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25"/>
  <workbookPr codeName="ThisWorkbook" defaultThemeVersion="124226"/>
  <mc:AlternateContent xmlns:mc="http://schemas.openxmlformats.org/markup-compatibility/2006">
    <mc:Choice Requires="x15">
      <x15ac:absPath xmlns:x15ac="http://schemas.microsoft.com/office/spreadsheetml/2010/11/ac" url="Y:\Finance\Financial Reporting and Filing\One Care\One Care Qtrly Filing\2024\Q2-2024\Final Submission to MH\"/>
    </mc:Choice>
  </mc:AlternateContent>
  <xr:revisionPtr revIDLastSave="0" documentId="13_ncr:1_{0A693C68-88D2-4E9E-AEFB-AE1011674CD3}" xr6:coauthVersionLast="47" xr6:coauthVersionMax="47" xr10:uidLastSave="{00000000-0000-0000-0000-000000000000}"/>
  <bookViews>
    <workbookView xWindow="-120" yWindow="-120" windowWidth="29040" windowHeight="15840" firstSheet="30" activeTab="30" xr2:uid="{00000000-000D-0000-FFFF-FFFF00000000}"/>
  </bookViews>
  <sheets>
    <sheet name="General Instructions" sheetId="20" r:id="rId1"/>
    <sheet name="Submisson Dates" sheetId="21" r:id="rId2"/>
    <sheet name="Template Instruction" sheetId="19" r:id="rId3"/>
    <sheet name="Rating Category Definitions" sheetId="41" r:id="rId4"/>
    <sheet name="Medical Services Definitions" sheetId="34" r:id="rId5"/>
    <sheet name="COS Specification" sheetId="51" r:id="rId6"/>
    <sheet name="COS Technical Specifications" sheetId="42" r:id="rId7"/>
    <sheet name="Schedule 1_Enrollment" sheetId="39" r:id="rId8"/>
    <sheet name="Schedule 2_Balance Sheet" sheetId="12" r:id="rId9"/>
    <sheet name="3_Profit&amp;LossSummary" sheetId="52" r:id="rId10"/>
    <sheet name="Schedule 3A_Income Statement" sheetId="36" r:id="rId11"/>
    <sheet name="Schedule 3B_Income_Eastern" sheetId="37" r:id="rId12"/>
    <sheet name="Schedule 3C_Income_Western" sheetId="53" r:id="rId13"/>
    <sheet name="Schedule 3D_Income_The Cape" sheetId="54" r:id="rId14"/>
    <sheet name="3Q_QI and RCP" sheetId="55" r:id="rId15"/>
    <sheet name="4_Footnotes" sheetId="50" r:id="rId16"/>
    <sheet name="Schedule 5_Cash Flow" sheetId="13" r:id="rId17"/>
    <sheet name="Schedule 6_Medical Expense" sheetId="40" r:id="rId18"/>
    <sheet name="Schedule 7A_Utilization_All" sheetId="58" r:id="rId19"/>
    <sheet name="Schedule 7B_Utilization_Eastern" sheetId="28" r:id="rId20"/>
    <sheet name="Schedule 7C_Utilization_Western" sheetId="56" r:id="rId21"/>
    <sheet name="Schedule 7D_Utilization_TheCape" sheetId="57" r:id="rId22"/>
    <sheet name="Schedule 8_Indicators" sheetId="6" r:id="rId23"/>
    <sheet name="Schedule 9_Solvency Req." sheetId="7" r:id="rId24"/>
    <sheet name="Schedule 10_APMs" sheetId="49" r:id="rId25"/>
    <sheet name="11A_Lag Report Physician" sheetId="44" r:id="rId26"/>
    <sheet name="11B_Lag Report Inpatient" sheetId="45" r:id="rId27"/>
    <sheet name="11C_Lag Report Outpatient" sheetId="46" r:id="rId28"/>
    <sheet name="11D_Lag Report Pharmacy" sheetId="47" r:id="rId29"/>
    <sheet name="11E_Lag Report Other" sheetId="48" r:id="rId30"/>
    <sheet name="Schedule 12_Certification" sheetId="8" r:id="rId31"/>
    <sheet name="Notes" sheetId="11" r:id="rId32"/>
    <sheet name="ChangeLog" sheetId="59" r:id="rId33"/>
    <sheet name="ICO MS" sheetId="2" state="hidden" r:id="rId34"/>
  </sheets>
  <definedNames>
    <definedName name="__123Graph_A" hidden="1">#REF!</definedName>
    <definedName name="__123Graph_AAUTHS" hidden="1">#REF!</definedName>
    <definedName name="__123Graph_AIPIBNR" hidden="1">#REF!</definedName>
    <definedName name="__123Graph_ATOTAL" hidden="1">#REF!</definedName>
    <definedName name="__123Graph_ATYPEA" hidden="1">#REF!</definedName>
    <definedName name="__123Graph_ATYPED" hidden="1">#REF!</definedName>
    <definedName name="__123Graph_ATYPEE" hidden="1">#REF!</definedName>
    <definedName name="__123Graph_ATYPEI" hidden="1">#REF!</definedName>
    <definedName name="__123Graph_ATYPEM" hidden="1">#REF!</definedName>
    <definedName name="__123Graph_ATYPEP" hidden="1">#REF!</definedName>
    <definedName name="__123Graph_ATYPER" hidden="1">#REF!</definedName>
    <definedName name="__123Graph_ATYPESUM" hidden="1">#REF!</definedName>
    <definedName name="__123Graph_B" hidden="1">#REF!</definedName>
    <definedName name="__123Graph_BAUTHS" hidden="1">#REF!</definedName>
    <definedName name="__123Graph_BTOTAL" hidden="1">#REF!</definedName>
    <definedName name="__123Graph_BTYPED" hidden="1">#REF!</definedName>
    <definedName name="__123Graph_BTYPEE" hidden="1">#REF!</definedName>
    <definedName name="__123Graph_BTYPEI" hidden="1">#REF!</definedName>
    <definedName name="__123Graph_BTYPEM" hidden="1">#REF!</definedName>
    <definedName name="__123Graph_BTYPEP" hidden="1">#REF!</definedName>
    <definedName name="__123Graph_BTYPER" hidden="1">#REF!</definedName>
    <definedName name="__123Graph_BTYPESUM" hidden="1">#REF!</definedName>
    <definedName name="__123Graph_CAUTHS" hidden="1">#REF!</definedName>
    <definedName name="__123Graph_CTOTAL" hidden="1">#REF!</definedName>
    <definedName name="__123Graph_DAUTHS" hidden="1">#REF!</definedName>
    <definedName name="__123Graph_DIPIBNR" hidden="1">#REF!</definedName>
    <definedName name="__123Graph_DTOTAL" hidden="1">#REF!</definedName>
    <definedName name="__123Graph_EAUTHS" hidden="1">#REF!</definedName>
    <definedName name="__123Graph_ETOTAL" hidden="1">#REF!</definedName>
    <definedName name="__123Graph_FAUTHS" hidden="1">#REF!</definedName>
    <definedName name="__123Graph_FTOTAL" hidden="1">#REF!</definedName>
    <definedName name="__123Graph_LBL_A" hidden="1">#REF!</definedName>
    <definedName name="__123Graph_LBL_AIPIBNR" hidden="1">#REF!</definedName>
    <definedName name="__123Graph_LBL_ATYPEA" hidden="1">#REF!</definedName>
    <definedName name="__123Graph_LBL_ATYPED" hidden="1">#REF!</definedName>
    <definedName name="__123Graph_LBL_ATYPEE" hidden="1">#REF!</definedName>
    <definedName name="__123Graph_LBL_ATYPEI" hidden="1">#REF!</definedName>
    <definedName name="__123Graph_LBL_ATYPEM" hidden="1">#REF!</definedName>
    <definedName name="__123Graph_LBL_ATYPEP" hidden="1">#REF!</definedName>
    <definedName name="__123Graph_LBL_ATYPER" hidden="1">#REF!</definedName>
    <definedName name="__123Graph_LBL_ATYPESUM" hidden="1">#REF!</definedName>
    <definedName name="__123Graph_LBL_B" hidden="1">#REF!</definedName>
    <definedName name="__123Graph_LBL_BTYPED" hidden="1">#REF!</definedName>
    <definedName name="__123Graph_LBL_BTYPEE" hidden="1">#REF!</definedName>
    <definedName name="__123Graph_LBL_BTYPEI" hidden="1">#REF!</definedName>
    <definedName name="__123Graph_LBL_BTYPEM" hidden="1">#REF!</definedName>
    <definedName name="__123Graph_LBL_BTYPEP" hidden="1">#REF!</definedName>
    <definedName name="__123Graph_LBL_BTYPER" hidden="1">#REF!</definedName>
    <definedName name="__123Graph_LBL_BTYPESUM" hidden="1">#REF!</definedName>
    <definedName name="__123Graph_LBL_DIPIBNR" hidden="1">#REF!</definedName>
    <definedName name="__123Graph_XAUTHS" hidden="1">#REF!</definedName>
    <definedName name="__123Graph_XIPIBNR" hidden="1">#REF!</definedName>
    <definedName name="__123Graph_XTOTAL" hidden="1">#REF!</definedName>
    <definedName name="_xlnm._FilterDatabase" localSheetId="5" hidden="1">'COS Specification'!$A$8:$G$104</definedName>
    <definedName name="_xlnm._FilterDatabase" localSheetId="6" hidden="1">'COS Technical Specifications'!$A$3:$I$82</definedName>
    <definedName name="_Key1" localSheetId="9" hidden="1">#REF!</definedName>
    <definedName name="_Key1" localSheetId="14" hidden="1">#REF!</definedName>
    <definedName name="_Key1" localSheetId="15" hidden="1">#REF!</definedName>
    <definedName name="_Key1" localSheetId="5" hidden="1">#REF!</definedName>
    <definedName name="_Key1" localSheetId="7"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8" hidden="1">#REF!</definedName>
    <definedName name="_Key1" localSheetId="20" hidden="1">#REF!</definedName>
    <definedName name="_Key1" localSheetId="21" hidden="1">#REF!</definedName>
    <definedName name="_Key1" hidden="1">#REF!</definedName>
    <definedName name="_Key2" localSheetId="9" hidden="1">#REF!</definedName>
    <definedName name="_Key2" localSheetId="14" hidden="1">#REF!</definedName>
    <definedName name="_Key2" localSheetId="15" hidden="1">#REF!</definedName>
    <definedName name="_Key2" localSheetId="5" hidden="1">#REF!</definedName>
    <definedName name="_Key2" localSheetId="7"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8" hidden="1">#REF!</definedName>
    <definedName name="_Key2" localSheetId="20" hidden="1">#REF!</definedName>
    <definedName name="_Key2" localSheetId="21" hidden="1">#REF!</definedName>
    <definedName name="_Key2" hidden="1">#REF!</definedName>
    <definedName name="_May15">5</definedName>
    <definedName name="_one94" localSheetId="9">#REF!</definedName>
    <definedName name="_one94" localSheetId="14">#REF!</definedName>
    <definedName name="_one94" localSheetId="15">#REF!</definedName>
    <definedName name="_one94" localSheetId="5">#REF!</definedName>
    <definedName name="_one94" localSheetId="24">#REF!</definedName>
    <definedName name="_one94" localSheetId="12">#REF!</definedName>
    <definedName name="_one94" localSheetId="13">#REF!</definedName>
    <definedName name="_one94" localSheetId="18">#REF!</definedName>
    <definedName name="_one94" localSheetId="20">#REF!</definedName>
    <definedName name="_one94" localSheetId="21">#REF!</definedName>
    <definedName name="_one94">#REF!</definedName>
    <definedName name="_Order1" hidden="1">255</definedName>
    <definedName name="_Order2" hidden="1">255</definedName>
    <definedName name="_Sort" localSheetId="9" hidden="1">#REF!</definedName>
    <definedName name="_Sort" localSheetId="14" hidden="1">#REF!</definedName>
    <definedName name="_Sort" localSheetId="15" hidden="1">#REF!</definedName>
    <definedName name="_Sort" localSheetId="5" hidden="1">#REF!</definedName>
    <definedName name="_Sort" localSheetId="7"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8" hidden="1">#REF!</definedName>
    <definedName name="_Sort" localSheetId="20" hidden="1">#REF!</definedName>
    <definedName name="_Sort" localSheetId="21" hidden="1">#REF!</definedName>
    <definedName name="_Sort" hidden="1">#REF!</definedName>
    <definedName name="agmc6" localSheetId="9">#REF!</definedName>
    <definedName name="agmc6" localSheetId="14">#REF!</definedName>
    <definedName name="agmc6" localSheetId="15">#REF!</definedName>
    <definedName name="agmc6" localSheetId="5">#REF!</definedName>
    <definedName name="agmc6" localSheetId="24">#REF!</definedName>
    <definedName name="agmc6" localSheetId="12">#REF!</definedName>
    <definedName name="agmc6" localSheetId="13">#REF!</definedName>
    <definedName name="agmc6" localSheetId="18">#REF!</definedName>
    <definedName name="agmc6" localSheetId="20">#REF!</definedName>
    <definedName name="agmc6" localSheetId="21">#REF!</definedName>
    <definedName name="agmc6">#REF!</definedName>
    <definedName name="April12">300</definedName>
    <definedName name="April15">4</definedName>
    <definedName name="April9">300</definedName>
    <definedName name="August14">400</definedName>
    <definedName name="August15">8</definedName>
    <definedName name="Calendar" localSheetId="9">#REF!</definedName>
    <definedName name="Calendar" localSheetId="14">#REF!</definedName>
    <definedName name="Calendar" localSheetId="15">#REF!</definedName>
    <definedName name="Calendar" localSheetId="5">#REF!</definedName>
    <definedName name="Calendar" localSheetId="24">#REF!</definedName>
    <definedName name="Calendar" localSheetId="12">#REF!</definedName>
    <definedName name="Calendar" localSheetId="13">#REF!</definedName>
    <definedName name="Calendar" localSheetId="18">#REF!</definedName>
    <definedName name="Calendar" localSheetId="20">#REF!</definedName>
    <definedName name="Calendar" localSheetId="21">#REF!</definedName>
    <definedName name="Calendar">#REF!</definedName>
    <definedName name="ClaimsProcsd" localSheetId="9">#REF!</definedName>
    <definedName name="ClaimsProcsd" localSheetId="14">#REF!</definedName>
    <definedName name="ClaimsProcsd" localSheetId="15">#REF!</definedName>
    <definedName name="ClaimsProcsd" localSheetId="5">#REF!</definedName>
    <definedName name="ClaimsProcsd" localSheetId="24">#REF!</definedName>
    <definedName name="ClaimsProcsd" localSheetId="12">#REF!</definedName>
    <definedName name="ClaimsProcsd" localSheetId="13">#REF!</definedName>
    <definedName name="ClaimsProcsd" localSheetId="18">#REF!</definedName>
    <definedName name="ClaimsProcsd" localSheetId="20">#REF!</definedName>
    <definedName name="ClaimsProcsd" localSheetId="21">#REF!</definedName>
    <definedName name="ClaimsProcsd">#REF!</definedName>
    <definedName name="combobox">"Drop Down 3"</definedName>
    <definedName name="CoPay_IP" localSheetId="9">#REF!</definedName>
    <definedName name="CoPay_IP" localSheetId="14">#REF!</definedName>
    <definedName name="CoPay_IP" localSheetId="15">#REF!</definedName>
    <definedName name="CoPay_IP" localSheetId="5">#REF!</definedName>
    <definedName name="CoPay_IP" localSheetId="24">#REF!</definedName>
    <definedName name="CoPay_IP" localSheetId="12">#REF!</definedName>
    <definedName name="CoPay_IP" localSheetId="13">#REF!</definedName>
    <definedName name="CoPay_IP" localSheetId="18">#REF!</definedName>
    <definedName name="CoPay_IP" localSheetId="20">#REF!</definedName>
    <definedName name="CoPay_IP" localSheetId="21">#REF!</definedName>
    <definedName name="CoPay_IP">#REF!</definedName>
    <definedName name="CoPay_Other" localSheetId="9">#REF!</definedName>
    <definedName name="CoPay_Other" localSheetId="14">#REF!</definedName>
    <definedName name="CoPay_Other" localSheetId="15">#REF!</definedName>
    <definedName name="CoPay_Other" localSheetId="5">#REF!</definedName>
    <definedName name="CoPay_Other" localSheetId="24">#REF!</definedName>
    <definedName name="CoPay_Other" localSheetId="12">#REF!</definedName>
    <definedName name="CoPay_Other" localSheetId="13">#REF!</definedName>
    <definedName name="CoPay_Other" localSheetId="18">#REF!</definedName>
    <definedName name="CoPay_Other" localSheetId="20">#REF!</definedName>
    <definedName name="CoPay_Other" localSheetId="21">#REF!</definedName>
    <definedName name="CoPay_Other">#REF!</definedName>
    <definedName name="CoPay_Rx" localSheetId="9">#REF!</definedName>
    <definedName name="CoPay_Rx" localSheetId="14">#REF!</definedName>
    <definedName name="CoPay_Rx" localSheetId="15">#REF!</definedName>
    <definedName name="CoPay_Rx" localSheetId="5">#REF!</definedName>
    <definedName name="CoPay_Rx" localSheetId="24">#REF!</definedName>
    <definedName name="CoPay_Rx" localSheetId="12">#REF!</definedName>
    <definedName name="CoPay_Rx" localSheetId="13">#REF!</definedName>
    <definedName name="CoPay_Rx" localSheetId="18">#REF!</definedName>
    <definedName name="CoPay_Rx" localSheetId="20">#REF!</definedName>
    <definedName name="CoPay_Rx" localSheetId="21">#REF!</definedName>
    <definedName name="CoPay_Rx">#REF!</definedName>
    <definedName name="CoPay_XrayRad" localSheetId="9">#REF!</definedName>
    <definedName name="CoPay_XrayRad" localSheetId="14">#REF!</definedName>
    <definedName name="CoPay_XrayRad" localSheetId="15">#REF!</definedName>
    <definedName name="CoPay_XrayRad" localSheetId="5">#REF!</definedName>
    <definedName name="CoPay_XrayRad" localSheetId="12">#REF!</definedName>
    <definedName name="CoPay_XrayRad" localSheetId="13">#REF!</definedName>
    <definedName name="CoPay_XrayRad" localSheetId="18">#REF!</definedName>
    <definedName name="CoPay_XrayRad" localSheetId="20">#REF!</definedName>
    <definedName name="CoPay_XrayRad" localSheetId="21">#REF!</definedName>
    <definedName name="CoPay_XrayRad">#REF!</definedName>
    <definedName name="Data" localSheetId="9">#REF!</definedName>
    <definedName name="Data" localSheetId="14">#REF!</definedName>
    <definedName name="Data" localSheetId="15">#REF!</definedName>
    <definedName name="Data" localSheetId="5">#REF!</definedName>
    <definedName name="Data" localSheetId="12">#REF!</definedName>
    <definedName name="Data" localSheetId="13">#REF!</definedName>
    <definedName name="Data" localSheetId="18">#REF!</definedName>
    <definedName name="Data" localSheetId="20">#REF!</definedName>
    <definedName name="Data" localSheetId="21">#REF!</definedName>
    <definedName name="Data">#REF!</definedName>
    <definedName name="Date1">36740</definedName>
    <definedName name="DC_COS" localSheetId="9">#REF!</definedName>
    <definedName name="DC_COS" localSheetId="14">#REF!</definedName>
    <definedName name="DC_COS" localSheetId="15">#REF!</definedName>
    <definedName name="DC_COS" localSheetId="5">#REF!</definedName>
    <definedName name="DC_COS" localSheetId="24">#REF!</definedName>
    <definedName name="DC_COS" localSheetId="12">#REF!</definedName>
    <definedName name="DC_COS" localSheetId="13">#REF!</definedName>
    <definedName name="DC_COS" localSheetId="18">#REF!</definedName>
    <definedName name="DC_COS" localSheetId="20">#REF!</definedName>
    <definedName name="DC_COS" localSheetId="21">#REF!</definedName>
    <definedName name="DC_COS">#REF!</definedName>
    <definedName name="December14">400</definedName>
    <definedName name="December15">12</definedName>
    <definedName name="Dept" localSheetId="9">#REF!</definedName>
    <definedName name="Dept" localSheetId="14">#REF!</definedName>
    <definedName name="Dept" localSheetId="15">#REF!</definedName>
    <definedName name="Dept" localSheetId="5">#REF!</definedName>
    <definedName name="Dept" localSheetId="24">#REF!</definedName>
    <definedName name="Dept" localSheetId="12">#REF!</definedName>
    <definedName name="Dept" localSheetId="13">#REF!</definedName>
    <definedName name="Dept" localSheetId="18">#REF!</definedName>
    <definedName name="Dept" localSheetId="20">#REF!</definedName>
    <definedName name="Dept" localSheetId="21">#REF!</definedName>
    <definedName name="Dept">#REF!</definedName>
    <definedName name="deptname">"Underwriting"</definedName>
    <definedName name="deptnumber">653</definedName>
    <definedName name="Explanation">1</definedName>
    <definedName name="Explanation1">2</definedName>
    <definedName name="Explanation10">10</definedName>
    <definedName name="Explanation11">2</definedName>
    <definedName name="Explanation12">1</definedName>
    <definedName name="Explanation13">2</definedName>
    <definedName name="Explanation14">3</definedName>
    <definedName name="Explanation15">4</definedName>
    <definedName name="Explanation16">5</definedName>
    <definedName name="Explanation17">7</definedName>
    <definedName name="Explanation1n">"opk"</definedName>
    <definedName name="Explanation1new">5</definedName>
    <definedName name="Explanation2">3</definedName>
    <definedName name="Explanation3">1</definedName>
    <definedName name="Explanation4">2</definedName>
    <definedName name="Explanation5">3</definedName>
    <definedName name="Explanation6">4</definedName>
    <definedName name="Explanation7">5</definedName>
    <definedName name="Explanation8">6</definedName>
    <definedName name="Explanation9">7</definedName>
    <definedName name="February">499.5</definedName>
    <definedName name="February1">400</definedName>
    <definedName name="February10">600</definedName>
    <definedName name="February11">600</definedName>
    <definedName name="February12">300</definedName>
    <definedName name="February15">2</definedName>
    <definedName name="February2">10000</definedName>
    <definedName name="February4">30000</definedName>
    <definedName name="February5">100000</definedName>
    <definedName name="February6">40</definedName>
    <definedName name="February7">500000</definedName>
    <definedName name="February8">500</definedName>
    <definedName name="February9">300</definedName>
    <definedName name="INCSTATEMENT" localSheetId="9">#REF!</definedName>
    <definedName name="INCSTATEMENT" localSheetId="14">#REF!</definedName>
    <definedName name="INCSTATEMENT" localSheetId="15">#REF!</definedName>
    <definedName name="INCSTATEMENT" localSheetId="5">#REF!</definedName>
    <definedName name="INCSTATEMENT" localSheetId="24">#REF!</definedName>
    <definedName name="INCSTATEMENT" localSheetId="12">#REF!</definedName>
    <definedName name="INCSTATEMENT" localSheetId="13">#REF!</definedName>
    <definedName name="INCSTATEMENT" localSheetId="18">#REF!</definedName>
    <definedName name="INCSTATEMENT" localSheetId="20">#REF!</definedName>
    <definedName name="INCSTATEMENT" localSheetId="21">#REF!</definedName>
    <definedName name="INCSTATEMENT">#REF!</definedName>
    <definedName name="January">100</definedName>
    <definedName name="January1">100</definedName>
    <definedName name="January10">600</definedName>
    <definedName name="January11">600</definedName>
    <definedName name="January12">300</definedName>
    <definedName name="January15">1</definedName>
    <definedName name="January2">80000</definedName>
    <definedName name="January4">50000</definedName>
    <definedName name="January5">100000</definedName>
    <definedName name="January6">40</definedName>
    <definedName name="January7">500000</definedName>
    <definedName name="January8">500</definedName>
    <definedName name="January9">300</definedName>
    <definedName name="July15">7</definedName>
    <definedName name="June15">6</definedName>
    <definedName name="Link1" localSheetId="9">#REF!</definedName>
    <definedName name="Link1" localSheetId="14">#REF!</definedName>
    <definedName name="Link1" localSheetId="15">#REF!</definedName>
    <definedName name="Link1" localSheetId="5">#REF!</definedName>
    <definedName name="Link1" localSheetId="24">#REF!</definedName>
    <definedName name="Link1" localSheetId="12">#REF!</definedName>
    <definedName name="Link1" localSheetId="13">#REF!</definedName>
    <definedName name="Link1" localSheetId="18">#REF!</definedName>
    <definedName name="Link1" localSheetId="20">#REF!</definedName>
    <definedName name="Link1" localSheetId="21">#REF!</definedName>
    <definedName name="Link1">#REF!</definedName>
    <definedName name="Macro10" localSheetId="9">#N/A</definedName>
    <definedName name="Macro10" localSheetId="14">#N/A</definedName>
    <definedName name="Macro10" localSheetId="15">#N/A</definedName>
    <definedName name="Macro10" localSheetId="24">#N/A</definedName>
    <definedName name="Macro10">[0]!Macro10</definedName>
    <definedName name="macro11" localSheetId="9">#N/A</definedName>
    <definedName name="macro11" localSheetId="14">#N/A</definedName>
    <definedName name="macro11" localSheetId="15">#N/A</definedName>
    <definedName name="macro11" localSheetId="24">#N/A</definedName>
    <definedName name="macro11">[0]!macro11</definedName>
    <definedName name="macro14" localSheetId="9">#N/A</definedName>
    <definedName name="macro14" localSheetId="14">#N/A</definedName>
    <definedName name="macro14" localSheetId="15">#N/A</definedName>
    <definedName name="macro14" localSheetId="24">#N/A</definedName>
    <definedName name="macro14">[0]!macro14</definedName>
    <definedName name="Macro4" localSheetId="9">#N/A</definedName>
    <definedName name="Macro4" localSheetId="14">#N/A</definedName>
    <definedName name="Macro4" localSheetId="15">#N/A</definedName>
    <definedName name="Macro4" localSheetId="24">#N/A</definedName>
    <definedName name="Macro4">[0]!Macro4</definedName>
    <definedName name="Macro5" localSheetId="9">#N/A</definedName>
    <definedName name="Macro5" localSheetId="14">#N/A</definedName>
    <definedName name="Macro5" localSheetId="15">#N/A</definedName>
    <definedName name="Macro5" localSheetId="24">#N/A</definedName>
    <definedName name="Macro5">[0]!Macro5</definedName>
    <definedName name="Macro6" localSheetId="9">#N/A</definedName>
    <definedName name="Macro6" localSheetId="14">#N/A</definedName>
    <definedName name="Macro6" localSheetId="15">#N/A</definedName>
    <definedName name="Macro6" localSheetId="24">#N/A</definedName>
    <definedName name="Macro6">[0]!Macro6</definedName>
    <definedName name="March12">300</definedName>
    <definedName name="March15">3</definedName>
    <definedName name="March4">20000</definedName>
    <definedName name="March9">300</definedName>
    <definedName name="New_2005" localSheetId="9">#REF!</definedName>
    <definedName name="New_2005" localSheetId="14">#REF!</definedName>
    <definedName name="New_2005" localSheetId="15">#REF!</definedName>
    <definedName name="New_2005" localSheetId="5">#REF!</definedName>
    <definedName name="New_2005" localSheetId="24">#REF!</definedName>
    <definedName name="New_2005" localSheetId="12">#REF!</definedName>
    <definedName name="New_2005" localSheetId="13">#REF!</definedName>
    <definedName name="New_2005" localSheetId="18">#REF!</definedName>
    <definedName name="New_2005" localSheetId="20">#REF!</definedName>
    <definedName name="New_2005" localSheetId="21">#REF!</definedName>
    <definedName name="New_2005">#REF!</definedName>
    <definedName name="November15">11</definedName>
    <definedName name="October14">400</definedName>
    <definedName name="October15">10</definedName>
    <definedName name="Other">1</definedName>
    <definedName name="Other1">2</definedName>
    <definedName name="Other10">10</definedName>
    <definedName name="Other11">2</definedName>
    <definedName name="Other12">1</definedName>
    <definedName name="Other13">2</definedName>
    <definedName name="Other14">3</definedName>
    <definedName name="Other15">4</definedName>
    <definedName name="Other16">5</definedName>
    <definedName name="Other17">6</definedName>
    <definedName name="Other2">3</definedName>
    <definedName name="other3">1</definedName>
    <definedName name="Other4">2</definedName>
    <definedName name="Other5">3</definedName>
    <definedName name="Other6">4</definedName>
    <definedName name="Other7">5</definedName>
    <definedName name="Other8">6</definedName>
    <definedName name="Other9">7</definedName>
    <definedName name="plancntygrpscores" localSheetId="9">#REF!</definedName>
    <definedName name="plancntygrpscores" localSheetId="14">#REF!</definedName>
    <definedName name="plancntygrpscores" localSheetId="15">#REF!</definedName>
    <definedName name="plancntygrpscores" localSheetId="5">#REF!</definedName>
    <definedName name="plancntygrpscores" localSheetId="24">#REF!</definedName>
    <definedName name="plancntygrpscores" localSheetId="12">#REF!</definedName>
    <definedName name="plancntygrpscores" localSheetId="13">#REF!</definedName>
    <definedName name="plancntygrpscores" localSheetId="18">#REF!</definedName>
    <definedName name="plancntygrpscores" localSheetId="20">#REF!</definedName>
    <definedName name="plancntygrpscores" localSheetId="21">#REF!</definedName>
    <definedName name="plancntygrpscores">#REF!</definedName>
    <definedName name="previous" localSheetId="9">#REF!</definedName>
    <definedName name="previous" localSheetId="14">#REF!</definedName>
    <definedName name="previous" localSheetId="15">#REF!</definedName>
    <definedName name="previous" localSheetId="5">#REF!</definedName>
    <definedName name="previous" localSheetId="24">#REF!</definedName>
    <definedName name="previous" localSheetId="12">#REF!</definedName>
    <definedName name="previous" localSheetId="13">#REF!</definedName>
    <definedName name="previous" localSheetId="18">#REF!</definedName>
    <definedName name="previous" localSheetId="20">#REF!</definedName>
    <definedName name="previous" localSheetId="21">#REF!</definedName>
    <definedName name="previous">#REF!</definedName>
    <definedName name="_xlnm.Print_Area" localSheetId="25">'11A_Lag Report Physician'!$A$1:$AH$47</definedName>
    <definedName name="_xlnm.Print_Area" localSheetId="26">'11B_Lag Report Inpatient'!$A$1:$AH$47</definedName>
    <definedName name="_xlnm.Print_Area" localSheetId="27">'11C_Lag Report Outpatient'!$A$1:$AH$47</definedName>
    <definedName name="_xlnm.Print_Area" localSheetId="28">'11D_Lag Report Pharmacy'!$A$1:$AH$47</definedName>
    <definedName name="_xlnm.Print_Area" localSheetId="29">'11E_Lag Report Other'!$A$1:$AH$47</definedName>
    <definedName name="_xlnm.Print_Area" localSheetId="15">'4_Footnotes'!$A$1:$D$28</definedName>
    <definedName name="_xlnm.Print_Area" localSheetId="8">'Schedule 2_Balance Sheet'!$A$1:$F$96</definedName>
    <definedName name="_xlnm.Print_Area" localSheetId="10">'Schedule 3A_Income Statement'!$A$1:$G$97</definedName>
    <definedName name="_xlnm.Print_Area" localSheetId="11">'Schedule 3B_Income_Eastern'!$A$1:$G$97</definedName>
    <definedName name="_xlnm.Print_Area" localSheetId="12">'Schedule 3C_Income_Western'!$A$1:$G$97</definedName>
    <definedName name="_xlnm.Print_Area" localSheetId="13">'Schedule 3D_Income_The Cape'!$A$1:$G$97</definedName>
    <definedName name="_xlnm.Print_Area" localSheetId="16">'Schedule 5_Cash Flow'!$A$1:$E$47</definedName>
    <definedName name="_xlnm.Print_Area" localSheetId="22">'Schedule 8_Indicators'!$A$1:$E$46</definedName>
    <definedName name="_xlnm.Print_Area" localSheetId="23">'Schedule 9_Solvency Req.'!$A$1:$J$64</definedName>
    <definedName name="Print_Area_MI" localSheetId="9">#REF!</definedName>
    <definedName name="Print_Area_MI" localSheetId="14">#REF!</definedName>
    <definedName name="Print_Area_MI" localSheetId="15">#REF!</definedName>
    <definedName name="Print_Area_MI" localSheetId="5">#REF!</definedName>
    <definedName name="Print_Area_MI" localSheetId="24">#REF!</definedName>
    <definedName name="Print_Area_MI" localSheetId="12">#REF!</definedName>
    <definedName name="Print_Area_MI" localSheetId="13">#REF!</definedName>
    <definedName name="Print_Area_MI" localSheetId="18">#REF!</definedName>
    <definedName name="Print_Area_MI" localSheetId="20">#REF!</definedName>
    <definedName name="Print_Area_MI" localSheetId="21">#REF!</definedName>
    <definedName name="Print_Area_MI">#REF!</definedName>
    <definedName name="_xlnm.Print_Titles" localSheetId="25">'11A_Lag Report Physician'!$A:$B,'11A_Lag Report Physician'!$1:$6</definedName>
    <definedName name="_xlnm.Print_Titles" localSheetId="26">'11B_Lag Report Inpatient'!$A:$B,'11B_Lag Report Inpatient'!$1:$6</definedName>
    <definedName name="_xlnm.Print_Titles" localSheetId="27">'11C_Lag Report Outpatient'!$A:$B,'11C_Lag Report Outpatient'!$1:$6</definedName>
    <definedName name="_xlnm.Print_Titles" localSheetId="28">'11D_Lag Report Pharmacy'!$A:$B,'11D_Lag Report Pharmacy'!$1:$6</definedName>
    <definedName name="_xlnm.Print_Titles" localSheetId="29">'11E_Lag Report Other'!$A:$B,'11E_Lag Report Other'!$1:$6</definedName>
    <definedName name="_xlnm.Print_Titles" localSheetId="15">'4_Footnotes'!$1:$8</definedName>
    <definedName name="_xlnm.Print_Titles" localSheetId="24">'Schedule 10_APMs'!$2:$8</definedName>
    <definedName name="Prt_Shts" localSheetId="15">#REF!</definedName>
    <definedName name="Prt_Shts" localSheetId="5">#REF!</definedName>
    <definedName name="Prt_Shts" localSheetId="12">#REF!</definedName>
    <definedName name="Prt_Shts" localSheetId="13">#REF!</definedName>
    <definedName name="Prt_Shts" localSheetId="18">#REF!</definedName>
    <definedName name="Prt_Shts" localSheetId="20">#REF!</definedName>
    <definedName name="Prt_Shts" localSheetId="21">#REF!</definedName>
    <definedName name="Prt_Shts">#REF!</definedName>
    <definedName name="Region" localSheetId="9">#REF!</definedName>
    <definedName name="Region" localSheetId="14">#REF!</definedName>
    <definedName name="Region" localSheetId="15">#REF!</definedName>
    <definedName name="Region" localSheetId="5">#REF!</definedName>
    <definedName name="Region" localSheetId="24">#REF!</definedName>
    <definedName name="Region" localSheetId="12">#REF!</definedName>
    <definedName name="Region" localSheetId="13">#REF!</definedName>
    <definedName name="Region" localSheetId="18">#REF!</definedName>
    <definedName name="Region" localSheetId="20">#REF!</definedName>
    <definedName name="Region" localSheetId="21">#REF!</definedName>
    <definedName name="Region">#REF!</definedName>
    <definedName name="Regions" localSheetId="9">#REF!</definedName>
    <definedName name="Regions" localSheetId="14">#REF!</definedName>
    <definedName name="Regions" localSheetId="15">#REF!</definedName>
    <definedName name="Regions" localSheetId="5">#REF!</definedName>
    <definedName name="Regions" localSheetId="24">#REF!</definedName>
    <definedName name="Regions" localSheetId="12">#REF!</definedName>
    <definedName name="Regions" localSheetId="13">#REF!</definedName>
    <definedName name="Regions" localSheetId="18">#REF!</definedName>
    <definedName name="Regions" localSheetId="20">#REF!</definedName>
    <definedName name="Regions" localSheetId="21">#REF!</definedName>
    <definedName name="Regions">#REF!</definedName>
    <definedName name="respmgr">"Charlie"</definedName>
    <definedName name="second" localSheetId="9">#REF!</definedName>
    <definedName name="second" localSheetId="14">#REF!</definedName>
    <definedName name="second" localSheetId="15">#REF!</definedName>
    <definedName name="second" localSheetId="5">#REF!</definedName>
    <definedName name="second" localSheetId="24">#REF!</definedName>
    <definedName name="second" localSheetId="12">#REF!</definedName>
    <definedName name="second" localSheetId="13">#REF!</definedName>
    <definedName name="second" localSheetId="18">#REF!</definedName>
    <definedName name="second" localSheetId="20">#REF!</definedName>
    <definedName name="second" localSheetId="21">#REF!</definedName>
    <definedName name="second">#REF!</definedName>
    <definedName name="September15">9</definedName>
    <definedName name="sum">#REF!</definedName>
    <definedName name="Table_1_Summary" localSheetId="9">#REF!</definedName>
    <definedName name="Table_1_Summary" localSheetId="14">#REF!</definedName>
    <definedName name="Table_1_Summary" localSheetId="15">#REF!</definedName>
    <definedName name="Table_1_Summary" localSheetId="5">#REF!</definedName>
    <definedName name="Table_1_Summary" localSheetId="24">#REF!</definedName>
    <definedName name="Table_1_Summary" localSheetId="12">#REF!</definedName>
    <definedName name="Table_1_Summary" localSheetId="13">#REF!</definedName>
    <definedName name="Table_1_Summary" localSheetId="18">#REF!</definedName>
    <definedName name="Table_1_Summary" localSheetId="20">#REF!</definedName>
    <definedName name="Table_1_Summary" localSheetId="21">#REF!</definedName>
    <definedName name="Table_1_Summary">#REF!</definedName>
    <definedName name="tblInstDeletionsStateExport" localSheetId="9">#REF!</definedName>
    <definedName name="tblInstDeletionsStateExport" localSheetId="14">#REF!</definedName>
    <definedName name="tblInstDeletionsStateExport" localSheetId="15">#REF!</definedName>
    <definedName name="tblInstDeletionsStateExport" localSheetId="5">#REF!</definedName>
    <definedName name="tblInstDeletionsStateExport" localSheetId="24">#REF!</definedName>
    <definedName name="tblInstDeletionsStateExport" localSheetId="12">#REF!</definedName>
    <definedName name="tblInstDeletionsStateExport" localSheetId="13">#REF!</definedName>
    <definedName name="tblInstDeletionsStateExport" localSheetId="18">#REF!</definedName>
    <definedName name="tblInstDeletionsStateExport" localSheetId="20">#REF!</definedName>
    <definedName name="tblInstDeletionsStateExport" localSheetId="21">#REF!</definedName>
    <definedName name="tblInstDeletionsStateExport">#REF!</definedName>
    <definedName name="tblInstStateExport" localSheetId="9">#REF!</definedName>
    <definedName name="tblInstStateExport" localSheetId="14">#REF!</definedName>
    <definedName name="tblInstStateExport" localSheetId="15">#REF!</definedName>
    <definedName name="tblInstStateExport" localSheetId="5">#REF!</definedName>
    <definedName name="tblInstStateExport" localSheetId="24">#REF!</definedName>
    <definedName name="tblInstStateExport" localSheetId="12">#REF!</definedName>
    <definedName name="tblInstStateExport" localSheetId="13">#REF!</definedName>
    <definedName name="tblInstStateExport" localSheetId="18">#REF!</definedName>
    <definedName name="tblInstStateExport" localSheetId="20">#REF!</definedName>
    <definedName name="tblInstStateExport" localSheetId="21">#REF!</definedName>
    <definedName name="tblInstStateExport">#REF!</definedName>
    <definedName name="tblProvDeletionsStateExport" localSheetId="9">#REF!</definedName>
    <definedName name="tblProvDeletionsStateExport" localSheetId="14">#REF!</definedName>
    <definedName name="tblProvDeletionsStateExport" localSheetId="15">#REF!</definedName>
    <definedName name="tblProvDeletionsStateExport" localSheetId="5">#REF!</definedName>
    <definedName name="tblProvDeletionsStateExport" localSheetId="12">#REF!</definedName>
    <definedName name="tblProvDeletionsStateExport" localSheetId="13">#REF!</definedName>
    <definedName name="tblProvDeletionsStateExport" localSheetId="18">#REF!</definedName>
    <definedName name="tblProvDeletionsStateExport" localSheetId="20">#REF!</definedName>
    <definedName name="tblProvDeletionsStateExport" localSheetId="21">#REF!</definedName>
    <definedName name="tblProvDeletionsStateExport">#REF!</definedName>
    <definedName name="tblProvStateExport" localSheetId="9">#REF!</definedName>
    <definedName name="tblProvStateExport" localSheetId="14">#REF!</definedName>
    <definedName name="tblProvStateExport" localSheetId="15">#REF!</definedName>
    <definedName name="tblProvStateExport" localSheetId="5">#REF!</definedName>
    <definedName name="tblProvStateExport" localSheetId="12">#REF!</definedName>
    <definedName name="tblProvStateExport" localSheetId="13">#REF!</definedName>
    <definedName name="tblProvStateExport" localSheetId="18">#REF!</definedName>
    <definedName name="tblProvStateExport" localSheetId="20">#REF!</definedName>
    <definedName name="tblProvStateExport" localSheetId="21">#REF!</definedName>
    <definedName name="tblProvStateExport">#REF!</definedName>
    <definedName name="third" localSheetId="9">#REF!</definedName>
    <definedName name="third" localSheetId="14">#REF!</definedName>
    <definedName name="third" localSheetId="15">#REF!</definedName>
    <definedName name="third" localSheetId="5">#REF!</definedName>
    <definedName name="third" localSheetId="12">#REF!</definedName>
    <definedName name="third" localSheetId="13">#REF!</definedName>
    <definedName name="third" localSheetId="18">#REF!</definedName>
    <definedName name="third" localSheetId="20">#REF!</definedName>
    <definedName name="third" localSheetId="21">#REF!</definedName>
    <definedName name="third">#REF!</definedName>
    <definedName name="wrn.financials." localSheetId="9"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4"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5"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5"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6"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7"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24"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0"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1"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2"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localSheetId="13" hidden="1">{#N/A,#N/A,FALSE,"Combined";#N/A,#N/A,FALSE,"LA Combined";#N/A,#N/A,FALSE,"Los Angeles";#N/A,#N/A,FALSE,"FHills";#N/A,#N/A,FALSE,"Molina";#N/A,#N/A,FALSE,"Universal";#N/A,#N/A,FALSE,"LA Dental";#N/A,#N/A,FALSE,"San Bernardino";#N/A,#N/A,FALSE,"RS dental";#N/A,#N/A,FALSE,"San Diego";#N/A,#N/A,FALSE,"Sacramento";#N/A,#N/A,FALSE,"Contra Costa";#N/A,#N/A,FALSE,"Fresno"}</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1" i="7" l="1"/>
  <c r="E43" i="7"/>
  <c r="D43" i="7"/>
  <c r="BT70" i="54" l="1"/>
  <c r="BO70" i="54"/>
  <c r="BH70" i="54"/>
  <c r="BC70" i="54"/>
  <c r="AV70" i="54"/>
  <c r="AQ70" i="54"/>
  <c r="AE70" i="54"/>
  <c r="X70" i="54"/>
  <c r="L70" i="54"/>
  <c r="G70" i="54"/>
  <c r="CA68" i="54"/>
  <c r="BO68" i="54"/>
  <c r="BH68" i="54"/>
  <c r="AQ68" i="54"/>
  <c r="AJ68" i="54"/>
  <c r="X68" i="54"/>
  <c r="S68" i="54"/>
  <c r="G68" i="54"/>
  <c r="CA70" i="53"/>
  <c r="BT70" i="53"/>
  <c r="BO70" i="53"/>
  <c r="BC70" i="53"/>
  <c r="AV70" i="53"/>
  <c r="AJ70" i="53"/>
  <c r="AE70" i="53"/>
  <c r="S70" i="53"/>
  <c r="L70" i="53"/>
  <c r="CA68" i="53"/>
  <c r="BO68" i="53"/>
  <c r="BH68" i="53"/>
  <c r="AV68" i="53"/>
  <c r="AQ68" i="53"/>
  <c r="AE68" i="53"/>
  <c r="X68" i="53"/>
  <c r="L68" i="53"/>
  <c r="G68" i="53"/>
  <c r="CA70" i="37"/>
  <c r="BT70" i="37"/>
  <c r="BO70" i="37"/>
  <c r="BH70" i="37"/>
  <c r="BC70" i="37"/>
  <c r="AV70" i="37"/>
  <c r="AQ70" i="37"/>
  <c r="AJ70" i="37"/>
  <c r="AE70" i="37"/>
  <c r="S70" i="37"/>
  <c r="CA68" i="37"/>
  <c r="BT68" i="37"/>
  <c r="BO68" i="37"/>
  <c r="BC68" i="37"/>
  <c r="AV68" i="37"/>
  <c r="AE68" i="37"/>
  <c r="L68" i="37"/>
  <c r="G68" i="37" l="1"/>
  <c r="S68" i="37"/>
  <c r="X68" i="37"/>
  <c r="Y68" i="37" s="1"/>
  <c r="AJ68" i="37"/>
  <c r="AK68" i="37" s="1"/>
  <c r="AQ68" i="37"/>
  <c r="AW68" i="37"/>
  <c r="BH68" i="37"/>
  <c r="BI68" i="37" s="1"/>
  <c r="BU68" i="37"/>
  <c r="G70" i="37"/>
  <c r="L70" i="37"/>
  <c r="X70" i="37"/>
  <c r="Y70" i="37" s="1"/>
  <c r="AK70" i="37"/>
  <c r="AW70" i="37"/>
  <c r="BI70" i="37"/>
  <c r="BU70" i="37"/>
  <c r="M68" i="53"/>
  <c r="S68" i="53"/>
  <c r="AJ68" i="53"/>
  <c r="AW68" i="53"/>
  <c r="BC68" i="53"/>
  <c r="BT68" i="53"/>
  <c r="BU68" i="53" s="1"/>
  <c r="G70" i="53"/>
  <c r="M70" i="53"/>
  <c r="X70" i="53"/>
  <c r="Y70" i="53" s="1"/>
  <c r="AK70" i="53"/>
  <c r="AQ70" i="53"/>
  <c r="BH70" i="53"/>
  <c r="BI70" i="53" s="1"/>
  <c r="BU70" i="53"/>
  <c r="L68" i="54"/>
  <c r="Y68" i="54"/>
  <c r="AE68" i="54"/>
  <c r="AK68" i="54"/>
  <c r="AV68" i="54"/>
  <c r="AW68" i="54" s="1"/>
  <c r="BC68" i="54"/>
  <c r="BT68" i="54"/>
  <c r="BU68" i="54" s="1"/>
  <c r="M70" i="54"/>
  <c r="S70" i="54"/>
  <c r="AJ70" i="54"/>
  <c r="CA70" i="54"/>
  <c r="M68" i="54"/>
  <c r="BI68" i="54"/>
  <c r="AW70" i="54"/>
  <c r="BI70" i="54"/>
  <c r="BU70" i="54"/>
  <c r="AK70" i="54"/>
  <c r="Y70" i="54"/>
  <c r="Y68" i="53"/>
  <c r="BI68" i="53"/>
  <c r="AW70" i="53"/>
  <c r="AK68" i="53"/>
  <c r="M68" i="37"/>
  <c r="M70" i="37"/>
  <c r="A11" i="8" l="1"/>
  <c r="A10" i="8"/>
  <c r="E11" i="7"/>
  <c r="D11" i="7"/>
  <c r="J33" i="58"/>
  <c r="I33" i="58"/>
  <c r="H33" i="58"/>
  <c r="G33" i="58"/>
  <c r="J32" i="58"/>
  <c r="I32" i="58"/>
  <c r="H32" i="58"/>
  <c r="G32" i="58"/>
  <c r="J31" i="58"/>
  <c r="I31" i="58"/>
  <c r="H31" i="58"/>
  <c r="G31" i="58"/>
  <c r="J30" i="58"/>
  <c r="I30" i="58"/>
  <c r="H30" i="58"/>
  <c r="G30" i="58"/>
  <c r="J29" i="58"/>
  <c r="I29" i="58"/>
  <c r="H29" i="58"/>
  <c r="G29" i="58"/>
  <c r="J28" i="58"/>
  <c r="I28" i="58"/>
  <c r="H28" i="58"/>
  <c r="G28" i="58"/>
  <c r="AF28" i="58" s="1"/>
  <c r="J27" i="58"/>
  <c r="I27" i="58"/>
  <c r="H27" i="58"/>
  <c r="G27" i="58"/>
  <c r="J26" i="58"/>
  <c r="I26" i="58"/>
  <c r="H26" i="58"/>
  <c r="G26" i="58"/>
  <c r="J25" i="58"/>
  <c r="I25" i="58"/>
  <c r="H25" i="58"/>
  <c r="G25" i="58"/>
  <c r="J24" i="58"/>
  <c r="I24" i="58"/>
  <c r="H24" i="58"/>
  <c r="G24" i="58"/>
  <c r="J23" i="58"/>
  <c r="I23" i="58"/>
  <c r="H23" i="58"/>
  <c r="G23" i="58"/>
  <c r="J22" i="58"/>
  <c r="I22" i="58"/>
  <c r="H22" i="58"/>
  <c r="G22" i="58"/>
  <c r="J21" i="58"/>
  <c r="I21" i="58"/>
  <c r="H21" i="58"/>
  <c r="G21" i="58"/>
  <c r="J20" i="58"/>
  <c r="I20" i="58"/>
  <c r="H20" i="58"/>
  <c r="G20" i="58"/>
  <c r="J19" i="58"/>
  <c r="I19" i="58"/>
  <c r="H19" i="58"/>
  <c r="G19" i="58"/>
  <c r="J18" i="58"/>
  <c r="I18" i="58"/>
  <c r="H18" i="58"/>
  <c r="G18" i="58"/>
  <c r="J17" i="58"/>
  <c r="I17" i="58"/>
  <c r="H17" i="58"/>
  <c r="G17" i="58"/>
  <c r="J16" i="58"/>
  <c r="I16" i="58"/>
  <c r="H16" i="58"/>
  <c r="G16" i="58"/>
  <c r="J15" i="58"/>
  <c r="I15" i="58"/>
  <c r="H15" i="58"/>
  <c r="G15" i="58"/>
  <c r="E16" i="58"/>
  <c r="D16" i="58"/>
  <c r="C16" i="58"/>
  <c r="B16" i="58"/>
  <c r="V16" i="58" s="1"/>
  <c r="E15" i="58"/>
  <c r="D15" i="58"/>
  <c r="X15" i="58" s="1"/>
  <c r="C15" i="58"/>
  <c r="B15" i="58"/>
  <c r="Y16" i="58"/>
  <c r="Z33" i="58"/>
  <c r="Y33" i="58"/>
  <c r="X33" i="58"/>
  <c r="W33" i="58"/>
  <c r="V33" i="58"/>
  <c r="Z32" i="58"/>
  <c r="Y32" i="58"/>
  <c r="X32" i="58"/>
  <c r="W32" i="58"/>
  <c r="V32" i="58"/>
  <c r="Z31" i="58"/>
  <c r="Y31" i="58"/>
  <c r="X31" i="58"/>
  <c r="W31" i="58"/>
  <c r="V31" i="58"/>
  <c r="Z30" i="58"/>
  <c r="Y30" i="58"/>
  <c r="X30" i="58"/>
  <c r="W30" i="58"/>
  <c r="V30" i="58"/>
  <c r="Z29" i="58"/>
  <c r="Y29" i="58"/>
  <c r="X29" i="58"/>
  <c r="W29" i="58"/>
  <c r="V29" i="58"/>
  <c r="Z28" i="58"/>
  <c r="Y28" i="58"/>
  <c r="X28" i="58"/>
  <c r="W28" i="58"/>
  <c r="V28" i="58"/>
  <c r="Z27" i="58"/>
  <c r="Y27" i="58"/>
  <c r="X27" i="58"/>
  <c r="W27" i="58"/>
  <c r="V27" i="58"/>
  <c r="Z26" i="58"/>
  <c r="Y26" i="58"/>
  <c r="X26" i="58"/>
  <c r="W26" i="58"/>
  <c r="V26" i="58"/>
  <c r="Z25" i="58"/>
  <c r="Y25" i="58"/>
  <c r="X25" i="58"/>
  <c r="W25" i="58"/>
  <c r="V25" i="58"/>
  <c r="Z24" i="58"/>
  <c r="Y24" i="58"/>
  <c r="X24" i="58"/>
  <c r="W24" i="58"/>
  <c r="V24" i="58"/>
  <c r="Z23" i="58"/>
  <c r="Y23" i="58"/>
  <c r="X23" i="58"/>
  <c r="W23" i="58"/>
  <c r="V23" i="58"/>
  <c r="Z22" i="58"/>
  <c r="Y22" i="58"/>
  <c r="X22" i="58"/>
  <c r="W22" i="58"/>
  <c r="V22" i="58"/>
  <c r="Z21" i="58"/>
  <c r="Y21" i="58"/>
  <c r="X21" i="58"/>
  <c r="W21" i="58"/>
  <c r="V21" i="58"/>
  <c r="Z20" i="58"/>
  <c r="Y20" i="58"/>
  <c r="X20" i="58"/>
  <c r="W20" i="58"/>
  <c r="V20" i="58"/>
  <c r="Z19" i="58"/>
  <c r="Y19" i="58"/>
  <c r="X19" i="58"/>
  <c r="W19" i="58"/>
  <c r="V19" i="58"/>
  <c r="Z18" i="58"/>
  <c r="Y18" i="58"/>
  <c r="X18" i="58"/>
  <c r="W18" i="58"/>
  <c r="V18" i="58"/>
  <c r="Z17" i="58"/>
  <c r="Y17" i="58"/>
  <c r="X17" i="58"/>
  <c r="W17" i="58"/>
  <c r="V17" i="58"/>
  <c r="X16" i="58"/>
  <c r="W16" i="58"/>
  <c r="O12" i="58"/>
  <c r="T12" i="58" s="1"/>
  <c r="Y12" i="58" s="1"/>
  <c r="AD12" i="58" s="1"/>
  <c r="AI12" i="58" s="1"/>
  <c r="AN12" i="58" s="1"/>
  <c r="J12" i="58"/>
  <c r="I12" i="58"/>
  <c r="N12" i="58" s="1"/>
  <c r="S12" i="58" s="1"/>
  <c r="X12" i="58" s="1"/>
  <c r="AC12" i="58" s="1"/>
  <c r="AH12" i="58" s="1"/>
  <c r="AM12" i="58" s="1"/>
  <c r="H12" i="58"/>
  <c r="M12" i="58" s="1"/>
  <c r="R12" i="58" s="1"/>
  <c r="W12" i="58" s="1"/>
  <c r="AB12" i="58" s="1"/>
  <c r="AG12" i="58" s="1"/>
  <c r="AL12" i="58" s="1"/>
  <c r="G12" i="58"/>
  <c r="L12" i="58" s="1"/>
  <c r="Q12" i="58" s="1"/>
  <c r="V12" i="58" s="1"/>
  <c r="AA12" i="58" s="1"/>
  <c r="AF12" i="58" s="1"/>
  <c r="AK12" i="58" s="1"/>
  <c r="B6" i="58"/>
  <c r="B5" i="58"/>
  <c r="B4" i="58"/>
  <c r="B3" i="58"/>
  <c r="B2" i="58"/>
  <c r="J34" i="57"/>
  <c r="AI34" i="57" s="1"/>
  <c r="I34" i="57"/>
  <c r="AH34" i="57" s="1"/>
  <c r="H34" i="57"/>
  <c r="G34" i="57"/>
  <c r="E34" i="57"/>
  <c r="D34" i="57"/>
  <c r="C34" i="57"/>
  <c r="B34" i="57"/>
  <c r="AI33" i="57"/>
  <c r="AH33" i="57"/>
  <c r="Z33" i="57"/>
  <c r="Y33" i="57"/>
  <c r="X33" i="57"/>
  <c r="W33" i="57"/>
  <c r="V33" i="57"/>
  <c r="K33" i="57"/>
  <c r="AI32" i="57"/>
  <c r="AH32" i="57"/>
  <c r="Z32" i="57"/>
  <c r="Y32" i="57"/>
  <c r="X32" i="57"/>
  <c r="W32" i="57"/>
  <c r="V32" i="57"/>
  <c r="K32" i="57"/>
  <c r="AI31" i="57"/>
  <c r="AH31" i="57"/>
  <c r="Z31" i="57"/>
  <c r="Y31" i="57"/>
  <c r="X31" i="57"/>
  <c r="W31" i="57"/>
  <c r="V31" i="57"/>
  <c r="K31" i="57"/>
  <c r="AI30" i="57"/>
  <c r="AH30" i="57"/>
  <c r="Z30" i="57"/>
  <c r="Y30" i="57"/>
  <c r="X30" i="57"/>
  <c r="W30" i="57"/>
  <c r="V30" i="57"/>
  <c r="K30" i="57"/>
  <c r="AI29" i="57"/>
  <c r="AH29" i="57"/>
  <c r="Z29" i="57"/>
  <c r="Y29" i="57"/>
  <c r="X29" i="57"/>
  <c r="W29" i="57"/>
  <c r="V29" i="57"/>
  <c r="K29" i="57"/>
  <c r="AI28" i="57"/>
  <c r="AH28" i="57"/>
  <c r="AG28" i="57"/>
  <c r="AF28" i="57"/>
  <c r="Z28" i="57"/>
  <c r="Y28" i="57"/>
  <c r="X28" i="57"/>
  <c r="W28" i="57"/>
  <c r="V28" i="57"/>
  <c r="K28" i="57"/>
  <c r="AJ28" i="57" s="1"/>
  <c r="AI27" i="57"/>
  <c r="AH27" i="57"/>
  <c r="Z27" i="57"/>
  <c r="Y27" i="57"/>
  <c r="X27" i="57"/>
  <c r="W27" i="57"/>
  <c r="V27" i="57"/>
  <c r="K27" i="57"/>
  <c r="AI26" i="57"/>
  <c r="AH26" i="57"/>
  <c r="Z26" i="57"/>
  <c r="Y26" i="57"/>
  <c r="X26" i="57"/>
  <c r="W26" i="57"/>
  <c r="V26" i="57"/>
  <c r="K26" i="57"/>
  <c r="AI25" i="57"/>
  <c r="AH25" i="57"/>
  <c r="Z25" i="57"/>
  <c r="Y25" i="57"/>
  <c r="X25" i="57"/>
  <c r="W25" i="57"/>
  <c r="V25" i="57"/>
  <c r="K25" i="57"/>
  <c r="AI24" i="57"/>
  <c r="AH24" i="57"/>
  <c r="Z24" i="57"/>
  <c r="Y24" i="57"/>
  <c r="X24" i="57"/>
  <c r="W24" i="57"/>
  <c r="V24" i="57"/>
  <c r="K24" i="57"/>
  <c r="AI23" i="57"/>
  <c r="AH23" i="57"/>
  <c r="Z23" i="57"/>
  <c r="Y23" i="57"/>
  <c r="X23" i="57"/>
  <c r="W23" i="57"/>
  <c r="V23" i="57"/>
  <c r="K23" i="57"/>
  <c r="AI22" i="57"/>
  <c r="AH22" i="57"/>
  <c r="Z22" i="57"/>
  <c r="Y22" i="57"/>
  <c r="X22" i="57"/>
  <c r="W22" i="57"/>
  <c r="V22" i="57"/>
  <c r="K22" i="57"/>
  <c r="AI21" i="57"/>
  <c r="AH21" i="57"/>
  <c r="Z21" i="57"/>
  <c r="Y21" i="57"/>
  <c r="X21" i="57"/>
  <c r="W21" i="57"/>
  <c r="V21" i="57"/>
  <c r="K21" i="57"/>
  <c r="AI20" i="57"/>
  <c r="AH20" i="57"/>
  <c r="Z20" i="57"/>
  <c r="Y20" i="57"/>
  <c r="X20" i="57"/>
  <c r="W20" i="57"/>
  <c r="V20" i="57"/>
  <c r="K20" i="57"/>
  <c r="AI19" i="57"/>
  <c r="AH19" i="57"/>
  <c r="Z19" i="57"/>
  <c r="Y19" i="57"/>
  <c r="X19" i="57"/>
  <c r="W19" i="57"/>
  <c r="V19" i="57"/>
  <c r="K19" i="57"/>
  <c r="AI18" i="57"/>
  <c r="AH18" i="57"/>
  <c r="Z18" i="57"/>
  <c r="Y18" i="57"/>
  <c r="X18" i="57"/>
  <c r="W18" i="57"/>
  <c r="V18" i="57"/>
  <c r="K18" i="57"/>
  <c r="AI17" i="57"/>
  <c r="AH17" i="57"/>
  <c r="Z17" i="57"/>
  <c r="Y17" i="57"/>
  <c r="X17" i="57"/>
  <c r="W17" i="57"/>
  <c r="V17" i="57"/>
  <c r="K17" i="57"/>
  <c r="AI16" i="57"/>
  <c r="AH16" i="57"/>
  <c r="Y16" i="57"/>
  <c r="X16" i="57"/>
  <c r="W16" i="57"/>
  <c r="V16" i="57"/>
  <c r="K16" i="57"/>
  <c r="F16" i="57"/>
  <c r="AI15" i="57"/>
  <c r="AH15" i="57"/>
  <c r="Y15" i="57"/>
  <c r="X15" i="57"/>
  <c r="W15" i="57"/>
  <c r="V15" i="57"/>
  <c r="K15" i="57"/>
  <c r="F15" i="57"/>
  <c r="Z15" i="57" s="1"/>
  <c r="M12" i="57"/>
  <c r="R12" i="57" s="1"/>
  <c r="W12" i="57" s="1"/>
  <c r="AB12" i="57" s="1"/>
  <c r="AG12" i="57" s="1"/>
  <c r="AL12" i="57" s="1"/>
  <c r="J12" i="57"/>
  <c r="O12" i="57" s="1"/>
  <c r="T12" i="57" s="1"/>
  <c r="Y12" i="57" s="1"/>
  <c r="AD12" i="57" s="1"/>
  <c r="AI12" i="57" s="1"/>
  <c r="AN12" i="57" s="1"/>
  <c r="I12" i="57"/>
  <c r="N12" i="57" s="1"/>
  <c r="S12" i="57" s="1"/>
  <c r="X12" i="57" s="1"/>
  <c r="AC12" i="57" s="1"/>
  <c r="AH12" i="57" s="1"/>
  <c r="AM12" i="57" s="1"/>
  <c r="H12" i="57"/>
  <c r="G12" i="57"/>
  <c r="L12" i="57" s="1"/>
  <c r="Q12" i="57" s="1"/>
  <c r="V12" i="57" s="1"/>
  <c r="AA12" i="57" s="1"/>
  <c r="AF12" i="57" s="1"/>
  <c r="AK12" i="57" s="1"/>
  <c r="B6" i="57"/>
  <c r="B5" i="57"/>
  <c r="B4" i="57"/>
  <c r="B3" i="57"/>
  <c r="B2" i="57"/>
  <c r="J34" i="56"/>
  <c r="AI34" i="56" s="1"/>
  <c r="I34" i="56"/>
  <c r="AH34" i="56" s="1"/>
  <c r="H34" i="56"/>
  <c r="G34" i="56"/>
  <c r="E34" i="56"/>
  <c r="D34" i="56"/>
  <c r="C34" i="56"/>
  <c r="B34" i="56"/>
  <c r="AI33" i="56"/>
  <c r="AH33" i="56"/>
  <c r="Z33" i="56"/>
  <c r="Y33" i="56"/>
  <c r="X33" i="56"/>
  <c r="W33" i="56"/>
  <c r="V33" i="56"/>
  <c r="K33" i="56"/>
  <c r="AI32" i="56"/>
  <c r="AH32" i="56"/>
  <c r="Z32" i="56"/>
  <c r="Y32" i="56"/>
  <c r="X32" i="56"/>
  <c r="W32" i="56"/>
  <c r="V32" i="56"/>
  <c r="K32" i="56"/>
  <c r="AI31" i="56"/>
  <c r="AH31" i="56"/>
  <c r="Z31" i="56"/>
  <c r="Y31" i="56"/>
  <c r="X31" i="56"/>
  <c r="W31" i="56"/>
  <c r="V31" i="56"/>
  <c r="K31" i="56"/>
  <c r="AI30" i="56"/>
  <c r="AH30" i="56"/>
  <c r="Z30" i="56"/>
  <c r="Y30" i="56"/>
  <c r="X30" i="56"/>
  <c r="W30" i="56"/>
  <c r="V30" i="56"/>
  <c r="K30" i="56"/>
  <c r="AI29" i="56"/>
  <c r="AH29" i="56"/>
  <c r="Z29" i="56"/>
  <c r="Y29" i="56"/>
  <c r="X29" i="56"/>
  <c r="W29" i="56"/>
  <c r="V29" i="56"/>
  <c r="K29" i="56"/>
  <c r="AI28" i="56"/>
  <c r="AH28" i="56"/>
  <c r="AG28" i="56"/>
  <c r="AF28" i="56"/>
  <c r="Z28" i="56"/>
  <c r="Y28" i="56"/>
  <c r="X28" i="56"/>
  <c r="W28" i="56"/>
  <c r="V28" i="56"/>
  <c r="K28" i="56"/>
  <c r="AJ28" i="56" s="1"/>
  <c r="AI27" i="56"/>
  <c r="AH27" i="56"/>
  <c r="Z27" i="56"/>
  <c r="Y27" i="56"/>
  <c r="X27" i="56"/>
  <c r="W27" i="56"/>
  <c r="V27" i="56"/>
  <c r="K27" i="56"/>
  <c r="AI26" i="56"/>
  <c r="AH26" i="56"/>
  <c r="Z26" i="56"/>
  <c r="Y26" i="56"/>
  <c r="X26" i="56"/>
  <c r="W26" i="56"/>
  <c r="V26" i="56"/>
  <c r="K26" i="56"/>
  <c r="AI25" i="56"/>
  <c r="AH25" i="56"/>
  <c r="Z25" i="56"/>
  <c r="Y25" i="56"/>
  <c r="X25" i="56"/>
  <c r="W25" i="56"/>
  <c r="V25" i="56"/>
  <c r="K25" i="56"/>
  <c r="AI24" i="56"/>
  <c r="AH24" i="56"/>
  <c r="Z24" i="56"/>
  <c r="Y24" i="56"/>
  <c r="X24" i="56"/>
  <c r="W24" i="56"/>
  <c r="V24" i="56"/>
  <c r="K24" i="56"/>
  <c r="AI23" i="56"/>
  <c r="AH23" i="56"/>
  <c r="Z23" i="56"/>
  <c r="Y23" i="56"/>
  <c r="X23" i="56"/>
  <c r="W23" i="56"/>
  <c r="V23" i="56"/>
  <c r="K23" i="56"/>
  <c r="AI22" i="56"/>
  <c r="AH22" i="56"/>
  <c r="Z22" i="56"/>
  <c r="Y22" i="56"/>
  <c r="X22" i="56"/>
  <c r="W22" i="56"/>
  <c r="V22" i="56"/>
  <c r="K22" i="56"/>
  <c r="AI21" i="56"/>
  <c r="AH21" i="56"/>
  <c r="Z21" i="56"/>
  <c r="Y21" i="56"/>
  <c r="X21" i="56"/>
  <c r="W21" i="56"/>
  <c r="V21" i="56"/>
  <c r="K21" i="56"/>
  <c r="AI20" i="56"/>
  <c r="AH20" i="56"/>
  <c r="Z20" i="56"/>
  <c r="Y20" i="56"/>
  <c r="X20" i="56"/>
  <c r="W20" i="56"/>
  <c r="V20" i="56"/>
  <c r="K20" i="56"/>
  <c r="AI19" i="56"/>
  <c r="AH19" i="56"/>
  <c r="Z19" i="56"/>
  <c r="Y19" i="56"/>
  <c r="X19" i="56"/>
  <c r="W19" i="56"/>
  <c r="V19" i="56"/>
  <c r="K19" i="56"/>
  <c r="AI18" i="56"/>
  <c r="AH18" i="56"/>
  <c r="Z18" i="56"/>
  <c r="Y18" i="56"/>
  <c r="X18" i="56"/>
  <c r="W18" i="56"/>
  <c r="V18" i="56"/>
  <c r="K18" i="56"/>
  <c r="AI17" i="56"/>
  <c r="AH17" i="56"/>
  <c r="Z17" i="56"/>
  <c r="Y17" i="56"/>
  <c r="X17" i="56"/>
  <c r="W17" i="56"/>
  <c r="V17" i="56"/>
  <c r="K17" i="56"/>
  <c r="AI16" i="56"/>
  <c r="AH16" i="56"/>
  <c r="Y16" i="56"/>
  <c r="X16" i="56"/>
  <c r="W16" i="56"/>
  <c r="V16" i="56"/>
  <c r="K16" i="56"/>
  <c r="F16" i="56"/>
  <c r="Z16" i="56" s="1"/>
  <c r="AI15" i="56"/>
  <c r="AH15" i="56"/>
  <c r="Y15" i="56"/>
  <c r="X15" i="56"/>
  <c r="W15" i="56"/>
  <c r="V15" i="56"/>
  <c r="K15" i="56"/>
  <c r="F15" i="56"/>
  <c r="J12" i="56"/>
  <c r="O12" i="56" s="1"/>
  <c r="T12" i="56" s="1"/>
  <c r="Y12" i="56" s="1"/>
  <c r="AD12" i="56" s="1"/>
  <c r="AI12" i="56" s="1"/>
  <c r="AN12" i="56" s="1"/>
  <c r="I12" i="56"/>
  <c r="N12" i="56" s="1"/>
  <c r="S12" i="56" s="1"/>
  <c r="X12" i="56" s="1"/>
  <c r="AC12" i="56" s="1"/>
  <c r="AH12" i="56" s="1"/>
  <c r="AM12" i="56" s="1"/>
  <c r="H12" i="56"/>
  <c r="M12" i="56" s="1"/>
  <c r="R12" i="56" s="1"/>
  <c r="W12" i="56" s="1"/>
  <c r="AB12" i="56" s="1"/>
  <c r="AG12" i="56" s="1"/>
  <c r="AL12" i="56" s="1"/>
  <c r="G12" i="56"/>
  <c r="L12" i="56" s="1"/>
  <c r="Q12" i="56" s="1"/>
  <c r="V12" i="56" s="1"/>
  <c r="AA12" i="56" s="1"/>
  <c r="AF12" i="56" s="1"/>
  <c r="AK12" i="56" s="1"/>
  <c r="B6" i="56"/>
  <c r="B5" i="56"/>
  <c r="B4" i="56"/>
  <c r="B3" i="56"/>
  <c r="B2" i="56"/>
  <c r="J34" i="28"/>
  <c r="AI34" i="28" s="1"/>
  <c r="I34" i="28"/>
  <c r="AH34" i="28" s="1"/>
  <c r="H34" i="28"/>
  <c r="G34" i="28"/>
  <c r="E34" i="28"/>
  <c r="D34" i="28"/>
  <c r="C34" i="28"/>
  <c r="B34" i="28"/>
  <c r="C44" i="40"/>
  <c r="C43" i="40"/>
  <c r="C42" i="40"/>
  <c r="C41" i="40"/>
  <c r="C40" i="40"/>
  <c r="C39" i="40"/>
  <c r="C38" i="40"/>
  <c r="C37" i="40"/>
  <c r="C36" i="40"/>
  <c r="C35" i="40"/>
  <c r="C34" i="40"/>
  <c r="C33" i="40"/>
  <c r="C32" i="40"/>
  <c r="C31" i="40"/>
  <c r="C30" i="40"/>
  <c r="C29" i="40"/>
  <c r="C28" i="40"/>
  <c r="C27" i="40"/>
  <c r="C26" i="40"/>
  <c r="C25" i="40"/>
  <c r="C24" i="40"/>
  <c r="C23" i="40"/>
  <c r="C22" i="40"/>
  <c r="C21" i="40"/>
  <c r="C20" i="40"/>
  <c r="C19" i="40"/>
  <c r="C18" i="40"/>
  <c r="D6" i="55"/>
  <c r="D5" i="55"/>
  <c r="D4" i="55"/>
  <c r="D3" i="55"/>
  <c r="D2" i="55"/>
  <c r="Q21" i="55"/>
  <c r="O21" i="55"/>
  <c r="M21" i="55"/>
  <c r="R20" i="55"/>
  <c r="R19" i="55"/>
  <c r="F21" i="55"/>
  <c r="G20" i="55"/>
  <c r="G19" i="55"/>
  <c r="D21" i="55"/>
  <c r="R18" i="55"/>
  <c r="G18" i="55"/>
  <c r="R17" i="55"/>
  <c r="G17" i="55"/>
  <c r="R16" i="55"/>
  <c r="G16" i="55"/>
  <c r="R15" i="55"/>
  <c r="G15" i="55"/>
  <c r="R14" i="55"/>
  <c r="G14" i="55"/>
  <c r="R13" i="55"/>
  <c r="G13" i="55"/>
  <c r="R12" i="55"/>
  <c r="G12" i="55"/>
  <c r="CE85" i="36"/>
  <c r="CD85" i="36"/>
  <c r="CC85" i="36"/>
  <c r="CB85" i="36"/>
  <c r="BZ85" i="36"/>
  <c r="BY85" i="36"/>
  <c r="BX85" i="36"/>
  <c r="BW85" i="36"/>
  <c r="CE84" i="36"/>
  <c r="CD84" i="36"/>
  <c r="CC84" i="36"/>
  <c r="CB84" i="36"/>
  <c r="BZ84" i="36"/>
  <c r="BY84" i="36"/>
  <c r="BX84" i="36"/>
  <c r="BW84" i="36"/>
  <c r="CE83" i="36"/>
  <c r="CD83" i="36"/>
  <c r="CC83" i="36"/>
  <c r="CB83" i="36"/>
  <c r="BZ83" i="36"/>
  <c r="BY83" i="36"/>
  <c r="BX83" i="36"/>
  <c r="BW83" i="36"/>
  <c r="CE82" i="36"/>
  <c r="CD82" i="36"/>
  <c r="CC82" i="36"/>
  <c r="CB82" i="36"/>
  <c r="BZ82" i="36"/>
  <c r="BY82" i="36"/>
  <c r="BX82" i="36"/>
  <c r="BW82" i="36"/>
  <c r="CE81" i="36"/>
  <c r="CD81" i="36"/>
  <c r="CC81" i="36"/>
  <c r="CB81" i="36"/>
  <c r="BZ81" i="36"/>
  <c r="BY81" i="36"/>
  <c r="BX81" i="36"/>
  <c r="BW81" i="36"/>
  <c r="CE80" i="36"/>
  <c r="CD80" i="36"/>
  <c r="CC80" i="36"/>
  <c r="CB80" i="36"/>
  <c r="BZ80" i="36"/>
  <c r="BY80" i="36"/>
  <c r="BX80" i="36"/>
  <c r="BW80" i="36"/>
  <c r="CE79" i="36"/>
  <c r="CD79" i="36"/>
  <c r="CC79" i="36"/>
  <c r="CB79" i="36"/>
  <c r="BZ79" i="36"/>
  <c r="BY79" i="36"/>
  <c r="BX79" i="36"/>
  <c r="BW79" i="36"/>
  <c r="CE78" i="36"/>
  <c r="CD78" i="36"/>
  <c r="CC78" i="36"/>
  <c r="CB78" i="36"/>
  <c r="BZ78" i="36"/>
  <c r="BY78" i="36"/>
  <c r="BX78" i="36"/>
  <c r="BW78" i="36"/>
  <c r="CE77" i="36"/>
  <c r="CD77" i="36"/>
  <c r="CC77" i="36"/>
  <c r="CB77" i="36"/>
  <c r="BZ77" i="36"/>
  <c r="BY77" i="36"/>
  <c r="BX77" i="36"/>
  <c r="BW77" i="36"/>
  <c r="CE76" i="36"/>
  <c r="CD76" i="36"/>
  <c r="CC76" i="36"/>
  <c r="CB76" i="36"/>
  <c r="BZ76" i="36"/>
  <c r="BY76" i="36"/>
  <c r="BX76" i="36"/>
  <c r="BW76" i="36"/>
  <c r="CE75" i="36"/>
  <c r="CD75" i="36"/>
  <c r="CC75" i="36"/>
  <c r="CB75" i="36"/>
  <c r="BZ75" i="36"/>
  <c r="BY75" i="36"/>
  <c r="BX75" i="36"/>
  <c r="BW75" i="36"/>
  <c r="CE70" i="36"/>
  <c r="CD70" i="36"/>
  <c r="CC70" i="36"/>
  <c r="CB70" i="36"/>
  <c r="BZ70" i="36"/>
  <c r="BY70" i="36"/>
  <c r="BX70" i="36"/>
  <c r="BW70" i="36"/>
  <c r="CE68" i="36"/>
  <c r="CD68" i="36"/>
  <c r="CC68" i="36"/>
  <c r="CB68" i="36"/>
  <c r="BZ68" i="36"/>
  <c r="BY68" i="36"/>
  <c r="BX68" i="36"/>
  <c r="BW68" i="36"/>
  <c r="CE63" i="36"/>
  <c r="CD63" i="36"/>
  <c r="CC63" i="36"/>
  <c r="CB63" i="36"/>
  <c r="BZ63" i="36"/>
  <c r="BY63" i="36"/>
  <c r="BX63" i="36"/>
  <c r="BW63" i="36"/>
  <c r="CE62" i="36"/>
  <c r="CD62" i="36"/>
  <c r="CC62" i="36"/>
  <c r="CB62" i="36"/>
  <c r="BZ62" i="36"/>
  <c r="BY62" i="36"/>
  <c r="BX62" i="36"/>
  <c r="BW62" i="36"/>
  <c r="CE61" i="36"/>
  <c r="CD61" i="36"/>
  <c r="CC61" i="36"/>
  <c r="CB61" i="36"/>
  <c r="BZ61" i="36"/>
  <c r="BY61" i="36"/>
  <c r="BX61" i="36"/>
  <c r="BW61" i="36"/>
  <c r="CE60" i="36"/>
  <c r="CD60" i="36"/>
  <c r="CC60" i="36"/>
  <c r="CB60" i="36"/>
  <c r="BZ60" i="36"/>
  <c r="BY60" i="36"/>
  <c r="BX60" i="36"/>
  <c r="BW60" i="36"/>
  <c r="CE59" i="36"/>
  <c r="CD59" i="36"/>
  <c r="CC59" i="36"/>
  <c r="CB59" i="36"/>
  <c r="BZ59" i="36"/>
  <c r="BY59" i="36"/>
  <c r="BX59" i="36"/>
  <c r="BW59" i="36"/>
  <c r="CE58" i="36"/>
  <c r="CD58" i="36"/>
  <c r="CC58" i="36"/>
  <c r="CB58" i="36"/>
  <c r="BZ58" i="36"/>
  <c r="BY58" i="36"/>
  <c r="BX58" i="36"/>
  <c r="BW58" i="36"/>
  <c r="CE57" i="36"/>
  <c r="CD57" i="36"/>
  <c r="CC57" i="36"/>
  <c r="CB57" i="36"/>
  <c r="BZ57" i="36"/>
  <c r="BY57" i="36"/>
  <c r="BX57" i="36"/>
  <c r="BW57" i="36"/>
  <c r="CE56" i="36"/>
  <c r="CD56" i="36"/>
  <c r="CC56" i="36"/>
  <c r="CB56" i="36"/>
  <c r="BZ56" i="36"/>
  <c r="BY56" i="36"/>
  <c r="BX56" i="36"/>
  <c r="BW56" i="36"/>
  <c r="CE55" i="36"/>
  <c r="CD55" i="36"/>
  <c r="CC55" i="36"/>
  <c r="CB55" i="36"/>
  <c r="BZ55" i="36"/>
  <c r="BY55" i="36"/>
  <c r="BX55" i="36"/>
  <c r="BW55" i="36"/>
  <c r="CE54" i="36"/>
  <c r="CD54" i="36"/>
  <c r="CC54" i="36"/>
  <c r="CB54" i="36"/>
  <c r="BZ54" i="36"/>
  <c r="BY54" i="36"/>
  <c r="BX54" i="36"/>
  <c r="BW54" i="36"/>
  <c r="CE53" i="36"/>
  <c r="CD53" i="36"/>
  <c r="CC53" i="36"/>
  <c r="CB53" i="36"/>
  <c r="BZ53" i="36"/>
  <c r="BY53" i="36"/>
  <c r="BX53" i="36"/>
  <c r="BW53" i="36"/>
  <c r="CE52" i="36"/>
  <c r="CD52" i="36"/>
  <c r="CC52" i="36"/>
  <c r="CB52" i="36"/>
  <c r="BZ52" i="36"/>
  <c r="BY52" i="36"/>
  <c r="BX52" i="36"/>
  <c r="BW52" i="36"/>
  <c r="CE51" i="36"/>
  <c r="CD51" i="36"/>
  <c r="CC51" i="36"/>
  <c r="CB51" i="36"/>
  <c r="BZ51" i="36"/>
  <c r="BY51" i="36"/>
  <c r="BX51" i="36"/>
  <c r="BW51" i="36"/>
  <c r="CE50" i="36"/>
  <c r="CD50" i="36"/>
  <c r="CC50" i="36"/>
  <c r="CB50" i="36"/>
  <c r="BZ50" i="36"/>
  <c r="BY50" i="36"/>
  <c r="BX50" i="36"/>
  <c r="BW50" i="36"/>
  <c r="CE49" i="36"/>
  <c r="CD49" i="36"/>
  <c r="CC49" i="36"/>
  <c r="CB49" i="36"/>
  <c r="BZ49" i="36"/>
  <c r="BY49" i="36"/>
  <c r="BX49" i="36"/>
  <c r="BW49" i="36"/>
  <c r="CE48" i="36"/>
  <c r="CD48" i="36"/>
  <c r="CC48" i="36"/>
  <c r="CB48" i="36"/>
  <c r="BZ48" i="36"/>
  <c r="BY48" i="36"/>
  <c r="BX48" i="36"/>
  <c r="BW48" i="36"/>
  <c r="CE47" i="36"/>
  <c r="CD47" i="36"/>
  <c r="CC47" i="36"/>
  <c r="CB47" i="36"/>
  <c r="BZ47" i="36"/>
  <c r="BY47" i="36"/>
  <c r="BX47" i="36"/>
  <c r="BW47" i="36"/>
  <c r="CE46" i="36"/>
  <c r="CD46" i="36"/>
  <c r="CC46" i="36"/>
  <c r="CB46" i="36"/>
  <c r="BZ46" i="36"/>
  <c r="BY46" i="36"/>
  <c r="BX46" i="36"/>
  <c r="BW46" i="36"/>
  <c r="CE45" i="36"/>
  <c r="CD45" i="36"/>
  <c r="CC45" i="36"/>
  <c r="CB45" i="36"/>
  <c r="BZ45" i="36"/>
  <c r="BY45" i="36"/>
  <c r="BX45" i="36"/>
  <c r="BW45" i="36"/>
  <c r="CE44" i="36"/>
  <c r="CD44" i="36"/>
  <c r="CC44" i="36"/>
  <c r="CB44" i="36"/>
  <c r="BZ44" i="36"/>
  <c r="BY44" i="36"/>
  <c r="BX44" i="36"/>
  <c r="BW44" i="36"/>
  <c r="CE43" i="36"/>
  <c r="CD43" i="36"/>
  <c r="CC43" i="36"/>
  <c r="CB43" i="36"/>
  <c r="BZ43" i="36"/>
  <c r="BY43" i="36"/>
  <c r="BX43" i="36"/>
  <c r="BW43" i="36"/>
  <c r="CE42" i="36"/>
  <c r="CD42" i="36"/>
  <c r="CC42" i="36"/>
  <c r="CB42" i="36"/>
  <c r="BZ42" i="36"/>
  <c r="BY42" i="36"/>
  <c r="BX42" i="36"/>
  <c r="BW42" i="36"/>
  <c r="CE41" i="36"/>
  <c r="CD41" i="36"/>
  <c r="CC41" i="36"/>
  <c r="CB41" i="36"/>
  <c r="BZ41" i="36"/>
  <c r="BY41" i="36"/>
  <c r="BX41" i="36"/>
  <c r="BW41" i="36"/>
  <c r="CE40" i="36"/>
  <c r="CD40" i="36"/>
  <c r="CC40" i="36"/>
  <c r="CB40" i="36"/>
  <c r="BZ40" i="36"/>
  <c r="BY40" i="36"/>
  <c r="BX40" i="36"/>
  <c r="BW40" i="36"/>
  <c r="CE39" i="36"/>
  <c r="CD39" i="36"/>
  <c r="CC39" i="36"/>
  <c r="CB39" i="36"/>
  <c r="BZ39" i="36"/>
  <c r="BY39" i="36"/>
  <c r="BX39" i="36"/>
  <c r="BW39" i="36"/>
  <c r="CE38" i="36"/>
  <c r="CD38" i="36"/>
  <c r="CC38" i="36"/>
  <c r="CB38" i="36"/>
  <c r="BZ38" i="36"/>
  <c r="BY38" i="36"/>
  <c r="BX38" i="36"/>
  <c r="BW38" i="36"/>
  <c r="CE37" i="36"/>
  <c r="CD37" i="36"/>
  <c r="CC37" i="36"/>
  <c r="CB37" i="36"/>
  <c r="BZ37" i="36"/>
  <c r="BY37" i="36"/>
  <c r="BX37" i="36"/>
  <c r="BW37" i="36"/>
  <c r="CE36" i="36"/>
  <c r="CD36" i="36"/>
  <c r="CC36" i="36"/>
  <c r="CB36" i="36"/>
  <c r="BZ36" i="36"/>
  <c r="BY36" i="36"/>
  <c r="BX36" i="36"/>
  <c r="BW36" i="36"/>
  <c r="CE35" i="36"/>
  <c r="CD35" i="36"/>
  <c r="CC35" i="36"/>
  <c r="CB35" i="36"/>
  <c r="BZ35" i="36"/>
  <c r="BY35" i="36"/>
  <c r="BX35" i="36"/>
  <c r="BW35" i="36"/>
  <c r="CE34" i="36"/>
  <c r="CD34" i="36"/>
  <c r="CC34" i="36"/>
  <c r="CB34" i="36"/>
  <c r="BZ34" i="36"/>
  <c r="BY34" i="36"/>
  <c r="BX34" i="36"/>
  <c r="BW34" i="36"/>
  <c r="CE28" i="36"/>
  <c r="CD28" i="36"/>
  <c r="CC28" i="36"/>
  <c r="CB28" i="36"/>
  <c r="BZ28" i="36"/>
  <c r="BY28" i="36"/>
  <c r="BX28" i="36"/>
  <c r="BW28" i="36"/>
  <c r="CE27" i="36"/>
  <c r="CD27" i="36"/>
  <c r="CC27" i="36"/>
  <c r="CB27" i="36"/>
  <c r="BZ27" i="36"/>
  <c r="BY27" i="36"/>
  <c r="BX27" i="36"/>
  <c r="BW27" i="36"/>
  <c r="CE26" i="36"/>
  <c r="CD26" i="36"/>
  <c r="CC26" i="36"/>
  <c r="CB26" i="36"/>
  <c r="BZ26" i="36"/>
  <c r="BY26" i="36"/>
  <c r="BX26" i="36"/>
  <c r="BW26" i="36"/>
  <c r="CE25" i="36"/>
  <c r="CD25" i="36"/>
  <c r="CC25" i="36"/>
  <c r="CB25" i="36"/>
  <c r="BZ25" i="36"/>
  <c r="BY25" i="36"/>
  <c r="BX25" i="36"/>
  <c r="BW25" i="36"/>
  <c r="CE24" i="36"/>
  <c r="CD24" i="36"/>
  <c r="CC24" i="36"/>
  <c r="CB24" i="36"/>
  <c r="BZ24" i="36"/>
  <c r="BY24" i="36"/>
  <c r="BX24" i="36"/>
  <c r="BW24" i="36"/>
  <c r="CE21" i="36"/>
  <c r="CD21" i="36"/>
  <c r="CC21" i="36"/>
  <c r="CB21" i="36"/>
  <c r="BZ21" i="36"/>
  <c r="BY21" i="36"/>
  <c r="BX21" i="36"/>
  <c r="BW21" i="36"/>
  <c r="CE20" i="36"/>
  <c r="CD20" i="36"/>
  <c r="CC20" i="36"/>
  <c r="CB20" i="36"/>
  <c r="BZ20" i="36"/>
  <c r="BY20" i="36"/>
  <c r="BX20" i="36"/>
  <c r="BW20" i="36"/>
  <c r="CE18" i="36"/>
  <c r="CD18" i="36"/>
  <c r="CC18" i="36"/>
  <c r="CB18" i="36"/>
  <c r="BZ18" i="36"/>
  <c r="BY18" i="36"/>
  <c r="BX18" i="36"/>
  <c r="BW18" i="36"/>
  <c r="CE17" i="36"/>
  <c r="CD17" i="36"/>
  <c r="CC17" i="36"/>
  <c r="CB17" i="36"/>
  <c r="BZ17" i="36"/>
  <c r="BY17" i="36"/>
  <c r="BX17" i="36"/>
  <c r="BW17" i="36"/>
  <c r="CE16" i="36"/>
  <c r="CD16" i="36"/>
  <c r="CC16" i="36"/>
  <c r="CB16" i="36"/>
  <c r="BZ16" i="36"/>
  <c r="BY16" i="36"/>
  <c r="BX16" i="36"/>
  <c r="BW16" i="36"/>
  <c r="CE15" i="36"/>
  <c r="CD15" i="36"/>
  <c r="CC15" i="36"/>
  <c r="CB15" i="36"/>
  <c r="BZ15" i="36"/>
  <c r="BY15" i="36"/>
  <c r="BX15" i="36"/>
  <c r="BW15" i="36"/>
  <c r="BS85" i="36"/>
  <c r="BR85" i="36"/>
  <c r="BQ85" i="36"/>
  <c r="BP85" i="36"/>
  <c r="BN85" i="36"/>
  <c r="BM85" i="36"/>
  <c r="BL85" i="36"/>
  <c r="BK85" i="36"/>
  <c r="BS84" i="36"/>
  <c r="BR84" i="36"/>
  <c r="BQ84" i="36"/>
  <c r="BP84" i="36"/>
  <c r="BN84" i="36"/>
  <c r="BM84" i="36"/>
  <c r="BL84" i="36"/>
  <c r="BK84" i="36"/>
  <c r="BS83" i="36"/>
  <c r="BR83" i="36"/>
  <c r="BQ83" i="36"/>
  <c r="BP83" i="36"/>
  <c r="BN83" i="36"/>
  <c r="BM83" i="36"/>
  <c r="BL83" i="36"/>
  <c r="BK83" i="36"/>
  <c r="BS82" i="36"/>
  <c r="BR82" i="36"/>
  <c r="BQ82" i="36"/>
  <c r="BP82" i="36"/>
  <c r="BN82" i="36"/>
  <c r="BM82" i="36"/>
  <c r="BL82" i="36"/>
  <c r="BK82" i="36"/>
  <c r="BS81" i="36"/>
  <c r="BR81" i="36"/>
  <c r="BQ81" i="36"/>
  <c r="BP81" i="36"/>
  <c r="BN81" i="36"/>
  <c r="BM81" i="36"/>
  <c r="BL81" i="36"/>
  <c r="BK81" i="36"/>
  <c r="BS80" i="36"/>
  <c r="BR80" i="36"/>
  <c r="BQ80" i="36"/>
  <c r="BP80" i="36"/>
  <c r="BN80" i="36"/>
  <c r="BM80" i="36"/>
  <c r="BL80" i="36"/>
  <c r="BK80" i="36"/>
  <c r="BS79" i="36"/>
  <c r="BR79" i="36"/>
  <c r="BQ79" i="36"/>
  <c r="BP79" i="36"/>
  <c r="BN79" i="36"/>
  <c r="BM79" i="36"/>
  <c r="BL79" i="36"/>
  <c r="BK79" i="36"/>
  <c r="BS78" i="36"/>
  <c r="BR78" i="36"/>
  <c r="BQ78" i="36"/>
  <c r="BP78" i="36"/>
  <c r="BN78" i="36"/>
  <c r="BM78" i="36"/>
  <c r="BL78" i="36"/>
  <c r="BK78" i="36"/>
  <c r="BS77" i="36"/>
  <c r="BR77" i="36"/>
  <c r="BQ77" i="36"/>
  <c r="BP77" i="36"/>
  <c r="BN77" i="36"/>
  <c r="BM77" i="36"/>
  <c r="BL77" i="36"/>
  <c r="BK77" i="36"/>
  <c r="BS76" i="36"/>
  <c r="BR76" i="36"/>
  <c r="BQ76" i="36"/>
  <c r="BP76" i="36"/>
  <c r="BN76" i="36"/>
  <c r="BM76" i="36"/>
  <c r="BL76" i="36"/>
  <c r="BK76" i="36"/>
  <c r="BS75" i="36"/>
  <c r="BR75" i="36"/>
  <c r="BQ75" i="36"/>
  <c r="BP75" i="36"/>
  <c r="BN75" i="36"/>
  <c r="BM75" i="36"/>
  <c r="BL75" i="36"/>
  <c r="BK75" i="36"/>
  <c r="BS70" i="36"/>
  <c r="BR70" i="36"/>
  <c r="BQ70" i="36"/>
  <c r="BP70" i="36"/>
  <c r="BN70" i="36"/>
  <c r="BM70" i="36"/>
  <c r="BL70" i="36"/>
  <c r="BK70" i="36"/>
  <c r="BS68" i="36"/>
  <c r="BR68" i="36"/>
  <c r="BQ68" i="36"/>
  <c r="BP68" i="36"/>
  <c r="BN68" i="36"/>
  <c r="BM68" i="36"/>
  <c r="BL68" i="36"/>
  <c r="BK68" i="36"/>
  <c r="BS63" i="36"/>
  <c r="BR63" i="36"/>
  <c r="BQ63" i="36"/>
  <c r="BP63" i="36"/>
  <c r="BN63" i="36"/>
  <c r="BM63" i="36"/>
  <c r="BL63" i="36"/>
  <c r="BK63" i="36"/>
  <c r="BS62" i="36"/>
  <c r="BR62" i="36"/>
  <c r="BQ62" i="36"/>
  <c r="BP62" i="36"/>
  <c r="BN62" i="36"/>
  <c r="BM62" i="36"/>
  <c r="BL62" i="36"/>
  <c r="BK62" i="36"/>
  <c r="BS61" i="36"/>
  <c r="BR61" i="36"/>
  <c r="BQ61" i="36"/>
  <c r="BP61" i="36"/>
  <c r="BN61" i="36"/>
  <c r="BM61" i="36"/>
  <c r="BL61" i="36"/>
  <c r="BK61" i="36"/>
  <c r="BS60" i="36"/>
  <c r="BR60" i="36"/>
  <c r="BQ60" i="36"/>
  <c r="BP60" i="36"/>
  <c r="BN60" i="36"/>
  <c r="BM60" i="36"/>
  <c r="BL60" i="36"/>
  <c r="BK60" i="36"/>
  <c r="BS59" i="36"/>
  <c r="BR59" i="36"/>
  <c r="BQ59" i="36"/>
  <c r="BP59" i="36"/>
  <c r="BN59" i="36"/>
  <c r="BM59" i="36"/>
  <c r="BL59" i="36"/>
  <c r="BK59" i="36"/>
  <c r="BS58" i="36"/>
  <c r="BR58" i="36"/>
  <c r="BQ58" i="36"/>
  <c r="BP58" i="36"/>
  <c r="BN58" i="36"/>
  <c r="BM58" i="36"/>
  <c r="BL58" i="36"/>
  <c r="BK58" i="36"/>
  <c r="BS57" i="36"/>
  <c r="BR57" i="36"/>
  <c r="BQ57" i="36"/>
  <c r="BP57" i="36"/>
  <c r="BN57" i="36"/>
  <c r="BM57" i="36"/>
  <c r="BL57" i="36"/>
  <c r="BK57" i="36"/>
  <c r="BS56" i="36"/>
  <c r="BR56" i="36"/>
  <c r="BQ56" i="36"/>
  <c r="BP56" i="36"/>
  <c r="BN56" i="36"/>
  <c r="BM56" i="36"/>
  <c r="BL56" i="36"/>
  <c r="BK56" i="36"/>
  <c r="BS55" i="36"/>
  <c r="BR55" i="36"/>
  <c r="BQ55" i="36"/>
  <c r="BP55" i="36"/>
  <c r="BN55" i="36"/>
  <c r="BM55" i="36"/>
  <c r="BL55" i="36"/>
  <c r="BK55" i="36"/>
  <c r="BS54" i="36"/>
  <c r="BR54" i="36"/>
  <c r="BQ54" i="36"/>
  <c r="BP54" i="36"/>
  <c r="BN54" i="36"/>
  <c r="BM54" i="36"/>
  <c r="BL54" i="36"/>
  <c r="BK54" i="36"/>
  <c r="BS53" i="36"/>
  <c r="BR53" i="36"/>
  <c r="BQ53" i="36"/>
  <c r="BP53" i="36"/>
  <c r="BN53" i="36"/>
  <c r="BM53" i="36"/>
  <c r="BL53" i="36"/>
  <c r="BK53" i="36"/>
  <c r="BS52" i="36"/>
  <c r="BR52" i="36"/>
  <c r="BQ52" i="36"/>
  <c r="BP52" i="36"/>
  <c r="BN52" i="36"/>
  <c r="BM52" i="36"/>
  <c r="BL52" i="36"/>
  <c r="BK52" i="36"/>
  <c r="BS51" i="36"/>
  <c r="BR51" i="36"/>
  <c r="BQ51" i="36"/>
  <c r="BP51" i="36"/>
  <c r="BN51" i="36"/>
  <c r="BM51" i="36"/>
  <c r="BL51" i="36"/>
  <c r="BK51" i="36"/>
  <c r="BS50" i="36"/>
  <c r="BR50" i="36"/>
  <c r="BQ50" i="36"/>
  <c r="BP50" i="36"/>
  <c r="BN50" i="36"/>
  <c r="BM50" i="36"/>
  <c r="BL50" i="36"/>
  <c r="BK50" i="36"/>
  <c r="BS49" i="36"/>
  <c r="BR49" i="36"/>
  <c r="BQ49" i="36"/>
  <c r="BP49" i="36"/>
  <c r="BN49" i="36"/>
  <c r="BM49" i="36"/>
  <c r="BL49" i="36"/>
  <c r="BK49" i="36"/>
  <c r="BS48" i="36"/>
  <c r="BR48" i="36"/>
  <c r="BQ48" i="36"/>
  <c r="BP48" i="36"/>
  <c r="BN48" i="36"/>
  <c r="BM48" i="36"/>
  <c r="BL48" i="36"/>
  <c r="BK48" i="36"/>
  <c r="BS47" i="36"/>
  <c r="BR47" i="36"/>
  <c r="BQ47" i="36"/>
  <c r="BP47" i="36"/>
  <c r="BN47" i="36"/>
  <c r="BM47" i="36"/>
  <c r="BL47" i="36"/>
  <c r="BK47" i="36"/>
  <c r="BS46" i="36"/>
  <c r="BR46" i="36"/>
  <c r="BQ46" i="36"/>
  <c r="BP46" i="36"/>
  <c r="BN46" i="36"/>
  <c r="BM46" i="36"/>
  <c r="BL46" i="36"/>
  <c r="BK46" i="36"/>
  <c r="BS45" i="36"/>
  <c r="BR45" i="36"/>
  <c r="BQ45" i="36"/>
  <c r="BP45" i="36"/>
  <c r="BN45" i="36"/>
  <c r="BM45" i="36"/>
  <c r="BL45" i="36"/>
  <c r="BK45" i="36"/>
  <c r="BS44" i="36"/>
  <c r="BR44" i="36"/>
  <c r="BQ44" i="36"/>
  <c r="BP44" i="36"/>
  <c r="BN44" i="36"/>
  <c r="BM44" i="36"/>
  <c r="BL44" i="36"/>
  <c r="BK44" i="36"/>
  <c r="BS43" i="36"/>
  <c r="BR43" i="36"/>
  <c r="BQ43" i="36"/>
  <c r="BP43" i="36"/>
  <c r="BN43" i="36"/>
  <c r="BM43" i="36"/>
  <c r="BL43" i="36"/>
  <c r="BK43" i="36"/>
  <c r="BS42" i="36"/>
  <c r="BR42" i="36"/>
  <c r="BQ42" i="36"/>
  <c r="BP42" i="36"/>
  <c r="BN42" i="36"/>
  <c r="BM42" i="36"/>
  <c r="BL42" i="36"/>
  <c r="BK42" i="36"/>
  <c r="BS41" i="36"/>
  <c r="BR41" i="36"/>
  <c r="BQ41" i="36"/>
  <c r="BP41" i="36"/>
  <c r="BN41" i="36"/>
  <c r="BM41" i="36"/>
  <c r="BL41" i="36"/>
  <c r="BK41" i="36"/>
  <c r="BS40" i="36"/>
  <c r="BR40" i="36"/>
  <c r="BQ40" i="36"/>
  <c r="BP40" i="36"/>
  <c r="BN40" i="36"/>
  <c r="BM40" i="36"/>
  <c r="BL40" i="36"/>
  <c r="BK40" i="36"/>
  <c r="BS39" i="36"/>
  <c r="BR39" i="36"/>
  <c r="BQ39" i="36"/>
  <c r="BP39" i="36"/>
  <c r="BN39" i="36"/>
  <c r="BM39" i="36"/>
  <c r="BL39" i="36"/>
  <c r="BK39" i="36"/>
  <c r="BS38" i="36"/>
  <c r="BR38" i="36"/>
  <c r="BQ38" i="36"/>
  <c r="BP38" i="36"/>
  <c r="BN38" i="36"/>
  <c r="BM38" i="36"/>
  <c r="BL38" i="36"/>
  <c r="BK38" i="36"/>
  <c r="BS37" i="36"/>
  <c r="BR37" i="36"/>
  <c r="BQ37" i="36"/>
  <c r="BP37" i="36"/>
  <c r="BN37" i="36"/>
  <c r="BM37" i="36"/>
  <c r="BL37" i="36"/>
  <c r="BK37" i="36"/>
  <c r="BS36" i="36"/>
  <c r="BR36" i="36"/>
  <c r="BQ36" i="36"/>
  <c r="BP36" i="36"/>
  <c r="BN36" i="36"/>
  <c r="BM36" i="36"/>
  <c r="BL36" i="36"/>
  <c r="BK36" i="36"/>
  <c r="BS35" i="36"/>
  <c r="BR35" i="36"/>
  <c r="BQ35" i="36"/>
  <c r="BP35" i="36"/>
  <c r="BN35" i="36"/>
  <c r="BM35" i="36"/>
  <c r="BL35" i="36"/>
  <c r="BK35" i="36"/>
  <c r="BS34" i="36"/>
  <c r="BR34" i="36"/>
  <c r="BQ34" i="36"/>
  <c r="BP34" i="36"/>
  <c r="BN34" i="36"/>
  <c r="BM34" i="36"/>
  <c r="BL34" i="36"/>
  <c r="BK34" i="36"/>
  <c r="BS28" i="36"/>
  <c r="BR28" i="36"/>
  <c r="BQ28" i="36"/>
  <c r="BP28" i="36"/>
  <c r="BN28" i="36"/>
  <c r="BM28" i="36"/>
  <c r="BL28" i="36"/>
  <c r="BK28" i="36"/>
  <c r="BS27" i="36"/>
  <c r="BR27" i="36"/>
  <c r="BQ27" i="36"/>
  <c r="BP27" i="36"/>
  <c r="BN27" i="36"/>
  <c r="BM27" i="36"/>
  <c r="BL27" i="36"/>
  <c r="BK27" i="36"/>
  <c r="BS26" i="36"/>
  <c r="BR26" i="36"/>
  <c r="BQ26" i="36"/>
  <c r="BP26" i="36"/>
  <c r="BN26" i="36"/>
  <c r="BM26" i="36"/>
  <c r="BL26" i="36"/>
  <c r="BK26" i="36"/>
  <c r="BS25" i="36"/>
  <c r="BR25" i="36"/>
  <c r="BQ25" i="36"/>
  <c r="BP25" i="36"/>
  <c r="BN25" i="36"/>
  <c r="BM25" i="36"/>
  <c r="BL25" i="36"/>
  <c r="BK25" i="36"/>
  <c r="BS24" i="36"/>
  <c r="BR24" i="36"/>
  <c r="BQ24" i="36"/>
  <c r="BP24" i="36"/>
  <c r="BN24" i="36"/>
  <c r="BM24" i="36"/>
  <c r="BL24" i="36"/>
  <c r="BK24" i="36"/>
  <c r="BS21" i="36"/>
  <c r="BR21" i="36"/>
  <c r="BQ21" i="36"/>
  <c r="BP21" i="36"/>
  <c r="BN21" i="36"/>
  <c r="BM21" i="36"/>
  <c r="BL21" i="36"/>
  <c r="BK21" i="36"/>
  <c r="BS20" i="36"/>
  <c r="BR20" i="36"/>
  <c r="BQ20" i="36"/>
  <c r="BP20" i="36"/>
  <c r="BN20" i="36"/>
  <c r="BM20" i="36"/>
  <c r="BL20" i="36"/>
  <c r="BK20" i="36"/>
  <c r="BS18" i="36"/>
  <c r="BR18" i="36"/>
  <c r="BQ18" i="36"/>
  <c r="BP18" i="36"/>
  <c r="BN18" i="36"/>
  <c r="BM18" i="36"/>
  <c r="BL18" i="36"/>
  <c r="BK18" i="36"/>
  <c r="BS17" i="36"/>
  <c r="BR17" i="36"/>
  <c r="BQ17" i="36"/>
  <c r="BP17" i="36"/>
  <c r="BN17" i="36"/>
  <c r="BM17" i="36"/>
  <c r="BL17" i="36"/>
  <c r="BK17" i="36"/>
  <c r="BS16" i="36"/>
  <c r="BR16" i="36"/>
  <c r="BQ16" i="36"/>
  <c r="BP16" i="36"/>
  <c r="BN16" i="36"/>
  <c r="BM16" i="36"/>
  <c r="BL16" i="36"/>
  <c r="BK16" i="36"/>
  <c r="BS15" i="36"/>
  <c r="BR15" i="36"/>
  <c r="BQ15" i="36"/>
  <c r="BP15" i="36"/>
  <c r="BN15" i="36"/>
  <c r="BM15" i="36"/>
  <c r="BL15" i="36"/>
  <c r="BK15" i="36"/>
  <c r="BG85" i="36"/>
  <c r="BF85" i="36"/>
  <c r="BE85" i="36"/>
  <c r="BD85" i="36"/>
  <c r="BB85" i="36"/>
  <c r="BA85" i="36"/>
  <c r="AZ85" i="36"/>
  <c r="AY85" i="36"/>
  <c r="BG84" i="36"/>
  <c r="BF84" i="36"/>
  <c r="BE84" i="36"/>
  <c r="BD84" i="36"/>
  <c r="BB84" i="36"/>
  <c r="BA84" i="36"/>
  <c r="AZ84" i="36"/>
  <c r="AY84" i="36"/>
  <c r="BG83" i="36"/>
  <c r="BF83" i="36"/>
  <c r="BE83" i="36"/>
  <c r="BD83" i="36"/>
  <c r="BB83" i="36"/>
  <c r="BA83" i="36"/>
  <c r="AZ83" i="36"/>
  <c r="AY83" i="36"/>
  <c r="BG82" i="36"/>
  <c r="BF82" i="36"/>
  <c r="BE82" i="36"/>
  <c r="BD82" i="36"/>
  <c r="BB82" i="36"/>
  <c r="BA82" i="36"/>
  <c r="AZ82" i="36"/>
  <c r="AY82" i="36"/>
  <c r="BG81" i="36"/>
  <c r="BF81" i="36"/>
  <c r="BE81" i="36"/>
  <c r="BD81" i="36"/>
  <c r="BB81" i="36"/>
  <c r="BA81" i="36"/>
  <c r="AZ81" i="36"/>
  <c r="AY81" i="36"/>
  <c r="BG80" i="36"/>
  <c r="BF80" i="36"/>
  <c r="BE80" i="36"/>
  <c r="BD80" i="36"/>
  <c r="BB80" i="36"/>
  <c r="BA80" i="36"/>
  <c r="AZ80" i="36"/>
  <c r="AY80" i="36"/>
  <c r="BG79" i="36"/>
  <c r="BF79" i="36"/>
  <c r="BE79" i="36"/>
  <c r="BD79" i="36"/>
  <c r="BB79" i="36"/>
  <c r="BA79" i="36"/>
  <c r="AZ79" i="36"/>
  <c r="AY79" i="36"/>
  <c r="BG78" i="36"/>
  <c r="BF78" i="36"/>
  <c r="BE78" i="36"/>
  <c r="BD78" i="36"/>
  <c r="BB78" i="36"/>
  <c r="BA78" i="36"/>
  <c r="AZ78" i="36"/>
  <c r="AY78" i="36"/>
  <c r="BG77" i="36"/>
  <c r="BF77" i="36"/>
  <c r="BE77" i="36"/>
  <c r="BD77" i="36"/>
  <c r="BB77" i="36"/>
  <c r="BA77" i="36"/>
  <c r="AZ77" i="36"/>
  <c r="AY77" i="36"/>
  <c r="BG76" i="36"/>
  <c r="BF76" i="36"/>
  <c r="BE76" i="36"/>
  <c r="BD76" i="36"/>
  <c r="BB76" i="36"/>
  <c r="BA76" i="36"/>
  <c r="AZ76" i="36"/>
  <c r="AY76" i="36"/>
  <c r="BG75" i="36"/>
  <c r="BF75" i="36"/>
  <c r="BE75" i="36"/>
  <c r="BD75" i="36"/>
  <c r="BB75" i="36"/>
  <c r="BA75" i="36"/>
  <c r="AZ75" i="36"/>
  <c r="AY75" i="36"/>
  <c r="BG70" i="36"/>
  <c r="BF70" i="36"/>
  <c r="BE70" i="36"/>
  <c r="BD70" i="36"/>
  <c r="BB70" i="36"/>
  <c r="BA70" i="36"/>
  <c r="AZ70" i="36"/>
  <c r="AY70" i="36"/>
  <c r="BG68" i="36"/>
  <c r="BF68" i="36"/>
  <c r="BE68" i="36"/>
  <c r="BD68" i="36"/>
  <c r="BB68" i="36"/>
  <c r="BA68" i="36"/>
  <c r="AZ68" i="36"/>
  <c r="AY68" i="36"/>
  <c r="BG63" i="36"/>
  <c r="BF63" i="36"/>
  <c r="BE63" i="36"/>
  <c r="BD63" i="36"/>
  <c r="BB63" i="36"/>
  <c r="BA63" i="36"/>
  <c r="AZ63" i="36"/>
  <c r="AY63" i="36"/>
  <c r="BG62" i="36"/>
  <c r="BF62" i="36"/>
  <c r="BE62" i="36"/>
  <c r="BD62" i="36"/>
  <c r="BB62" i="36"/>
  <c r="BA62" i="36"/>
  <c r="AZ62" i="36"/>
  <c r="AY62" i="36"/>
  <c r="BG61" i="36"/>
  <c r="BF61" i="36"/>
  <c r="BE61" i="36"/>
  <c r="BD61" i="36"/>
  <c r="BB61" i="36"/>
  <c r="BA61" i="36"/>
  <c r="AZ61" i="36"/>
  <c r="AY61" i="36"/>
  <c r="BG60" i="36"/>
  <c r="BF60" i="36"/>
  <c r="BE60" i="36"/>
  <c r="BD60" i="36"/>
  <c r="BB60" i="36"/>
  <c r="BA60" i="36"/>
  <c r="AZ60" i="36"/>
  <c r="AY60" i="36"/>
  <c r="BG59" i="36"/>
  <c r="BF59" i="36"/>
  <c r="BE59" i="36"/>
  <c r="BD59" i="36"/>
  <c r="BB59" i="36"/>
  <c r="BA59" i="36"/>
  <c r="AZ59" i="36"/>
  <c r="AY59" i="36"/>
  <c r="BG58" i="36"/>
  <c r="BF58" i="36"/>
  <c r="BE58" i="36"/>
  <c r="BD58" i="36"/>
  <c r="BB58" i="36"/>
  <c r="BA58" i="36"/>
  <c r="AZ58" i="36"/>
  <c r="AY58" i="36"/>
  <c r="BG57" i="36"/>
  <c r="BF57" i="36"/>
  <c r="BE57" i="36"/>
  <c r="BD57" i="36"/>
  <c r="BB57" i="36"/>
  <c r="BA57" i="36"/>
  <c r="AZ57" i="36"/>
  <c r="AY57" i="36"/>
  <c r="BG56" i="36"/>
  <c r="BF56" i="36"/>
  <c r="BE56" i="36"/>
  <c r="BD56" i="36"/>
  <c r="BB56" i="36"/>
  <c r="BA56" i="36"/>
  <c r="AZ56" i="36"/>
  <c r="AY56" i="36"/>
  <c r="BG55" i="36"/>
  <c r="BF55" i="36"/>
  <c r="BE55" i="36"/>
  <c r="BD55" i="36"/>
  <c r="BB55" i="36"/>
  <c r="BA55" i="36"/>
  <c r="AZ55" i="36"/>
  <c r="AY55" i="36"/>
  <c r="BG54" i="36"/>
  <c r="BF54" i="36"/>
  <c r="BE54" i="36"/>
  <c r="BD54" i="36"/>
  <c r="BB54" i="36"/>
  <c r="BA54" i="36"/>
  <c r="AZ54" i="36"/>
  <c r="AY54" i="36"/>
  <c r="BG53" i="36"/>
  <c r="BF53" i="36"/>
  <c r="BE53" i="36"/>
  <c r="BD53" i="36"/>
  <c r="BB53" i="36"/>
  <c r="BA53" i="36"/>
  <c r="AZ53" i="36"/>
  <c r="AY53" i="36"/>
  <c r="BG52" i="36"/>
  <c r="BF52" i="36"/>
  <c r="BE52" i="36"/>
  <c r="BD52" i="36"/>
  <c r="BB52" i="36"/>
  <c r="BA52" i="36"/>
  <c r="AZ52" i="36"/>
  <c r="AY52" i="36"/>
  <c r="BG51" i="36"/>
  <c r="BF51" i="36"/>
  <c r="BE51" i="36"/>
  <c r="BD51" i="36"/>
  <c r="BB51" i="36"/>
  <c r="BA51" i="36"/>
  <c r="AZ51" i="36"/>
  <c r="AY51" i="36"/>
  <c r="BG50" i="36"/>
  <c r="BF50" i="36"/>
  <c r="BE50" i="36"/>
  <c r="BD50" i="36"/>
  <c r="BB50" i="36"/>
  <c r="BA50" i="36"/>
  <c r="AZ50" i="36"/>
  <c r="AY50" i="36"/>
  <c r="BG49" i="36"/>
  <c r="BF49" i="36"/>
  <c r="BE49" i="36"/>
  <c r="BD49" i="36"/>
  <c r="BB49" i="36"/>
  <c r="BA49" i="36"/>
  <c r="AZ49" i="36"/>
  <c r="AY49" i="36"/>
  <c r="BG48" i="36"/>
  <c r="BF48" i="36"/>
  <c r="BE48" i="36"/>
  <c r="BD48" i="36"/>
  <c r="BB48" i="36"/>
  <c r="BA48" i="36"/>
  <c r="AZ48" i="36"/>
  <c r="AY48" i="36"/>
  <c r="BG47" i="36"/>
  <c r="BF47" i="36"/>
  <c r="BE47" i="36"/>
  <c r="BD47" i="36"/>
  <c r="BB47" i="36"/>
  <c r="BA47" i="36"/>
  <c r="AZ47" i="36"/>
  <c r="AY47" i="36"/>
  <c r="BG46" i="36"/>
  <c r="BF46" i="36"/>
  <c r="BE46" i="36"/>
  <c r="BD46" i="36"/>
  <c r="BB46" i="36"/>
  <c r="BA46" i="36"/>
  <c r="AZ46" i="36"/>
  <c r="AY46" i="36"/>
  <c r="BG45" i="36"/>
  <c r="BF45" i="36"/>
  <c r="BE45" i="36"/>
  <c r="BD45" i="36"/>
  <c r="BB45" i="36"/>
  <c r="BA45" i="36"/>
  <c r="AZ45" i="36"/>
  <c r="AY45" i="36"/>
  <c r="BG44" i="36"/>
  <c r="BF44" i="36"/>
  <c r="BE44" i="36"/>
  <c r="BD44" i="36"/>
  <c r="BB44" i="36"/>
  <c r="BA44" i="36"/>
  <c r="AZ44" i="36"/>
  <c r="AY44" i="36"/>
  <c r="BG43" i="36"/>
  <c r="BF43" i="36"/>
  <c r="BE43" i="36"/>
  <c r="BD43" i="36"/>
  <c r="BB43" i="36"/>
  <c r="BA43" i="36"/>
  <c r="AZ43" i="36"/>
  <c r="AY43" i="36"/>
  <c r="BG42" i="36"/>
  <c r="BF42" i="36"/>
  <c r="BE42" i="36"/>
  <c r="BD42" i="36"/>
  <c r="BB42" i="36"/>
  <c r="BA42" i="36"/>
  <c r="AZ42" i="36"/>
  <c r="AY42" i="36"/>
  <c r="BG41" i="36"/>
  <c r="BF41" i="36"/>
  <c r="BE41" i="36"/>
  <c r="BD41" i="36"/>
  <c r="BB41" i="36"/>
  <c r="BA41" i="36"/>
  <c r="AZ41" i="36"/>
  <c r="AY41" i="36"/>
  <c r="BG40" i="36"/>
  <c r="BF40" i="36"/>
  <c r="BE40" i="36"/>
  <c r="BD40" i="36"/>
  <c r="BB40" i="36"/>
  <c r="BA40" i="36"/>
  <c r="AZ40" i="36"/>
  <c r="AY40" i="36"/>
  <c r="BG39" i="36"/>
  <c r="BF39" i="36"/>
  <c r="BE39" i="36"/>
  <c r="BD39" i="36"/>
  <c r="BB39" i="36"/>
  <c r="BA39" i="36"/>
  <c r="AZ39" i="36"/>
  <c r="AY39" i="36"/>
  <c r="BG38" i="36"/>
  <c r="BF38" i="36"/>
  <c r="BE38" i="36"/>
  <c r="BD38" i="36"/>
  <c r="BB38" i="36"/>
  <c r="BA38" i="36"/>
  <c r="AZ38" i="36"/>
  <c r="AY38" i="36"/>
  <c r="BG37" i="36"/>
  <c r="BF37" i="36"/>
  <c r="BE37" i="36"/>
  <c r="BD37" i="36"/>
  <c r="BB37" i="36"/>
  <c r="BA37" i="36"/>
  <c r="AZ37" i="36"/>
  <c r="AY37" i="36"/>
  <c r="BG36" i="36"/>
  <c r="BF36" i="36"/>
  <c r="BE36" i="36"/>
  <c r="BD36" i="36"/>
  <c r="BB36" i="36"/>
  <c r="BA36" i="36"/>
  <c r="AZ36" i="36"/>
  <c r="AY36" i="36"/>
  <c r="BG35" i="36"/>
  <c r="BF35" i="36"/>
  <c r="BE35" i="36"/>
  <c r="BD35" i="36"/>
  <c r="BB35" i="36"/>
  <c r="BA35" i="36"/>
  <c r="AZ35" i="36"/>
  <c r="AY35" i="36"/>
  <c r="BG34" i="36"/>
  <c r="BF34" i="36"/>
  <c r="BE34" i="36"/>
  <c r="BD34" i="36"/>
  <c r="BB34" i="36"/>
  <c r="BA34" i="36"/>
  <c r="AZ34" i="36"/>
  <c r="AY34" i="36"/>
  <c r="BG28" i="36"/>
  <c r="BF28" i="36"/>
  <c r="BE28" i="36"/>
  <c r="BD28" i="36"/>
  <c r="BB28" i="36"/>
  <c r="BA28" i="36"/>
  <c r="AZ28" i="36"/>
  <c r="AY28" i="36"/>
  <c r="BG27" i="36"/>
  <c r="BF27" i="36"/>
  <c r="BE27" i="36"/>
  <c r="BD27" i="36"/>
  <c r="BB27" i="36"/>
  <c r="BA27" i="36"/>
  <c r="AZ27" i="36"/>
  <c r="AY27" i="36"/>
  <c r="BG26" i="36"/>
  <c r="BF26" i="36"/>
  <c r="BE26" i="36"/>
  <c r="BD26" i="36"/>
  <c r="BB26" i="36"/>
  <c r="BA26" i="36"/>
  <c r="AZ26" i="36"/>
  <c r="AY26" i="36"/>
  <c r="BG25" i="36"/>
  <c r="BF25" i="36"/>
  <c r="BE25" i="36"/>
  <c r="BD25" i="36"/>
  <c r="BB25" i="36"/>
  <c r="BA25" i="36"/>
  <c r="AZ25" i="36"/>
  <c r="AY25" i="36"/>
  <c r="BG24" i="36"/>
  <c r="BF24" i="36"/>
  <c r="BE24" i="36"/>
  <c r="BD24" i="36"/>
  <c r="BB24" i="36"/>
  <c r="BA24" i="36"/>
  <c r="AZ24" i="36"/>
  <c r="AY24" i="36"/>
  <c r="BG21" i="36"/>
  <c r="BF21" i="36"/>
  <c r="BE21" i="36"/>
  <c r="BD21" i="36"/>
  <c r="BB21" i="36"/>
  <c r="BA21" i="36"/>
  <c r="AZ21" i="36"/>
  <c r="AY21" i="36"/>
  <c r="BG20" i="36"/>
  <c r="BF20" i="36"/>
  <c r="BE20" i="36"/>
  <c r="BD20" i="36"/>
  <c r="BB20" i="36"/>
  <c r="BA20" i="36"/>
  <c r="AZ20" i="36"/>
  <c r="AY20" i="36"/>
  <c r="BG18" i="36"/>
  <c r="BF18" i="36"/>
  <c r="BE18" i="36"/>
  <c r="BD18" i="36"/>
  <c r="BB18" i="36"/>
  <c r="BA18" i="36"/>
  <c r="AZ18" i="36"/>
  <c r="AY18" i="36"/>
  <c r="BG17" i="36"/>
  <c r="BF17" i="36"/>
  <c r="BE17" i="36"/>
  <c r="BD17" i="36"/>
  <c r="BB17" i="36"/>
  <c r="BA17" i="36"/>
  <c r="AZ17" i="36"/>
  <c r="AY17" i="36"/>
  <c r="BG16" i="36"/>
  <c r="BF16" i="36"/>
  <c r="BE16" i="36"/>
  <c r="BD16" i="36"/>
  <c r="BB16" i="36"/>
  <c r="BA16" i="36"/>
  <c r="AZ16" i="36"/>
  <c r="AY16" i="36"/>
  <c r="BG15" i="36"/>
  <c r="BF15" i="36"/>
  <c r="BE15" i="36"/>
  <c r="BD15" i="36"/>
  <c r="BB15" i="36"/>
  <c r="BA15" i="36"/>
  <c r="AZ15" i="36"/>
  <c r="AY15" i="36"/>
  <c r="AU85" i="36"/>
  <c r="AT85" i="36"/>
  <c r="AS85" i="36"/>
  <c r="AR85" i="36"/>
  <c r="AP85" i="36"/>
  <c r="AO85" i="36"/>
  <c r="AN85" i="36"/>
  <c r="AM85" i="36"/>
  <c r="AU84" i="36"/>
  <c r="AT84" i="36"/>
  <c r="AS84" i="36"/>
  <c r="AR84" i="36"/>
  <c r="AP84" i="36"/>
  <c r="AO84" i="36"/>
  <c r="AN84" i="36"/>
  <c r="AM84" i="36"/>
  <c r="AU83" i="36"/>
  <c r="AT83" i="36"/>
  <c r="AS83" i="36"/>
  <c r="AR83" i="36"/>
  <c r="AP83" i="36"/>
  <c r="AO83" i="36"/>
  <c r="AN83" i="36"/>
  <c r="AM83" i="36"/>
  <c r="AU82" i="36"/>
  <c r="AT82" i="36"/>
  <c r="AS82" i="36"/>
  <c r="AR82" i="36"/>
  <c r="AP82" i="36"/>
  <c r="AO82" i="36"/>
  <c r="AN82" i="36"/>
  <c r="AM82" i="36"/>
  <c r="AU81" i="36"/>
  <c r="AT81" i="36"/>
  <c r="AS81" i="36"/>
  <c r="AR81" i="36"/>
  <c r="AP81" i="36"/>
  <c r="AO81" i="36"/>
  <c r="AN81" i="36"/>
  <c r="AM81" i="36"/>
  <c r="AU80" i="36"/>
  <c r="AT80" i="36"/>
  <c r="AS80" i="36"/>
  <c r="AR80" i="36"/>
  <c r="AP80" i="36"/>
  <c r="AO80" i="36"/>
  <c r="AN80" i="36"/>
  <c r="AM80" i="36"/>
  <c r="AU79" i="36"/>
  <c r="AT79" i="36"/>
  <c r="AS79" i="36"/>
  <c r="AR79" i="36"/>
  <c r="AP79" i="36"/>
  <c r="AO79" i="36"/>
  <c r="AN79" i="36"/>
  <c r="AM79" i="36"/>
  <c r="AU78" i="36"/>
  <c r="AT78" i="36"/>
  <c r="AS78" i="36"/>
  <c r="AR78" i="36"/>
  <c r="AP78" i="36"/>
  <c r="AO78" i="36"/>
  <c r="AN78" i="36"/>
  <c r="AM78" i="36"/>
  <c r="AU77" i="36"/>
  <c r="AT77" i="36"/>
  <c r="AS77" i="36"/>
  <c r="AR77" i="36"/>
  <c r="AP77" i="36"/>
  <c r="AO77" i="36"/>
  <c r="AN77" i="36"/>
  <c r="AM77" i="36"/>
  <c r="AU76" i="36"/>
  <c r="AT76" i="36"/>
  <c r="AS76" i="36"/>
  <c r="AR76" i="36"/>
  <c r="AP76" i="36"/>
  <c r="AO76" i="36"/>
  <c r="AN76" i="36"/>
  <c r="AM76" i="36"/>
  <c r="AU75" i="36"/>
  <c r="AT75" i="36"/>
  <c r="AS75" i="36"/>
  <c r="AR75" i="36"/>
  <c r="AP75" i="36"/>
  <c r="AO75" i="36"/>
  <c r="AN75" i="36"/>
  <c r="AM75" i="36"/>
  <c r="AU70" i="36"/>
  <c r="AT70" i="36"/>
  <c r="AS70" i="36"/>
  <c r="AR70" i="36"/>
  <c r="AP70" i="36"/>
  <c r="AO70" i="36"/>
  <c r="AN70" i="36"/>
  <c r="AM70" i="36"/>
  <c r="AU68" i="36"/>
  <c r="AT68" i="36"/>
  <c r="AS68" i="36"/>
  <c r="AR68" i="36"/>
  <c r="AP68" i="36"/>
  <c r="AO68" i="36"/>
  <c r="AN68" i="36"/>
  <c r="AM68" i="36"/>
  <c r="AU63" i="36"/>
  <c r="AT63" i="36"/>
  <c r="AS63" i="36"/>
  <c r="AR63" i="36"/>
  <c r="AP63" i="36"/>
  <c r="AO63" i="36"/>
  <c r="AN63" i="36"/>
  <c r="AM63" i="36"/>
  <c r="AU62" i="36"/>
  <c r="AT62" i="36"/>
  <c r="AS62" i="36"/>
  <c r="AR62" i="36"/>
  <c r="AP62" i="36"/>
  <c r="AO62" i="36"/>
  <c r="AN62" i="36"/>
  <c r="AM62" i="36"/>
  <c r="AU61" i="36"/>
  <c r="AT61" i="36"/>
  <c r="AS61" i="36"/>
  <c r="AR61" i="36"/>
  <c r="AP61" i="36"/>
  <c r="AO61" i="36"/>
  <c r="AN61" i="36"/>
  <c r="AM61" i="36"/>
  <c r="AU60" i="36"/>
  <c r="AT60" i="36"/>
  <c r="AS60" i="36"/>
  <c r="AR60" i="36"/>
  <c r="AP60" i="36"/>
  <c r="AO60" i="36"/>
  <c r="AN60" i="36"/>
  <c r="AM60" i="36"/>
  <c r="AU59" i="36"/>
  <c r="AT59" i="36"/>
  <c r="AS59" i="36"/>
  <c r="AR59" i="36"/>
  <c r="AP59" i="36"/>
  <c r="AO59" i="36"/>
  <c r="AN59" i="36"/>
  <c r="AM59" i="36"/>
  <c r="AU58" i="36"/>
  <c r="AT58" i="36"/>
  <c r="AS58" i="36"/>
  <c r="AR58" i="36"/>
  <c r="AP58" i="36"/>
  <c r="AO58" i="36"/>
  <c r="AN58" i="36"/>
  <c r="AM58" i="36"/>
  <c r="AU57" i="36"/>
  <c r="AT57" i="36"/>
  <c r="AS57" i="36"/>
  <c r="AR57" i="36"/>
  <c r="AP57" i="36"/>
  <c r="AO57" i="36"/>
  <c r="AN57" i="36"/>
  <c r="AM57" i="36"/>
  <c r="AU56" i="36"/>
  <c r="AT56" i="36"/>
  <c r="AS56" i="36"/>
  <c r="AR56" i="36"/>
  <c r="AP56" i="36"/>
  <c r="AO56" i="36"/>
  <c r="AN56" i="36"/>
  <c r="AM56" i="36"/>
  <c r="AU55" i="36"/>
  <c r="AT55" i="36"/>
  <c r="AS55" i="36"/>
  <c r="AR55" i="36"/>
  <c r="AP55" i="36"/>
  <c r="AO55" i="36"/>
  <c r="AN55" i="36"/>
  <c r="AM55" i="36"/>
  <c r="AU54" i="36"/>
  <c r="AT54" i="36"/>
  <c r="AS54" i="36"/>
  <c r="AR54" i="36"/>
  <c r="AP54" i="36"/>
  <c r="AO54" i="36"/>
  <c r="AN54" i="36"/>
  <c r="AM54" i="36"/>
  <c r="AU53" i="36"/>
  <c r="AT53" i="36"/>
  <c r="AS53" i="36"/>
  <c r="AR53" i="36"/>
  <c r="AP53" i="36"/>
  <c r="AO53" i="36"/>
  <c r="AN53" i="36"/>
  <c r="AM53" i="36"/>
  <c r="AU52" i="36"/>
  <c r="AT52" i="36"/>
  <c r="AS52" i="36"/>
  <c r="AR52" i="36"/>
  <c r="AP52" i="36"/>
  <c r="AO52" i="36"/>
  <c r="AN52" i="36"/>
  <c r="AM52" i="36"/>
  <c r="AU51" i="36"/>
  <c r="AT51" i="36"/>
  <c r="AS51" i="36"/>
  <c r="AR51" i="36"/>
  <c r="AP51" i="36"/>
  <c r="AO51" i="36"/>
  <c r="AN51" i="36"/>
  <c r="AM51" i="36"/>
  <c r="AU50" i="36"/>
  <c r="AT50" i="36"/>
  <c r="AS50" i="36"/>
  <c r="AR50" i="36"/>
  <c r="AP50" i="36"/>
  <c r="AO50" i="36"/>
  <c r="AN50" i="36"/>
  <c r="AM50" i="36"/>
  <c r="AU49" i="36"/>
  <c r="AT49" i="36"/>
  <c r="AS49" i="36"/>
  <c r="AR49" i="36"/>
  <c r="AP49" i="36"/>
  <c r="AO49" i="36"/>
  <c r="AN49" i="36"/>
  <c r="AM49" i="36"/>
  <c r="AU48" i="36"/>
  <c r="AT48" i="36"/>
  <c r="AS48" i="36"/>
  <c r="AR48" i="36"/>
  <c r="AP48" i="36"/>
  <c r="AO48" i="36"/>
  <c r="AN48" i="36"/>
  <c r="AM48" i="36"/>
  <c r="AU47" i="36"/>
  <c r="AT47" i="36"/>
  <c r="AS47" i="36"/>
  <c r="AR47" i="36"/>
  <c r="AP47" i="36"/>
  <c r="AO47" i="36"/>
  <c r="AN47" i="36"/>
  <c r="AM47" i="36"/>
  <c r="AU46" i="36"/>
  <c r="AT46" i="36"/>
  <c r="AS46" i="36"/>
  <c r="AR46" i="36"/>
  <c r="AP46" i="36"/>
  <c r="AO46" i="36"/>
  <c r="AN46" i="36"/>
  <c r="AM46" i="36"/>
  <c r="AU45" i="36"/>
  <c r="AT45" i="36"/>
  <c r="AS45" i="36"/>
  <c r="AR45" i="36"/>
  <c r="AP45" i="36"/>
  <c r="AO45" i="36"/>
  <c r="AN45" i="36"/>
  <c r="AM45" i="36"/>
  <c r="AU44" i="36"/>
  <c r="AT44" i="36"/>
  <c r="AS44" i="36"/>
  <c r="AR44" i="36"/>
  <c r="AP44" i="36"/>
  <c r="AO44" i="36"/>
  <c r="AN44" i="36"/>
  <c r="AM44" i="36"/>
  <c r="AU43" i="36"/>
  <c r="AT43" i="36"/>
  <c r="AS43" i="36"/>
  <c r="AR43" i="36"/>
  <c r="AP43" i="36"/>
  <c r="AO43" i="36"/>
  <c r="AN43" i="36"/>
  <c r="AM43" i="36"/>
  <c r="AU42" i="36"/>
  <c r="AT42" i="36"/>
  <c r="AS42" i="36"/>
  <c r="AR42" i="36"/>
  <c r="AP42" i="36"/>
  <c r="AO42" i="36"/>
  <c r="AN42" i="36"/>
  <c r="AM42" i="36"/>
  <c r="AU41" i="36"/>
  <c r="AT41" i="36"/>
  <c r="AS41" i="36"/>
  <c r="AR41" i="36"/>
  <c r="AP41" i="36"/>
  <c r="AO41" i="36"/>
  <c r="AN41" i="36"/>
  <c r="AM41" i="36"/>
  <c r="AU40" i="36"/>
  <c r="AT40" i="36"/>
  <c r="AS40" i="36"/>
  <c r="AR40" i="36"/>
  <c r="AP40" i="36"/>
  <c r="AO40" i="36"/>
  <c r="AN40" i="36"/>
  <c r="AM40" i="36"/>
  <c r="AU39" i="36"/>
  <c r="AT39" i="36"/>
  <c r="AS39" i="36"/>
  <c r="AR39" i="36"/>
  <c r="AP39" i="36"/>
  <c r="AO39" i="36"/>
  <c r="AN39" i="36"/>
  <c r="AM39" i="36"/>
  <c r="AU38" i="36"/>
  <c r="AT38" i="36"/>
  <c r="AS38" i="36"/>
  <c r="AR38" i="36"/>
  <c r="AP38" i="36"/>
  <c r="AO38" i="36"/>
  <c r="AN38" i="36"/>
  <c r="AM38" i="36"/>
  <c r="AU37" i="36"/>
  <c r="AT37" i="36"/>
  <c r="AS37" i="36"/>
  <c r="AR37" i="36"/>
  <c r="AP37" i="36"/>
  <c r="AO37" i="36"/>
  <c r="AN37" i="36"/>
  <c r="AM37" i="36"/>
  <c r="AU36" i="36"/>
  <c r="AT36" i="36"/>
  <c r="AS36" i="36"/>
  <c r="AR36" i="36"/>
  <c r="AP36" i="36"/>
  <c r="AO36" i="36"/>
  <c r="AN36" i="36"/>
  <c r="AM36" i="36"/>
  <c r="AU35" i="36"/>
  <c r="AT35" i="36"/>
  <c r="AS35" i="36"/>
  <c r="AR35" i="36"/>
  <c r="AP35" i="36"/>
  <c r="AO35" i="36"/>
  <c r="AN35" i="36"/>
  <c r="AM35" i="36"/>
  <c r="AU34" i="36"/>
  <c r="AT34" i="36"/>
  <c r="AS34" i="36"/>
  <c r="AR34" i="36"/>
  <c r="AP34" i="36"/>
  <c r="AO34" i="36"/>
  <c r="AN34" i="36"/>
  <c r="AM34" i="36"/>
  <c r="AU28" i="36"/>
  <c r="AT28" i="36"/>
  <c r="AS28" i="36"/>
  <c r="AR28" i="36"/>
  <c r="AP28" i="36"/>
  <c r="AO28" i="36"/>
  <c r="AN28" i="36"/>
  <c r="AM28" i="36"/>
  <c r="AU27" i="36"/>
  <c r="AT27" i="36"/>
  <c r="AS27" i="36"/>
  <c r="AR27" i="36"/>
  <c r="AP27" i="36"/>
  <c r="AO27" i="36"/>
  <c r="AN27" i="36"/>
  <c r="AM27" i="36"/>
  <c r="AU26" i="36"/>
  <c r="AT26" i="36"/>
  <c r="AS26" i="36"/>
  <c r="AR26" i="36"/>
  <c r="AP26" i="36"/>
  <c r="AO26" i="36"/>
  <c r="AN26" i="36"/>
  <c r="AM26" i="36"/>
  <c r="AU25" i="36"/>
  <c r="AT25" i="36"/>
  <c r="AS25" i="36"/>
  <c r="AR25" i="36"/>
  <c r="AP25" i="36"/>
  <c r="AO25" i="36"/>
  <c r="AN25" i="36"/>
  <c r="AM25" i="36"/>
  <c r="AU24" i="36"/>
  <c r="AT24" i="36"/>
  <c r="AS24" i="36"/>
  <c r="AR24" i="36"/>
  <c r="AP24" i="36"/>
  <c r="AO24" i="36"/>
  <c r="AN24" i="36"/>
  <c r="AM24" i="36"/>
  <c r="AU21" i="36"/>
  <c r="AT21" i="36"/>
  <c r="AS21" i="36"/>
  <c r="AR21" i="36"/>
  <c r="AP21" i="36"/>
  <c r="AO21" i="36"/>
  <c r="AN21" i="36"/>
  <c r="AM21" i="36"/>
  <c r="AU20" i="36"/>
  <c r="AT20" i="36"/>
  <c r="AS20" i="36"/>
  <c r="AR20" i="36"/>
  <c r="AP20" i="36"/>
  <c r="AO20" i="36"/>
  <c r="AN20" i="36"/>
  <c r="AM20" i="36"/>
  <c r="AU18" i="36"/>
  <c r="AT18" i="36"/>
  <c r="AS18" i="36"/>
  <c r="AR18" i="36"/>
  <c r="AP18" i="36"/>
  <c r="AO18" i="36"/>
  <c r="AN18" i="36"/>
  <c r="AM18" i="36"/>
  <c r="AU17" i="36"/>
  <c r="AT17" i="36"/>
  <c r="AS17" i="36"/>
  <c r="AR17" i="36"/>
  <c r="AP17" i="36"/>
  <c r="AO17" i="36"/>
  <c r="AN17" i="36"/>
  <c r="AM17" i="36"/>
  <c r="AU16" i="36"/>
  <c r="AT16" i="36"/>
  <c r="AS16" i="36"/>
  <c r="AR16" i="36"/>
  <c r="AP16" i="36"/>
  <c r="AO16" i="36"/>
  <c r="AN16" i="36"/>
  <c r="AM16" i="36"/>
  <c r="AU15" i="36"/>
  <c r="AT15" i="36"/>
  <c r="AS15" i="36"/>
  <c r="AR15" i="36"/>
  <c r="AP15" i="36"/>
  <c r="AO15" i="36"/>
  <c r="AN15" i="36"/>
  <c r="AM15" i="36"/>
  <c r="AI85" i="36"/>
  <c r="AH85" i="36"/>
  <c r="AG85" i="36"/>
  <c r="AF85" i="36"/>
  <c r="AD85" i="36"/>
  <c r="AC85" i="36"/>
  <c r="AB85" i="36"/>
  <c r="AA85" i="36"/>
  <c r="AI84" i="36"/>
  <c r="AH84" i="36"/>
  <c r="AG84" i="36"/>
  <c r="AF84" i="36"/>
  <c r="AD84" i="36"/>
  <c r="AC84" i="36"/>
  <c r="AB84" i="36"/>
  <c r="AA84" i="36"/>
  <c r="AI83" i="36"/>
  <c r="AH83" i="36"/>
  <c r="AG83" i="36"/>
  <c r="AF83" i="36"/>
  <c r="AD83" i="36"/>
  <c r="AC83" i="36"/>
  <c r="AB83" i="36"/>
  <c r="AA83" i="36"/>
  <c r="AI82" i="36"/>
  <c r="AH82" i="36"/>
  <c r="AG82" i="36"/>
  <c r="AF82" i="36"/>
  <c r="AD82" i="36"/>
  <c r="AC82" i="36"/>
  <c r="AB82" i="36"/>
  <c r="AA82" i="36"/>
  <c r="AI81" i="36"/>
  <c r="AH81" i="36"/>
  <c r="AG81" i="36"/>
  <c r="AF81" i="36"/>
  <c r="AD81" i="36"/>
  <c r="AC81" i="36"/>
  <c r="AB81" i="36"/>
  <c r="AA81" i="36"/>
  <c r="AI80" i="36"/>
  <c r="AH80" i="36"/>
  <c r="AG80" i="36"/>
  <c r="AF80" i="36"/>
  <c r="AD80" i="36"/>
  <c r="AC80" i="36"/>
  <c r="AB80" i="36"/>
  <c r="AA80" i="36"/>
  <c r="AI79" i="36"/>
  <c r="AH79" i="36"/>
  <c r="AG79" i="36"/>
  <c r="AF79" i="36"/>
  <c r="AD79" i="36"/>
  <c r="AC79" i="36"/>
  <c r="AB79" i="36"/>
  <c r="AA79" i="36"/>
  <c r="AI78" i="36"/>
  <c r="AH78" i="36"/>
  <c r="AG78" i="36"/>
  <c r="AF78" i="36"/>
  <c r="AD78" i="36"/>
  <c r="AC78" i="36"/>
  <c r="AB78" i="36"/>
  <c r="AA78" i="36"/>
  <c r="AI77" i="36"/>
  <c r="AH77" i="36"/>
  <c r="AG77" i="36"/>
  <c r="AF77" i="36"/>
  <c r="AD77" i="36"/>
  <c r="AC77" i="36"/>
  <c r="AB77" i="36"/>
  <c r="AA77" i="36"/>
  <c r="AI76" i="36"/>
  <c r="AH76" i="36"/>
  <c r="AG76" i="36"/>
  <c r="AF76" i="36"/>
  <c r="AD76" i="36"/>
  <c r="AC76" i="36"/>
  <c r="AB76" i="36"/>
  <c r="AA76" i="36"/>
  <c r="AI75" i="36"/>
  <c r="AH75" i="36"/>
  <c r="AG75" i="36"/>
  <c r="AF75" i="36"/>
  <c r="AD75" i="36"/>
  <c r="AC75" i="36"/>
  <c r="AB75" i="36"/>
  <c r="AA75" i="36"/>
  <c r="AI70" i="36"/>
  <c r="AH70" i="36"/>
  <c r="AG70" i="36"/>
  <c r="AF70" i="36"/>
  <c r="AD70" i="36"/>
  <c r="AC70" i="36"/>
  <c r="AB70" i="36"/>
  <c r="AA70" i="36"/>
  <c r="AI68" i="36"/>
  <c r="AH68" i="36"/>
  <c r="AG68" i="36"/>
  <c r="AF68" i="36"/>
  <c r="AD68" i="36"/>
  <c r="AC68" i="36"/>
  <c r="AB68" i="36"/>
  <c r="AA68" i="36"/>
  <c r="AI63" i="36"/>
  <c r="AH63" i="36"/>
  <c r="AG63" i="36"/>
  <c r="AF63" i="36"/>
  <c r="AD63" i="36"/>
  <c r="AC63" i="36"/>
  <c r="AB63" i="36"/>
  <c r="AA63" i="36"/>
  <c r="AI62" i="36"/>
  <c r="AH62" i="36"/>
  <c r="AG62" i="36"/>
  <c r="AF62" i="36"/>
  <c r="AD62" i="36"/>
  <c r="AC62" i="36"/>
  <c r="AB62" i="36"/>
  <c r="AA62" i="36"/>
  <c r="AI61" i="36"/>
  <c r="AH61" i="36"/>
  <c r="AG61" i="36"/>
  <c r="AF61" i="36"/>
  <c r="AD61" i="36"/>
  <c r="AC61" i="36"/>
  <c r="AB61" i="36"/>
  <c r="AA61" i="36"/>
  <c r="AI60" i="36"/>
  <c r="AH60" i="36"/>
  <c r="AG60" i="36"/>
  <c r="AF60" i="36"/>
  <c r="AD60" i="36"/>
  <c r="AC60" i="36"/>
  <c r="AB60" i="36"/>
  <c r="AA60" i="36"/>
  <c r="AI59" i="36"/>
  <c r="AH59" i="36"/>
  <c r="AG59" i="36"/>
  <c r="AF59" i="36"/>
  <c r="AD59" i="36"/>
  <c r="AC59" i="36"/>
  <c r="AB59" i="36"/>
  <c r="AA59" i="36"/>
  <c r="AI58" i="36"/>
  <c r="AH58" i="36"/>
  <c r="AG58" i="36"/>
  <c r="AF58" i="36"/>
  <c r="AD58" i="36"/>
  <c r="AC58" i="36"/>
  <c r="AB58" i="36"/>
  <c r="AA58" i="36"/>
  <c r="AI57" i="36"/>
  <c r="AH57" i="36"/>
  <c r="AG57" i="36"/>
  <c r="AF57" i="36"/>
  <c r="AD57" i="36"/>
  <c r="AC57" i="36"/>
  <c r="AB57" i="36"/>
  <c r="AA57" i="36"/>
  <c r="AI56" i="36"/>
  <c r="AH56" i="36"/>
  <c r="AG56" i="36"/>
  <c r="AF56" i="36"/>
  <c r="AD56" i="36"/>
  <c r="AC56" i="36"/>
  <c r="AB56" i="36"/>
  <c r="AA56" i="36"/>
  <c r="AI55" i="36"/>
  <c r="AH55" i="36"/>
  <c r="AG55" i="36"/>
  <c r="AF55" i="36"/>
  <c r="AD55" i="36"/>
  <c r="AC55" i="36"/>
  <c r="AB55" i="36"/>
  <c r="AA55" i="36"/>
  <c r="AI54" i="36"/>
  <c r="AH54" i="36"/>
  <c r="AG54" i="36"/>
  <c r="AF54" i="36"/>
  <c r="AD54" i="36"/>
  <c r="AC54" i="36"/>
  <c r="AB54" i="36"/>
  <c r="AA54" i="36"/>
  <c r="AI53" i="36"/>
  <c r="AH53" i="36"/>
  <c r="AG53" i="36"/>
  <c r="AF53" i="36"/>
  <c r="AD53" i="36"/>
  <c r="AC53" i="36"/>
  <c r="AB53" i="36"/>
  <c r="AA53" i="36"/>
  <c r="AI52" i="36"/>
  <c r="AH52" i="36"/>
  <c r="AG52" i="36"/>
  <c r="AF52" i="36"/>
  <c r="AD52" i="36"/>
  <c r="AC52" i="36"/>
  <c r="AB52" i="36"/>
  <c r="AA52" i="36"/>
  <c r="AI51" i="36"/>
  <c r="AH51" i="36"/>
  <c r="AG51" i="36"/>
  <c r="AF51" i="36"/>
  <c r="AD51" i="36"/>
  <c r="AC51" i="36"/>
  <c r="AB51" i="36"/>
  <c r="AA51" i="36"/>
  <c r="AI50" i="36"/>
  <c r="AH50" i="36"/>
  <c r="AG50" i="36"/>
  <c r="AF50" i="36"/>
  <c r="AD50" i="36"/>
  <c r="AC50" i="36"/>
  <c r="AB50" i="36"/>
  <c r="AA50" i="36"/>
  <c r="AI49" i="36"/>
  <c r="AH49" i="36"/>
  <c r="AG49" i="36"/>
  <c r="AF49" i="36"/>
  <c r="AD49" i="36"/>
  <c r="AC49" i="36"/>
  <c r="AB49" i="36"/>
  <c r="AA49" i="36"/>
  <c r="AI48" i="36"/>
  <c r="AH48" i="36"/>
  <c r="AG48" i="36"/>
  <c r="AF48" i="36"/>
  <c r="AD48" i="36"/>
  <c r="AC48" i="36"/>
  <c r="AB48" i="36"/>
  <c r="AA48" i="36"/>
  <c r="AI47" i="36"/>
  <c r="AH47" i="36"/>
  <c r="AG47" i="36"/>
  <c r="AF47" i="36"/>
  <c r="AD47" i="36"/>
  <c r="AC47" i="36"/>
  <c r="AB47" i="36"/>
  <c r="AA47" i="36"/>
  <c r="AI46" i="36"/>
  <c r="AH46" i="36"/>
  <c r="AG46" i="36"/>
  <c r="AF46" i="36"/>
  <c r="AD46" i="36"/>
  <c r="AC46" i="36"/>
  <c r="AB46" i="36"/>
  <c r="AA46" i="36"/>
  <c r="AI45" i="36"/>
  <c r="AH45" i="36"/>
  <c r="AG45" i="36"/>
  <c r="AF45" i="36"/>
  <c r="AD45" i="36"/>
  <c r="AC45" i="36"/>
  <c r="AB45" i="36"/>
  <c r="AA45" i="36"/>
  <c r="AI44" i="36"/>
  <c r="AH44" i="36"/>
  <c r="AG44" i="36"/>
  <c r="AF44" i="36"/>
  <c r="AD44" i="36"/>
  <c r="AC44" i="36"/>
  <c r="AB44" i="36"/>
  <c r="AA44" i="36"/>
  <c r="AI43" i="36"/>
  <c r="AH43" i="36"/>
  <c r="AG43" i="36"/>
  <c r="AF43" i="36"/>
  <c r="AD43" i="36"/>
  <c r="AC43" i="36"/>
  <c r="AB43" i="36"/>
  <c r="AA43" i="36"/>
  <c r="AI42" i="36"/>
  <c r="AH42" i="36"/>
  <c r="AG42" i="36"/>
  <c r="AF42" i="36"/>
  <c r="AD42" i="36"/>
  <c r="AC42" i="36"/>
  <c r="AB42" i="36"/>
  <c r="AA42" i="36"/>
  <c r="AI41" i="36"/>
  <c r="AH41" i="36"/>
  <c r="AG41" i="36"/>
  <c r="AF41" i="36"/>
  <c r="AD41" i="36"/>
  <c r="AC41" i="36"/>
  <c r="AB41" i="36"/>
  <c r="AA41" i="36"/>
  <c r="AI40" i="36"/>
  <c r="AH40" i="36"/>
  <c r="AG40" i="36"/>
  <c r="AF40" i="36"/>
  <c r="AD40" i="36"/>
  <c r="AC40" i="36"/>
  <c r="AB40" i="36"/>
  <c r="AA40" i="36"/>
  <c r="AI39" i="36"/>
  <c r="AH39" i="36"/>
  <c r="AG39" i="36"/>
  <c r="AF39" i="36"/>
  <c r="AD39" i="36"/>
  <c r="AC39" i="36"/>
  <c r="AB39" i="36"/>
  <c r="AA39" i="36"/>
  <c r="AI38" i="36"/>
  <c r="AH38" i="36"/>
  <c r="AG38" i="36"/>
  <c r="AF38" i="36"/>
  <c r="AD38" i="36"/>
  <c r="AC38" i="36"/>
  <c r="AB38" i="36"/>
  <c r="AA38" i="36"/>
  <c r="AI37" i="36"/>
  <c r="AH37" i="36"/>
  <c r="AG37" i="36"/>
  <c r="AF37" i="36"/>
  <c r="AD37" i="36"/>
  <c r="AC37" i="36"/>
  <c r="AB37" i="36"/>
  <c r="AA37" i="36"/>
  <c r="AI36" i="36"/>
  <c r="AH36" i="36"/>
  <c r="AG36" i="36"/>
  <c r="AF36" i="36"/>
  <c r="AD36" i="36"/>
  <c r="AC36" i="36"/>
  <c r="AB36" i="36"/>
  <c r="AA36" i="36"/>
  <c r="AI35" i="36"/>
  <c r="AH35" i="36"/>
  <c r="AG35" i="36"/>
  <c r="AF35" i="36"/>
  <c r="AD35" i="36"/>
  <c r="AC35" i="36"/>
  <c r="AB35" i="36"/>
  <c r="AA35" i="36"/>
  <c r="AI34" i="36"/>
  <c r="AH34" i="36"/>
  <c r="AG34" i="36"/>
  <c r="AF34" i="36"/>
  <c r="AD34" i="36"/>
  <c r="AC34" i="36"/>
  <c r="AB34" i="36"/>
  <c r="AA34" i="36"/>
  <c r="AI28" i="36"/>
  <c r="AH28" i="36"/>
  <c r="AG28" i="36"/>
  <c r="AF28" i="36"/>
  <c r="AD28" i="36"/>
  <c r="AC28" i="36"/>
  <c r="AB28" i="36"/>
  <c r="AA28" i="36"/>
  <c r="AI27" i="36"/>
  <c r="AH27" i="36"/>
  <c r="AG27" i="36"/>
  <c r="AF27" i="36"/>
  <c r="AD27" i="36"/>
  <c r="AC27" i="36"/>
  <c r="AB27" i="36"/>
  <c r="AA27" i="36"/>
  <c r="AI26" i="36"/>
  <c r="AH26" i="36"/>
  <c r="AG26" i="36"/>
  <c r="AF26" i="36"/>
  <c r="AD26" i="36"/>
  <c r="AC26" i="36"/>
  <c r="AB26" i="36"/>
  <c r="AA26" i="36"/>
  <c r="AI25" i="36"/>
  <c r="AH25" i="36"/>
  <c r="AG25" i="36"/>
  <c r="AF25" i="36"/>
  <c r="AD25" i="36"/>
  <c r="AC25" i="36"/>
  <c r="AB25" i="36"/>
  <c r="AA25" i="36"/>
  <c r="AI24" i="36"/>
  <c r="AH24" i="36"/>
  <c r="AG24" i="36"/>
  <c r="AF24" i="36"/>
  <c r="AD24" i="36"/>
  <c r="AC24" i="36"/>
  <c r="AB24" i="36"/>
  <c r="AA24" i="36"/>
  <c r="AI21" i="36"/>
  <c r="AH21" i="36"/>
  <c r="AG21" i="36"/>
  <c r="AF21" i="36"/>
  <c r="AD21" i="36"/>
  <c r="AC21" i="36"/>
  <c r="AB21" i="36"/>
  <c r="AA21" i="36"/>
  <c r="AI20" i="36"/>
  <c r="AH20" i="36"/>
  <c r="AG20" i="36"/>
  <c r="AF20" i="36"/>
  <c r="AD20" i="36"/>
  <c r="AC20" i="36"/>
  <c r="AB20" i="36"/>
  <c r="AA20" i="36"/>
  <c r="AI18" i="36"/>
  <c r="AH18" i="36"/>
  <c r="AG18" i="36"/>
  <c r="AF18" i="36"/>
  <c r="AD18" i="36"/>
  <c r="AC18" i="36"/>
  <c r="AB18" i="36"/>
  <c r="AA18" i="36"/>
  <c r="AI17" i="36"/>
  <c r="AH17" i="36"/>
  <c r="AG17" i="36"/>
  <c r="AF17" i="36"/>
  <c r="AD17" i="36"/>
  <c r="AC17" i="36"/>
  <c r="AB17" i="36"/>
  <c r="AA17" i="36"/>
  <c r="AI16" i="36"/>
  <c r="AH16" i="36"/>
  <c r="AG16" i="36"/>
  <c r="AF16" i="36"/>
  <c r="AD16" i="36"/>
  <c r="AC16" i="36"/>
  <c r="AB16" i="36"/>
  <c r="AA16" i="36"/>
  <c r="AI15" i="36"/>
  <c r="AH15" i="36"/>
  <c r="AG15" i="36"/>
  <c r="AF15" i="36"/>
  <c r="AD15" i="36"/>
  <c r="AC15" i="36"/>
  <c r="AB15" i="36"/>
  <c r="AA15" i="36"/>
  <c r="W85" i="36"/>
  <c r="V85" i="36"/>
  <c r="U85" i="36"/>
  <c r="T85" i="36"/>
  <c r="R85" i="36"/>
  <c r="Q85" i="36"/>
  <c r="P85" i="36"/>
  <c r="O85" i="36"/>
  <c r="W84" i="36"/>
  <c r="V84" i="36"/>
  <c r="U84" i="36"/>
  <c r="T84" i="36"/>
  <c r="R84" i="36"/>
  <c r="Q84" i="36"/>
  <c r="P84" i="36"/>
  <c r="O84" i="36"/>
  <c r="W83" i="36"/>
  <c r="V83" i="36"/>
  <c r="U83" i="36"/>
  <c r="T83" i="36"/>
  <c r="R83" i="36"/>
  <c r="Q83" i="36"/>
  <c r="P83" i="36"/>
  <c r="O83" i="36"/>
  <c r="W82" i="36"/>
  <c r="V82" i="36"/>
  <c r="U82" i="36"/>
  <c r="T82" i="36"/>
  <c r="R82" i="36"/>
  <c r="Q82" i="36"/>
  <c r="P82" i="36"/>
  <c r="O82" i="36"/>
  <c r="W81" i="36"/>
  <c r="V81" i="36"/>
  <c r="U81" i="36"/>
  <c r="T81" i="36"/>
  <c r="R81" i="36"/>
  <c r="Q81" i="36"/>
  <c r="P81" i="36"/>
  <c r="O81" i="36"/>
  <c r="W80" i="36"/>
  <c r="V80" i="36"/>
  <c r="U80" i="36"/>
  <c r="T80" i="36"/>
  <c r="R80" i="36"/>
  <c r="Q80" i="36"/>
  <c r="P80" i="36"/>
  <c r="O80" i="36"/>
  <c r="W79" i="36"/>
  <c r="V79" i="36"/>
  <c r="U79" i="36"/>
  <c r="T79" i="36"/>
  <c r="R79" i="36"/>
  <c r="Q79" i="36"/>
  <c r="P79" i="36"/>
  <c r="O79" i="36"/>
  <c r="W78" i="36"/>
  <c r="V78" i="36"/>
  <c r="U78" i="36"/>
  <c r="T78" i="36"/>
  <c r="R78" i="36"/>
  <c r="Q78" i="36"/>
  <c r="P78" i="36"/>
  <c r="O78" i="36"/>
  <c r="W77" i="36"/>
  <c r="V77" i="36"/>
  <c r="U77" i="36"/>
  <c r="T77" i="36"/>
  <c r="R77" i="36"/>
  <c r="Q77" i="36"/>
  <c r="P77" i="36"/>
  <c r="O77" i="36"/>
  <c r="W76" i="36"/>
  <c r="V76" i="36"/>
  <c r="U76" i="36"/>
  <c r="T76" i="36"/>
  <c r="R76" i="36"/>
  <c r="Q76" i="36"/>
  <c r="P76" i="36"/>
  <c r="O76" i="36"/>
  <c r="W75" i="36"/>
  <c r="V75" i="36"/>
  <c r="U75" i="36"/>
  <c r="T75" i="36"/>
  <c r="R75" i="36"/>
  <c r="Q75" i="36"/>
  <c r="P75" i="36"/>
  <c r="O75" i="36"/>
  <c r="W70" i="36"/>
  <c r="V70" i="36"/>
  <c r="U70" i="36"/>
  <c r="T70" i="36"/>
  <c r="R70" i="36"/>
  <c r="Q70" i="36"/>
  <c r="P70" i="36"/>
  <c r="O70" i="36"/>
  <c r="W68" i="36"/>
  <c r="V68" i="36"/>
  <c r="U68" i="36"/>
  <c r="T68" i="36"/>
  <c r="R68" i="36"/>
  <c r="Q68" i="36"/>
  <c r="P68" i="36"/>
  <c r="O68" i="36"/>
  <c r="W63" i="36"/>
  <c r="V63" i="36"/>
  <c r="U63" i="36"/>
  <c r="T63" i="36"/>
  <c r="R63" i="36"/>
  <c r="Q63" i="36"/>
  <c r="P63" i="36"/>
  <c r="O63" i="36"/>
  <c r="W62" i="36"/>
  <c r="V62" i="36"/>
  <c r="U62" i="36"/>
  <c r="T62" i="36"/>
  <c r="R62" i="36"/>
  <c r="Q62" i="36"/>
  <c r="P62" i="36"/>
  <c r="O62" i="36"/>
  <c r="W61" i="36"/>
  <c r="V61" i="36"/>
  <c r="U61" i="36"/>
  <c r="T61" i="36"/>
  <c r="R61" i="36"/>
  <c r="Q61" i="36"/>
  <c r="P61" i="36"/>
  <c r="O61" i="36"/>
  <c r="W60" i="36"/>
  <c r="V60" i="36"/>
  <c r="U60" i="36"/>
  <c r="T60" i="36"/>
  <c r="R60" i="36"/>
  <c r="Q60" i="36"/>
  <c r="P60" i="36"/>
  <c r="O60" i="36"/>
  <c r="W59" i="36"/>
  <c r="V59" i="36"/>
  <c r="U59" i="36"/>
  <c r="T59" i="36"/>
  <c r="R59" i="36"/>
  <c r="Q59" i="36"/>
  <c r="P59" i="36"/>
  <c r="O59" i="36"/>
  <c r="W58" i="36"/>
  <c r="V58" i="36"/>
  <c r="U58" i="36"/>
  <c r="T58" i="36"/>
  <c r="R58" i="36"/>
  <c r="Q58" i="36"/>
  <c r="P58" i="36"/>
  <c r="O58" i="36"/>
  <c r="W57" i="36"/>
  <c r="V57" i="36"/>
  <c r="U57" i="36"/>
  <c r="T57" i="36"/>
  <c r="R57" i="36"/>
  <c r="Q57" i="36"/>
  <c r="P57" i="36"/>
  <c r="O57" i="36"/>
  <c r="W56" i="36"/>
  <c r="V56" i="36"/>
  <c r="U56" i="36"/>
  <c r="T56" i="36"/>
  <c r="R56" i="36"/>
  <c r="Q56" i="36"/>
  <c r="P56" i="36"/>
  <c r="O56" i="36"/>
  <c r="W55" i="36"/>
  <c r="V55" i="36"/>
  <c r="U55" i="36"/>
  <c r="T55" i="36"/>
  <c r="R55" i="36"/>
  <c r="Q55" i="36"/>
  <c r="P55" i="36"/>
  <c r="O55" i="36"/>
  <c r="W54" i="36"/>
  <c r="V54" i="36"/>
  <c r="U54" i="36"/>
  <c r="T54" i="36"/>
  <c r="R54" i="36"/>
  <c r="Q54" i="36"/>
  <c r="P54" i="36"/>
  <c r="O54" i="36"/>
  <c r="W53" i="36"/>
  <c r="V53" i="36"/>
  <c r="U53" i="36"/>
  <c r="T53" i="36"/>
  <c r="R53" i="36"/>
  <c r="Q53" i="36"/>
  <c r="P53" i="36"/>
  <c r="O53" i="36"/>
  <c r="W52" i="36"/>
  <c r="V52" i="36"/>
  <c r="U52" i="36"/>
  <c r="T52" i="36"/>
  <c r="R52" i="36"/>
  <c r="Q52" i="36"/>
  <c r="P52" i="36"/>
  <c r="O52" i="36"/>
  <c r="W51" i="36"/>
  <c r="V51" i="36"/>
  <c r="U51" i="36"/>
  <c r="T51" i="36"/>
  <c r="R51" i="36"/>
  <c r="Q51" i="36"/>
  <c r="P51" i="36"/>
  <c r="O51" i="36"/>
  <c r="W50" i="36"/>
  <c r="V50" i="36"/>
  <c r="U50" i="36"/>
  <c r="T50" i="36"/>
  <c r="R50" i="36"/>
  <c r="Q50" i="36"/>
  <c r="P50" i="36"/>
  <c r="O50" i="36"/>
  <c r="W49" i="36"/>
  <c r="V49" i="36"/>
  <c r="U49" i="36"/>
  <c r="T49" i="36"/>
  <c r="R49" i="36"/>
  <c r="Q49" i="36"/>
  <c r="P49" i="36"/>
  <c r="O49" i="36"/>
  <c r="W48" i="36"/>
  <c r="V48" i="36"/>
  <c r="U48" i="36"/>
  <c r="T48" i="36"/>
  <c r="R48" i="36"/>
  <c r="Q48" i="36"/>
  <c r="P48" i="36"/>
  <c r="O48" i="36"/>
  <c r="W47" i="36"/>
  <c r="V47" i="36"/>
  <c r="U47" i="36"/>
  <c r="T47" i="36"/>
  <c r="R47" i="36"/>
  <c r="Q47" i="36"/>
  <c r="P47" i="36"/>
  <c r="O47" i="36"/>
  <c r="W46" i="36"/>
  <c r="V46" i="36"/>
  <c r="U46" i="36"/>
  <c r="T46" i="36"/>
  <c r="R46" i="36"/>
  <c r="Q46" i="36"/>
  <c r="P46" i="36"/>
  <c r="O46" i="36"/>
  <c r="W45" i="36"/>
  <c r="V45" i="36"/>
  <c r="U45" i="36"/>
  <c r="T45" i="36"/>
  <c r="R45" i="36"/>
  <c r="Q45" i="36"/>
  <c r="P45" i="36"/>
  <c r="O45" i="36"/>
  <c r="W44" i="36"/>
  <c r="V44" i="36"/>
  <c r="U44" i="36"/>
  <c r="T44" i="36"/>
  <c r="R44" i="36"/>
  <c r="Q44" i="36"/>
  <c r="P44" i="36"/>
  <c r="O44" i="36"/>
  <c r="W43" i="36"/>
  <c r="V43" i="36"/>
  <c r="U43" i="36"/>
  <c r="T43" i="36"/>
  <c r="R43" i="36"/>
  <c r="Q43" i="36"/>
  <c r="P43" i="36"/>
  <c r="O43" i="36"/>
  <c r="W42" i="36"/>
  <c r="V42" i="36"/>
  <c r="U42" i="36"/>
  <c r="T42" i="36"/>
  <c r="R42" i="36"/>
  <c r="Q42" i="36"/>
  <c r="P42" i="36"/>
  <c r="O42" i="36"/>
  <c r="W41" i="36"/>
  <c r="V41" i="36"/>
  <c r="U41" i="36"/>
  <c r="T41" i="36"/>
  <c r="R41" i="36"/>
  <c r="Q41" i="36"/>
  <c r="P41" i="36"/>
  <c r="O41" i="36"/>
  <c r="W40" i="36"/>
  <c r="V40" i="36"/>
  <c r="U40" i="36"/>
  <c r="T40" i="36"/>
  <c r="R40" i="36"/>
  <c r="Q40" i="36"/>
  <c r="P40" i="36"/>
  <c r="O40" i="36"/>
  <c r="W39" i="36"/>
  <c r="V39" i="36"/>
  <c r="U39" i="36"/>
  <c r="T39" i="36"/>
  <c r="R39" i="36"/>
  <c r="Q39" i="36"/>
  <c r="P39" i="36"/>
  <c r="O39" i="36"/>
  <c r="W38" i="36"/>
  <c r="V38" i="36"/>
  <c r="U38" i="36"/>
  <c r="T38" i="36"/>
  <c r="R38" i="36"/>
  <c r="Q38" i="36"/>
  <c r="P38" i="36"/>
  <c r="O38" i="36"/>
  <c r="W37" i="36"/>
  <c r="V37" i="36"/>
  <c r="U37" i="36"/>
  <c r="T37" i="36"/>
  <c r="R37" i="36"/>
  <c r="Q37" i="36"/>
  <c r="P37" i="36"/>
  <c r="O37" i="36"/>
  <c r="W36" i="36"/>
  <c r="V36" i="36"/>
  <c r="U36" i="36"/>
  <c r="T36" i="36"/>
  <c r="R36" i="36"/>
  <c r="Q36" i="36"/>
  <c r="P36" i="36"/>
  <c r="O36" i="36"/>
  <c r="W35" i="36"/>
  <c r="V35" i="36"/>
  <c r="U35" i="36"/>
  <c r="T35" i="36"/>
  <c r="R35" i="36"/>
  <c r="Q35" i="36"/>
  <c r="P35" i="36"/>
  <c r="O35" i="36"/>
  <c r="W34" i="36"/>
  <c r="V34" i="36"/>
  <c r="U34" i="36"/>
  <c r="T34" i="36"/>
  <c r="R34" i="36"/>
  <c r="Q34" i="36"/>
  <c r="P34" i="36"/>
  <c r="O34" i="36"/>
  <c r="W28" i="36"/>
  <c r="V28" i="36"/>
  <c r="U28" i="36"/>
  <c r="T28" i="36"/>
  <c r="R28" i="36"/>
  <c r="Q28" i="36"/>
  <c r="P28" i="36"/>
  <c r="O28" i="36"/>
  <c r="W27" i="36"/>
  <c r="V27" i="36"/>
  <c r="U27" i="36"/>
  <c r="T27" i="36"/>
  <c r="R27" i="36"/>
  <c r="Q27" i="36"/>
  <c r="P27" i="36"/>
  <c r="O27" i="36"/>
  <c r="W26" i="36"/>
  <c r="V26" i="36"/>
  <c r="U26" i="36"/>
  <c r="T26" i="36"/>
  <c r="R26" i="36"/>
  <c r="Q26" i="36"/>
  <c r="P26" i="36"/>
  <c r="O26" i="36"/>
  <c r="W25" i="36"/>
  <c r="V25" i="36"/>
  <c r="U25" i="36"/>
  <c r="T25" i="36"/>
  <c r="R25" i="36"/>
  <c r="Q25" i="36"/>
  <c r="P25" i="36"/>
  <c r="O25" i="36"/>
  <c r="W24" i="36"/>
  <c r="V24" i="36"/>
  <c r="U24" i="36"/>
  <c r="T24" i="36"/>
  <c r="R24" i="36"/>
  <c r="Q24" i="36"/>
  <c r="P24" i="36"/>
  <c r="O24" i="36"/>
  <c r="W21" i="36"/>
  <c r="V21" i="36"/>
  <c r="U21" i="36"/>
  <c r="T21" i="36"/>
  <c r="R21" i="36"/>
  <c r="Q21" i="36"/>
  <c r="P21" i="36"/>
  <c r="O21" i="36"/>
  <c r="W20" i="36"/>
  <c r="V20" i="36"/>
  <c r="U20" i="36"/>
  <c r="T20" i="36"/>
  <c r="R20" i="36"/>
  <c r="Q20" i="36"/>
  <c r="P20" i="36"/>
  <c r="O20" i="36"/>
  <c r="W18" i="36"/>
  <c r="V18" i="36"/>
  <c r="U18" i="36"/>
  <c r="T18" i="36"/>
  <c r="R18" i="36"/>
  <c r="Q18" i="36"/>
  <c r="P18" i="36"/>
  <c r="O18" i="36"/>
  <c r="W17" i="36"/>
  <c r="V17" i="36"/>
  <c r="U17" i="36"/>
  <c r="T17" i="36"/>
  <c r="R17" i="36"/>
  <c r="Q17" i="36"/>
  <c r="P17" i="36"/>
  <c r="O17" i="36"/>
  <c r="W16" i="36"/>
  <c r="V16" i="36"/>
  <c r="U16" i="36"/>
  <c r="T16" i="36"/>
  <c r="R16" i="36"/>
  <c r="Q16" i="36"/>
  <c r="P16" i="36"/>
  <c r="O16" i="36"/>
  <c r="W15" i="36"/>
  <c r="V15" i="36"/>
  <c r="U15" i="36"/>
  <c r="T15" i="36"/>
  <c r="R15" i="36"/>
  <c r="Q15" i="36"/>
  <c r="P15" i="36"/>
  <c r="O15" i="36"/>
  <c r="K85" i="36"/>
  <c r="J85" i="36"/>
  <c r="I85" i="36"/>
  <c r="H85" i="36"/>
  <c r="F85" i="36"/>
  <c r="E85" i="36"/>
  <c r="D85" i="36"/>
  <c r="C85" i="36"/>
  <c r="K84" i="36"/>
  <c r="J84" i="36"/>
  <c r="I84" i="36"/>
  <c r="H84" i="36"/>
  <c r="F84" i="36"/>
  <c r="E84" i="36"/>
  <c r="D84" i="36"/>
  <c r="C84" i="36"/>
  <c r="K83" i="36"/>
  <c r="J83" i="36"/>
  <c r="I83" i="36"/>
  <c r="H83" i="36"/>
  <c r="F83" i="36"/>
  <c r="E83" i="36"/>
  <c r="D83" i="36"/>
  <c r="C83" i="36"/>
  <c r="K82" i="36"/>
  <c r="J82" i="36"/>
  <c r="I82" i="36"/>
  <c r="H82" i="36"/>
  <c r="F82" i="36"/>
  <c r="E82" i="36"/>
  <c r="D82" i="36"/>
  <c r="C82" i="36"/>
  <c r="K81" i="36"/>
  <c r="J81" i="36"/>
  <c r="I81" i="36"/>
  <c r="H81" i="36"/>
  <c r="F81" i="36"/>
  <c r="E81" i="36"/>
  <c r="D81" i="36"/>
  <c r="C81" i="36"/>
  <c r="K80" i="36"/>
  <c r="J80" i="36"/>
  <c r="I80" i="36"/>
  <c r="H80" i="36"/>
  <c r="F80" i="36"/>
  <c r="E80" i="36"/>
  <c r="D80" i="36"/>
  <c r="C80" i="36"/>
  <c r="K79" i="36"/>
  <c r="J79" i="36"/>
  <c r="I79" i="36"/>
  <c r="H79" i="36"/>
  <c r="F79" i="36"/>
  <c r="E79" i="36"/>
  <c r="D79" i="36"/>
  <c r="C79" i="36"/>
  <c r="K78" i="36"/>
  <c r="J78" i="36"/>
  <c r="I78" i="36"/>
  <c r="H78" i="36"/>
  <c r="F78" i="36"/>
  <c r="E78" i="36"/>
  <c r="D78" i="36"/>
  <c r="C78" i="36"/>
  <c r="K77" i="36"/>
  <c r="J77" i="36"/>
  <c r="I77" i="36"/>
  <c r="H77" i="36"/>
  <c r="F77" i="36"/>
  <c r="E77" i="36"/>
  <c r="D77" i="36"/>
  <c r="C77" i="36"/>
  <c r="K76" i="36"/>
  <c r="J76" i="36"/>
  <c r="I76" i="36"/>
  <c r="H76" i="36"/>
  <c r="F76" i="36"/>
  <c r="E76" i="36"/>
  <c r="D76" i="36"/>
  <c r="C76" i="36"/>
  <c r="K75" i="36"/>
  <c r="J75" i="36"/>
  <c r="I75" i="36"/>
  <c r="H75" i="36"/>
  <c r="F75" i="36"/>
  <c r="E75" i="36"/>
  <c r="D75" i="36"/>
  <c r="C75" i="36"/>
  <c r="K70" i="36"/>
  <c r="J70" i="36"/>
  <c r="I70" i="36"/>
  <c r="H70" i="36"/>
  <c r="F70" i="36"/>
  <c r="E70" i="36"/>
  <c r="D70" i="36"/>
  <c r="C70" i="36"/>
  <c r="K68" i="36"/>
  <c r="J68" i="36"/>
  <c r="I68" i="36"/>
  <c r="H68" i="36"/>
  <c r="F68" i="36"/>
  <c r="E68" i="36"/>
  <c r="D68" i="36"/>
  <c r="C68" i="36"/>
  <c r="K63" i="36"/>
  <c r="J63" i="36"/>
  <c r="I63" i="36"/>
  <c r="H63" i="36"/>
  <c r="F63" i="36"/>
  <c r="E63" i="36"/>
  <c r="D63" i="36"/>
  <c r="C63" i="36"/>
  <c r="K62" i="36"/>
  <c r="J62" i="36"/>
  <c r="I62" i="36"/>
  <c r="H62" i="36"/>
  <c r="F62" i="36"/>
  <c r="E62" i="36"/>
  <c r="D62" i="36"/>
  <c r="C62" i="36"/>
  <c r="K61" i="36"/>
  <c r="J61" i="36"/>
  <c r="I61" i="36"/>
  <c r="H61" i="36"/>
  <c r="F61" i="36"/>
  <c r="E61" i="36"/>
  <c r="D61" i="36"/>
  <c r="C61" i="36"/>
  <c r="K60" i="36"/>
  <c r="J60" i="36"/>
  <c r="I60" i="36"/>
  <c r="H60" i="36"/>
  <c r="F60" i="36"/>
  <c r="E60" i="36"/>
  <c r="D60" i="36"/>
  <c r="C60" i="36"/>
  <c r="K59" i="36"/>
  <c r="J59" i="36"/>
  <c r="I59" i="36"/>
  <c r="H59" i="36"/>
  <c r="F59" i="36"/>
  <c r="E59" i="36"/>
  <c r="D59" i="36"/>
  <c r="C59" i="36"/>
  <c r="K58" i="36"/>
  <c r="J58" i="36"/>
  <c r="I58" i="36"/>
  <c r="H58" i="36"/>
  <c r="F58" i="36"/>
  <c r="E58" i="36"/>
  <c r="D58" i="36"/>
  <c r="C58" i="36"/>
  <c r="K57" i="36"/>
  <c r="J57" i="36"/>
  <c r="I57" i="36"/>
  <c r="H57" i="36"/>
  <c r="F57" i="36"/>
  <c r="E57" i="36"/>
  <c r="D57" i="36"/>
  <c r="C57" i="36"/>
  <c r="K56" i="36"/>
  <c r="J56" i="36"/>
  <c r="I56" i="36"/>
  <c r="H56" i="36"/>
  <c r="F56" i="36"/>
  <c r="E56" i="36"/>
  <c r="D56" i="36"/>
  <c r="C56" i="36"/>
  <c r="K55" i="36"/>
  <c r="J55" i="36"/>
  <c r="I55" i="36"/>
  <c r="H55" i="36"/>
  <c r="F55" i="36"/>
  <c r="E55" i="36"/>
  <c r="D55" i="36"/>
  <c r="C55" i="36"/>
  <c r="K54" i="36"/>
  <c r="J54" i="36"/>
  <c r="I54" i="36"/>
  <c r="H54" i="36"/>
  <c r="F54" i="36"/>
  <c r="E54" i="36"/>
  <c r="D54" i="36"/>
  <c r="C54" i="36"/>
  <c r="K53" i="36"/>
  <c r="J53" i="36"/>
  <c r="I53" i="36"/>
  <c r="H53" i="36"/>
  <c r="F53" i="36"/>
  <c r="E53" i="36"/>
  <c r="D53" i="36"/>
  <c r="C53" i="36"/>
  <c r="K52" i="36"/>
  <c r="J52" i="36"/>
  <c r="I52" i="36"/>
  <c r="H52" i="36"/>
  <c r="F52" i="36"/>
  <c r="E52" i="36"/>
  <c r="D52" i="36"/>
  <c r="C52" i="36"/>
  <c r="K51" i="36"/>
  <c r="J51" i="36"/>
  <c r="I51" i="36"/>
  <c r="H51" i="36"/>
  <c r="F51" i="36"/>
  <c r="E51" i="36"/>
  <c r="D51" i="36"/>
  <c r="C51" i="36"/>
  <c r="K50" i="36"/>
  <c r="J50" i="36"/>
  <c r="I50" i="36"/>
  <c r="H50" i="36"/>
  <c r="F50" i="36"/>
  <c r="E50" i="36"/>
  <c r="D50" i="36"/>
  <c r="C50" i="36"/>
  <c r="K49" i="36"/>
  <c r="J49" i="36"/>
  <c r="I49" i="36"/>
  <c r="H49" i="36"/>
  <c r="F49" i="36"/>
  <c r="E49" i="36"/>
  <c r="D49" i="36"/>
  <c r="C49" i="36"/>
  <c r="K48" i="36"/>
  <c r="J48" i="36"/>
  <c r="I48" i="36"/>
  <c r="H48" i="36"/>
  <c r="F48" i="36"/>
  <c r="E48" i="36"/>
  <c r="D48" i="36"/>
  <c r="C48" i="36"/>
  <c r="K47" i="36"/>
  <c r="J47" i="36"/>
  <c r="I47" i="36"/>
  <c r="H47" i="36"/>
  <c r="F47" i="36"/>
  <c r="E47" i="36"/>
  <c r="D47" i="36"/>
  <c r="C47" i="36"/>
  <c r="K46" i="36"/>
  <c r="J46" i="36"/>
  <c r="I46" i="36"/>
  <c r="H46" i="36"/>
  <c r="F46" i="36"/>
  <c r="E46" i="36"/>
  <c r="D46" i="36"/>
  <c r="C46" i="36"/>
  <c r="K45" i="36"/>
  <c r="J45" i="36"/>
  <c r="I45" i="36"/>
  <c r="H45" i="36"/>
  <c r="F45" i="36"/>
  <c r="E45" i="36"/>
  <c r="D45" i="36"/>
  <c r="C45" i="36"/>
  <c r="K44" i="36"/>
  <c r="J44" i="36"/>
  <c r="I44" i="36"/>
  <c r="H44" i="36"/>
  <c r="F44" i="36"/>
  <c r="E44" i="36"/>
  <c r="D44" i="36"/>
  <c r="C44" i="36"/>
  <c r="K43" i="36"/>
  <c r="J43" i="36"/>
  <c r="I43" i="36"/>
  <c r="H43" i="36"/>
  <c r="F43" i="36"/>
  <c r="E43" i="36"/>
  <c r="D43" i="36"/>
  <c r="C43" i="36"/>
  <c r="K42" i="36"/>
  <c r="J42" i="36"/>
  <c r="I42" i="36"/>
  <c r="H42" i="36"/>
  <c r="F42" i="36"/>
  <c r="E42" i="36"/>
  <c r="D42" i="36"/>
  <c r="C42" i="36"/>
  <c r="K41" i="36"/>
  <c r="J41" i="36"/>
  <c r="I41" i="36"/>
  <c r="H41" i="36"/>
  <c r="F41" i="36"/>
  <c r="E41" i="36"/>
  <c r="D41" i="36"/>
  <c r="C41" i="36"/>
  <c r="K40" i="36"/>
  <c r="J40" i="36"/>
  <c r="I40" i="36"/>
  <c r="H40" i="36"/>
  <c r="F40" i="36"/>
  <c r="E40" i="36"/>
  <c r="D40" i="36"/>
  <c r="C40" i="36"/>
  <c r="K39" i="36"/>
  <c r="J39" i="36"/>
  <c r="I39" i="36"/>
  <c r="H39" i="36"/>
  <c r="F39" i="36"/>
  <c r="E39" i="36"/>
  <c r="D39" i="36"/>
  <c r="C39" i="36"/>
  <c r="K38" i="36"/>
  <c r="J38" i="36"/>
  <c r="I38" i="36"/>
  <c r="H38" i="36"/>
  <c r="F38" i="36"/>
  <c r="E38" i="36"/>
  <c r="D38" i="36"/>
  <c r="C38" i="36"/>
  <c r="K37" i="36"/>
  <c r="J37" i="36"/>
  <c r="I37" i="36"/>
  <c r="H37" i="36"/>
  <c r="F37" i="36"/>
  <c r="E37" i="36"/>
  <c r="D37" i="36"/>
  <c r="C37" i="36"/>
  <c r="K36" i="36"/>
  <c r="J36" i="36"/>
  <c r="I36" i="36"/>
  <c r="H36" i="36"/>
  <c r="F36" i="36"/>
  <c r="E36" i="36"/>
  <c r="D36" i="36"/>
  <c r="C36" i="36"/>
  <c r="K35" i="36"/>
  <c r="J35" i="36"/>
  <c r="I35" i="36"/>
  <c r="H35" i="36"/>
  <c r="F35" i="36"/>
  <c r="E35" i="36"/>
  <c r="D35" i="36"/>
  <c r="C35" i="36"/>
  <c r="K34" i="36"/>
  <c r="J34" i="36"/>
  <c r="I34" i="36"/>
  <c r="H34" i="36"/>
  <c r="F34" i="36"/>
  <c r="E34" i="36"/>
  <c r="D34" i="36"/>
  <c r="C34" i="36"/>
  <c r="K28" i="36"/>
  <c r="J28" i="36"/>
  <c r="I28" i="36"/>
  <c r="H28" i="36"/>
  <c r="F28" i="36"/>
  <c r="E28" i="36"/>
  <c r="D28" i="36"/>
  <c r="C28" i="36"/>
  <c r="K27" i="36"/>
  <c r="J27" i="36"/>
  <c r="I27" i="36"/>
  <c r="H27" i="36"/>
  <c r="F27" i="36"/>
  <c r="E27" i="36"/>
  <c r="D27" i="36"/>
  <c r="C27" i="36"/>
  <c r="K26" i="36"/>
  <c r="J26" i="36"/>
  <c r="I26" i="36"/>
  <c r="H26" i="36"/>
  <c r="F26" i="36"/>
  <c r="E26" i="36"/>
  <c r="D26" i="36"/>
  <c r="C26" i="36"/>
  <c r="K25" i="36"/>
  <c r="J25" i="36"/>
  <c r="I25" i="36"/>
  <c r="H25" i="36"/>
  <c r="F25" i="36"/>
  <c r="E25" i="36"/>
  <c r="D25" i="36"/>
  <c r="C25" i="36"/>
  <c r="K24" i="36"/>
  <c r="J24" i="36"/>
  <c r="I24" i="36"/>
  <c r="H24" i="36"/>
  <c r="F24" i="36"/>
  <c r="E24" i="36"/>
  <c r="D24" i="36"/>
  <c r="C24" i="36"/>
  <c r="K21" i="36"/>
  <c r="J21" i="36"/>
  <c r="I21" i="36"/>
  <c r="H21" i="36"/>
  <c r="F21" i="36"/>
  <c r="E21" i="36"/>
  <c r="D21" i="36"/>
  <c r="C21" i="36"/>
  <c r="K20" i="36"/>
  <c r="J20" i="36"/>
  <c r="I20" i="36"/>
  <c r="H20" i="36"/>
  <c r="F20" i="36"/>
  <c r="E20" i="36"/>
  <c r="D20" i="36"/>
  <c r="C20" i="36"/>
  <c r="K18" i="36"/>
  <c r="J18" i="36"/>
  <c r="I18" i="36"/>
  <c r="H18" i="36"/>
  <c r="F18" i="36"/>
  <c r="E18" i="36"/>
  <c r="D18" i="36"/>
  <c r="C18" i="36"/>
  <c r="K17" i="36"/>
  <c r="J17" i="36"/>
  <c r="I17" i="36"/>
  <c r="H17" i="36"/>
  <c r="F17" i="36"/>
  <c r="E17" i="36"/>
  <c r="D17" i="36"/>
  <c r="C17" i="36"/>
  <c r="K16" i="36"/>
  <c r="J16" i="36"/>
  <c r="I16" i="36"/>
  <c r="H16" i="36"/>
  <c r="F16" i="36"/>
  <c r="E16" i="36"/>
  <c r="D16" i="36"/>
  <c r="C16" i="36"/>
  <c r="K15" i="36"/>
  <c r="J15" i="36"/>
  <c r="I15" i="36"/>
  <c r="H15" i="36"/>
  <c r="F15" i="36"/>
  <c r="E15" i="36"/>
  <c r="D15" i="36"/>
  <c r="C15" i="36"/>
  <c r="CE87" i="54"/>
  <c r="CD87" i="54"/>
  <c r="CC87" i="54"/>
  <c r="CB87" i="54"/>
  <c r="BZ87" i="54"/>
  <c r="BY87" i="54"/>
  <c r="BX87" i="54"/>
  <c r="BW87" i="54"/>
  <c r="BS87" i="54"/>
  <c r="BR87" i="54"/>
  <c r="BQ87" i="54"/>
  <c r="BP87" i="54"/>
  <c r="BN87" i="54"/>
  <c r="BM87" i="54"/>
  <c r="BL87" i="54"/>
  <c r="BK87" i="54"/>
  <c r="BG87" i="54"/>
  <c r="BF87" i="54"/>
  <c r="BE87" i="54"/>
  <c r="BD87" i="54"/>
  <c r="BB87" i="54"/>
  <c r="BA87" i="54"/>
  <c r="AZ87" i="54"/>
  <c r="AY87" i="54"/>
  <c r="AU87" i="54"/>
  <c r="AT87" i="54"/>
  <c r="AS87" i="54"/>
  <c r="AR87" i="54"/>
  <c r="AP87" i="54"/>
  <c r="AO87" i="54"/>
  <c r="AN87" i="54"/>
  <c r="AM87" i="54"/>
  <c r="AI87" i="54"/>
  <c r="AH87" i="54"/>
  <c r="AG87" i="54"/>
  <c r="AF87" i="54"/>
  <c r="AD87" i="54"/>
  <c r="AC87" i="54"/>
  <c r="AB87" i="54"/>
  <c r="AA87" i="54"/>
  <c r="W87" i="54"/>
  <c r="V87" i="54"/>
  <c r="U87" i="54"/>
  <c r="T87" i="54"/>
  <c r="R87" i="54"/>
  <c r="Q87" i="54"/>
  <c r="P87" i="54"/>
  <c r="O87" i="54"/>
  <c r="K87" i="54"/>
  <c r="J87" i="54"/>
  <c r="I87" i="54"/>
  <c r="H87" i="54"/>
  <c r="F87" i="54"/>
  <c r="E87" i="54"/>
  <c r="D87" i="54"/>
  <c r="C87" i="54"/>
  <c r="CQ85" i="54"/>
  <c r="CP85" i="54"/>
  <c r="CO85" i="54"/>
  <c r="CN85" i="54"/>
  <c r="CL85" i="54"/>
  <c r="CK85" i="54"/>
  <c r="CJ85" i="54"/>
  <c r="CI85" i="54"/>
  <c r="CF85" i="54"/>
  <c r="CA85" i="54"/>
  <c r="BT85" i="54"/>
  <c r="BO85" i="54"/>
  <c r="BU85" i="54" s="1"/>
  <c r="BH85" i="54"/>
  <c r="BC85" i="54"/>
  <c r="AV85" i="54"/>
  <c r="AQ85" i="54"/>
  <c r="AJ85" i="54"/>
  <c r="AE85" i="54"/>
  <c r="X85" i="54"/>
  <c r="S85" i="54"/>
  <c r="L85" i="54"/>
  <c r="G85" i="54"/>
  <c r="M85" i="54" s="1"/>
  <c r="CQ84" i="54"/>
  <c r="CP84" i="54"/>
  <c r="CO84" i="54"/>
  <c r="CN84" i="54"/>
  <c r="CL84" i="54"/>
  <c r="CK84" i="54"/>
  <c r="CJ84" i="54"/>
  <c r="CI84" i="54"/>
  <c r="CF84" i="54"/>
  <c r="CA84" i="54"/>
  <c r="BT84" i="54"/>
  <c r="BO84" i="54"/>
  <c r="BH84" i="54"/>
  <c r="BC84" i="54"/>
  <c r="AV84" i="54"/>
  <c r="AQ84" i="54"/>
  <c r="AJ84" i="54"/>
  <c r="AE84" i="54"/>
  <c r="X84" i="54"/>
  <c r="S84" i="54"/>
  <c r="L84" i="54"/>
  <c r="G84" i="54"/>
  <c r="CQ83" i="54"/>
  <c r="CP83" i="54"/>
  <c r="CO83" i="54"/>
  <c r="CN83" i="54"/>
  <c r="CL83" i="54"/>
  <c r="CK83" i="54"/>
  <c r="CJ83" i="54"/>
  <c r="CI83" i="54"/>
  <c r="CF83" i="54"/>
  <c r="CA83" i="54"/>
  <c r="BT83" i="54"/>
  <c r="BO83" i="54"/>
  <c r="BH83" i="54"/>
  <c r="BC83" i="54"/>
  <c r="AV83" i="54"/>
  <c r="AQ83" i="54"/>
  <c r="AJ83" i="54"/>
  <c r="AE83" i="54"/>
  <c r="X83" i="54"/>
  <c r="S83" i="54"/>
  <c r="L83" i="54"/>
  <c r="G83" i="54"/>
  <c r="CQ82" i="54"/>
  <c r="CP82" i="54"/>
  <c r="CO82" i="54"/>
  <c r="CN82" i="54"/>
  <c r="CL82" i="54"/>
  <c r="CK82" i="54"/>
  <c r="CJ82" i="54"/>
  <c r="CI82" i="54"/>
  <c r="CF82" i="54"/>
  <c r="CA82" i="54"/>
  <c r="BT82" i="54"/>
  <c r="BO82" i="54"/>
  <c r="BH82" i="54"/>
  <c r="BC82" i="54"/>
  <c r="AV82" i="54"/>
  <c r="AQ82" i="54"/>
  <c r="AJ82" i="54"/>
  <c r="AE82" i="54"/>
  <c r="AK82" i="54" s="1"/>
  <c r="X82" i="54"/>
  <c r="S82" i="54"/>
  <c r="L82" i="54"/>
  <c r="G82" i="54"/>
  <c r="CQ81" i="54"/>
  <c r="CP81" i="54"/>
  <c r="CO81" i="54"/>
  <c r="CN81" i="54"/>
  <c r="CL81" i="54"/>
  <c r="CK81" i="54"/>
  <c r="CJ81" i="54"/>
  <c r="CI81" i="54"/>
  <c r="CF81" i="54"/>
  <c r="CA81" i="54"/>
  <c r="BT81" i="54"/>
  <c r="BO81" i="54"/>
  <c r="BH81" i="54"/>
  <c r="BC81" i="54"/>
  <c r="BI81" i="54" s="1"/>
  <c r="AV81" i="54"/>
  <c r="AQ81" i="54"/>
  <c r="AJ81" i="54"/>
  <c r="AE81" i="54"/>
  <c r="X81" i="54"/>
  <c r="S81" i="54"/>
  <c r="L81" i="54"/>
  <c r="G81" i="54"/>
  <c r="CQ80" i="54"/>
  <c r="CP80" i="54"/>
  <c r="CO80" i="54"/>
  <c r="CN80" i="54"/>
  <c r="CL80" i="54"/>
  <c r="CK80" i="54"/>
  <c r="CJ80" i="54"/>
  <c r="CI80" i="54"/>
  <c r="CF80" i="54"/>
  <c r="CA80" i="54"/>
  <c r="BT80" i="54"/>
  <c r="BO80" i="54"/>
  <c r="BH80" i="54"/>
  <c r="BC80" i="54"/>
  <c r="BI80" i="54" s="1"/>
  <c r="AV80" i="54"/>
  <c r="AQ80" i="54"/>
  <c r="AJ80" i="54"/>
  <c r="AE80" i="54"/>
  <c r="X80" i="54"/>
  <c r="S80" i="54"/>
  <c r="L80" i="54"/>
  <c r="G80" i="54"/>
  <c r="CQ79" i="54"/>
  <c r="CP79" i="54"/>
  <c r="CO79" i="54"/>
  <c r="CN79" i="54"/>
  <c r="CL79" i="54"/>
  <c r="CK79" i="54"/>
  <c r="CJ79" i="54"/>
  <c r="CI79" i="54"/>
  <c r="CF79" i="54"/>
  <c r="CA79" i="54"/>
  <c r="BT79" i="54"/>
  <c r="BO79" i="54"/>
  <c r="BH79" i="54"/>
  <c r="BC79" i="54"/>
  <c r="AV79" i="54"/>
  <c r="AQ79" i="54"/>
  <c r="AJ79" i="54"/>
  <c r="AE79" i="54"/>
  <c r="X79" i="54"/>
  <c r="S79" i="54"/>
  <c r="L79" i="54"/>
  <c r="G79" i="54"/>
  <c r="CQ78" i="54"/>
  <c r="CP78" i="54"/>
  <c r="CO78" i="54"/>
  <c r="CN78" i="54"/>
  <c r="CL78" i="54"/>
  <c r="CK78" i="54"/>
  <c r="CJ78" i="54"/>
  <c r="CI78" i="54"/>
  <c r="CF78" i="54"/>
  <c r="CA78" i="54"/>
  <c r="BT78" i="54"/>
  <c r="BO78" i="54"/>
  <c r="BH78" i="54"/>
  <c r="BC78" i="54"/>
  <c r="AV78" i="54"/>
  <c r="AQ78" i="54"/>
  <c r="AJ78" i="54"/>
  <c r="AE78" i="54"/>
  <c r="X78" i="54"/>
  <c r="S78" i="54"/>
  <c r="L78" i="54"/>
  <c r="G78" i="54"/>
  <c r="CQ77" i="54"/>
  <c r="CP77" i="54"/>
  <c r="CO77" i="54"/>
  <c r="CN77" i="54"/>
  <c r="CL77" i="54"/>
  <c r="CK77" i="54"/>
  <c r="CJ77" i="54"/>
  <c r="CI77" i="54"/>
  <c r="CF77" i="54"/>
  <c r="CA77" i="54"/>
  <c r="BT77" i="54"/>
  <c r="BO77" i="54"/>
  <c r="BH77" i="54"/>
  <c r="BC77" i="54"/>
  <c r="AV77" i="54"/>
  <c r="AQ77" i="54"/>
  <c r="AJ77" i="54"/>
  <c r="AE77" i="54"/>
  <c r="X77" i="54"/>
  <c r="S77" i="54"/>
  <c r="L77" i="54"/>
  <c r="G77" i="54"/>
  <c r="CQ76" i="54"/>
  <c r="CP76" i="54"/>
  <c r="CO76" i="54"/>
  <c r="CN76" i="54"/>
  <c r="CL76" i="54"/>
  <c r="CK76" i="54"/>
  <c r="CJ76" i="54"/>
  <c r="CI76" i="54"/>
  <c r="CF76" i="54"/>
  <c r="CA76" i="54"/>
  <c r="BT76" i="54"/>
  <c r="BO76" i="54"/>
  <c r="BH76" i="54"/>
  <c r="BC76" i="54"/>
  <c r="BI76" i="54" s="1"/>
  <c r="AV76" i="54"/>
  <c r="AQ76" i="54"/>
  <c r="AJ76" i="54"/>
  <c r="AE76" i="54"/>
  <c r="X76" i="54"/>
  <c r="S76" i="54"/>
  <c r="L76" i="54"/>
  <c r="G76" i="54"/>
  <c r="CQ75" i="54"/>
  <c r="CP75" i="54"/>
  <c r="CO75" i="54"/>
  <c r="CN75" i="54"/>
  <c r="CL75" i="54"/>
  <c r="CK75" i="54"/>
  <c r="CJ75" i="54"/>
  <c r="CI75" i="54"/>
  <c r="CF75" i="54"/>
  <c r="CA75" i="54"/>
  <c r="BT75" i="54"/>
  <c r="BO75" i="54"/>
  <c r="BH75" i="54"/>
  <c r="BC75" i="54"/>
  <c r="AV75" i="54"/>
  <c r="AQ75" i="54"/>
  <c r="AJ75" i="54"/>
  <c r="AE75" i="54"/>
  <c r="X75" i="54"/>
  <c r="S75" i="54"/>
  <c r="L75" i="54"/>
  <c r="G75" i="54"/>
  <c r="CQ70" i="54"/>
  <c r="CP70" i="54"/>
  <c r="CO70" i="54"/>
  <c r="CN70" i="54"/>
  <c r="CL70" i="54"/>
  <c r="CK70" i="54"/>
  <c r="CJ70" i="54"/>
  <c r="CI70" i="54"/>
  <c r="CF70" i="54"/>
  <c r="CG70" i="54" s="1"/>
  <c r="CE69" i="54"/>
  <c r="CE72" i="54" s="1"/>
  <c r="CD69" i="54"/>
  <c r="CD72" i="54" s="1"/>
  <c r="CC69" i="54"/>
  <c r="CC72" i="54" s="1"/>
  <c r="CB69" i="54"/>
  <c r="CB72" i="54" s="1"/>
  <c r="BZ69" i="54"/>
  <c r="BZ72" i="54" s="1"/>
  <c r="BY69" i="54"/>
  <c r="BY72" i="54" s="1"/>
  <c r="BX69" i="54"/>
  <c r="BX72" i="54" s="1"/>
  <c r="BW69" i="54"/>
  <c r="BS69" i="54"/>
  <c r="BS72" i="54" s="1"/>
  <c r="BR69" i="54"/>
  <c r="BR72" i="54" s="1"/>
  <c r="BQ69" i="54"/>
  <c r="BQ72" i="54" s="1"/>
  <c r="BP69" i="54"/>
  <c r="BP72" i="54" s="1"/>
  <c r="BN69" i="54"/>
  <c r="BN72" i="54" s="1"/>
  <c r="BM69" i="54"/>
  <c r="BM72" i="54" s="1"/>
  <c r="BL69" i="54"/>
  <c r="BL72" i="54" s="1"/>
  <c r="BK69" i="54"/>
  <c r="BK72" i="54" s="1"/>
  <c r="BG69" i="54"/>
  <c r="BG72" i="54" s="1"/>
  <c r="BF69" i="54"/>
  <c r="BF72" i="54" s="1"/>
  <c r="BE69" i="54"/>
  <c r="BE72" i="54" s="1"/>
  <c r="BD69" i="54"/>
  <c r="BB69" i="54"/>
  <c r="BB72" i="54" s="1"/>
  <c r="BA69" i="54"/>
  <c r="BA72" i="54" s="1"/>
  <c r="AZ69" i="54"/>
  <c r="AZ72" i="54" s="1"/>
  <c r="AY69" i="54"/>
  <c r="AY72" i="54" s="1"/>
  <c r="AU69" i="54"/>
  <c r="AU72" i="54" s="1"/>
  <c r="AT69" i="54"/>
  <c r="AT72" i="54" s="1"/>
  <c r="AS69" i="54"/>
  <c r="AS72" i="54" s="1"/>
  <c r="AR69" i="54"/>
  <c r="AR72" i="54" s="1"/>
  <c r="AP69" i="54"/>
  <c r="AP72" i="54" s="1"/>
  <c r="AO69" i="54"/>
  <c r="AO72" i="54" s="1"/>
  <c r="AN69" i="54"/>
  <c r="AN72" i="54" s="1"/>
  <c r="AM69" i="54"/>
  <c r="AI69" i="54"/>
  <c r="AI72" i="54" s="1"/>
  <c r="AH69" i="54"/>
  <c r="AH72" i="54" s="1"/>
  <c r="AG69" i="54"/>
  <c r="AG72" i="54" s="1"/>
  <c r="AF69" i="54"/>
  <c r="AD69" i="54"/>
  <c r="AD72" i="54" s="1"/>
  <c r="AC69" i="54"/>
  <c r="AC72" i="54" s="1"/>
  <c r="AB69" i="54"/>
  <c r="AB72" i="54" s="1"/>
  <c r="AA69" i="54"/>
  <c r="AA72" i="54" s="1"/>
  <c r="W69" i="54"/>
  <c r="W72" i="54" s="1"/>
  <c r="V69" i="54"/>
  <c r="V72" i="54" s="1"/>
  <c r="U69" i="54"/>
  <c r="T69" i="54"/>
  <c r="T72" i="54" s="1"/>
  <c r="R69" i="54"/>
  <c r="R72" i="54" s="1"/>
  <c r="Q69" i="54"/>
  <c r="Q72" i="54" s="1"/>
  <c r="P69" i="54"/>
  <c r="P72" i="54" s="1"/>
  <c r="O69" i="54"/>
  <c r="K69" i="54"/>
  <c r="K72" i="54" s="1"/>
  <c r="J69" i="54"/>
  <c r="J72" i="54" s="1"/>
  <c r="I69" i="54"/>
  <c r="I72" i="54" s="1"/>
  <c r="H69" i="54"/>
  <c r="H72" i="54" s="1"/>
  <c r="F69" i="54"/>
  <c r="F72" i="54" s="1"/>
  <c r="E69" i="54"/>
  <c r="D69" i="54"/>
  <c r="C69" i="54"/>
  <c r="C72" i="54" s="1"/>
  <c r="CQ68" i="54"/>
  <c r="CP68" i="54"/>
  <c r="CO68" i="54"/>
  <c r="CN68" i="54"/>
  <c r="CL68" i="54"/>
  <c r="CK68" i="54"/>
  <c r="CJ68" i="54"/>
  <c r="CI68" i="54"/>
  <c r="CF68" i="54"/>
  <c r="CG68" i="54"/>
  <c r="CE65" i="54"/>
  <c r="CD65" i="54"/>
  <c r="CC65" i="54"/>
  <c r="CB65" i="54"/>
  <c r="BZ65" i="54"/>
  <c r="BY65" i="54"/>
  <c r="BX65" i="54"/>
  <c r="BW65" i="54"/>
  <c r="BS65" i="54"/>
  <c r="BR65" i="54"/>
  <c r="BQ65" i="54"/>
  <c r="BP65" i="54"/>
  <c r="BP89" i="54" s="1"/>
  <c r="BN65" i="54"/>
  <c r="BM65" i="54"/>
  <c r="BL65" i="54"/>
  <c r="BK65" i="54"/>
  <c r="BG65" i="54"/>
  <c r="BF65" i="54"/>
  <c r="BE65" i="54"/>
  <c r="BD65" i="54"/>
  <c r="BB65" i="54"/>
  <c r="BA65" i="54"/>
  <c r="AZ65" i="54"/>
  <c r="AY65" i="54"/>
  <c r="AU65" i="54"/>
  <c r="AT65" i="54"/>
  <c r="AS65" i="54"/>
  <c r="AR65" i="54"/>
  <c r="AP65" i="54"/>
  <c r="AO65" i="54"/>
  <c r="AN65" i="54"/>
  <c r="AM65" i="54"/>
  <c r="AI65" i="54"/>
  <c r="AH65" i="54"/>
  <c r="AG65" i="54"/>
  <c r="AF65" i="54"/>
  <c r="AD65" i="54"/>
  <c r="AC65" i="54"/>
  <c r="AB65" i="54"/>
  <c r="AA65" i="54"/>
  <c r="W65" i="54"/>
  <c r="V65" i="54"/>
  <c r="U65" i="54"/>
  <c r="T65" i="54"/>
  <c r="R65" i="54"/>
  <c r="Q65" i="54"/>
  <c r="P65" i="54"/>
  <c r="O65" i="54"/>
  <c r="K65" i="54"/>
  <c r="J65" i="54"/>
  <c r="I65" i="54"/>
  <c r="H65" i="54"/>
  <c r="F65" i="54"/>
  <c r="E65" i="54"/>
  <c r="D65" i="54"/>
  <c r="C65" i="54"/>
  <c r="CQ63" i="54"/>
  <c r="CP63" i="54"/>
  <c r="CO63" i="54"/>
  <c r="CN63" i="54"/>
  <c r="CL63" i="54"/>
  <c r="CK63" i="54"/>
  <c r="CJ63" i="54"/>
  <c r="CI63" i="54"/>
  <c r="CF63" i="54"/>
  <c r="CA63" i="54"/>
  <c r="BT63" i="54"/>
  <c r="BO63" i="54"/>
  <c r="BH63" i="54"/>
  <c r="BC63" i="54"/>
  <c r="AV63" i="54"/>
  <c r="AQ63" i="54"/>
  <c r="AJ63" i="54"/>
  <c r="AE63" i="54"/>
  <c r="X63" i="54"/>
  <c r="S63" i="54"/>
  <c r="L63" i="54"/>
  <c r="G63" i="54"/>
  <c r="CQ62" i="54"/>
  <c r="CP62" i="54"/>
  <c r="CO62" i="54"/>
  <c r="CN62" i="54"/>
  <c r="CL62" i="54"/>
  <c r="CK62" i="54"/>
  <c r="CJ62" i="54"/>
  <c r="CI62" i="54"/>
  <c r="CF62" i="54"/>
  <c r="CA62" i="54"/>
  <c r="BT62" i="54"/>
  <c r="BO62" i="54"/>
  <c r="BH62" i="54"/>
  <c r="BC62" i="54"/>
  <c r="AV62" i="54"/>
  <c r="AQ62" i="54"/>
  <c r="AW62" i="54" s="1"/>
  <c r="AJ62" i="54"/>
  <c r="AE62" i="54"/>
  <c r="AK62" i="54" s="1"/>
  <c r="X62" i="54"/>
  <c r="S62" i="54"/>
  <c r="L62" i="54"/>
  <c r="G62" i="54"/>
  <c r="CQ61" i="54"/>
  <c r="CP61" i="54"/>
  <c r="CO61" i="54"/>
  <c r="CN61" i="54"/>
  <c r="CL61" i="54"/>
  <c r="CK61" i="54"/>
  <c r="CJ61" i="54"/>
  <c r="CI61" i="54"/>
  <c r="CF61" i="54"/>
  <c r="CA61" i="54"/>
  <c r="BT61" i="54"/>
  <c r="BO61" i="54"/>
  <c r="BH61" i="54"/>
  <c r="BC61" i="54"/>
  <c r="AV61" i="54"/>
  <c r="AQ61" i="54"/>
  <c r="AJ61" i="54"/>
  <c r="AE61" i="54"/>
  <c r="X61" i="54"/>
  <c r="S61" i="54"/>
  <c r="L61" i="54"/>
  <c r="G61" i="54"/>
  <c r="CQ60" i="54"/>
  <c r="CP60" i="54"/>
  <c r="CO60" i="54"/>
  <c r="CN60" i="54"/>
  <c r="CL60" i="54"/>
  <c r="CK60" i="54"/>
  <c r="CJ60" i="54"/>
  <c r="CI60" i="54"/>
  <c r="CF60" i="54"/>
  <c r="CA60" i="54"/>
  <c r="BT60" i="54"/>
  <c r="BO60" i="54"/>
  <c r="BH60" i="54"/>
  <c r="BC60" i="54"/>
  <c r="AV60" i="54"/>
  <c r="AQ60" i="54"/>
  <c r="AJ60" i="54"/>
  <c r="AE60" i="54"/>
  <c r="AK60" i="54" s="1"/>
  <c r="X60" i="54"/>
  <c r="S60" i="54"/>
  <c r="Y60" i="54" s="1"/>
  <c r="L60" i="54"/>
  <c r="G60" i="54"/>
  <c r="CQ59" i="54"/>
  <c r="CP59" i="54"/>
  <c r="CO59" i="54"/>
  <c r="CN59" i="54"/>
  <c r="CL59" i="54"/>
  <c r="CK59" i="54"/>
  <c r="CJ59" i="54"/>
  <c r="CI59" i="54"/>
  <c r="CF59" i="54"/>
  <c r="CA59" i="54"/>
  <c r="CG59" i="54" s="1"/>
  <c r="BT59" i="54"/>
  <c r="BO59" i="54"/>
  <c r="BH59" i="54"/>
  <c r="BC59" i="54"/>
  <c r="AV59" i="54"/>
  <c r="AQ59" i="54"/>
  <c r="AJ59" i="54"/>
  <c r="AE59" i="54"/>
  <c r="X59" i="54"/>
  <c r="S59" i="54"/>
  <c r="L59" i="54"/>
  <c r="G59" i="54"/>
  <c r="CQ58" i="54"/>
  <c r="CP58" i="54"/>
  <c r="CO58" i="54"/>
  <c r="CN58" i="54"/>
  <c r="CL58" i="54"/>
  <c r="CK58" i="54"/>
  <c r="CJ58" i="54"/>
  <c r="CI58" i="54"/>
  <c r="CF58" i="54"/>
  <c r="CA58" i="54"/>
  <c r="BT58" i="54"/>
  <c r="BO58" i="54"/>
  <c r="BH58" i="54"/>
  <c r="BC58" i="54"/>
  <c r="AV58" i="54"/>
  <c r="AQ58" i="54"/>
  <c r="AJ58" i="54"/>
  <c r="AE58" i="54"/>
  <c r="AK58" i="54" s="1"/>
  <c r="X58" i="54"/>
  <c r="S58" i="54"/>
  <c r="L58" i="54"/>
  <c r="G58" i="54"/>
  <c r="CQ57" i="54"/>
  <c r="CP57" i="54"/>
  <c r="CO57" i="54"/>
  <c r="CN57" i="54"/>
  <c r="CL57" i="54"/>
  <c r="CK57" i="54"/>
  <c r="CJ57" i="54"/>
  <c r="CI57" i="54"/>
  <c r="CF57" i="54"/>
  <c r="CA57" i="54"/>
  <c r="BT57" i="54"/>
  <c r="BO57" i="54"/>
  <c r="BH57" i="54"/>
  <c r="BC57" i="54"/>
  <c r="AV57" i="54"/>
  <c r="AQ57" i="54"/>
  <c r="AJ57" i="54"/>
  <c r="AE57" i="54"/>
  <c r="X57" i="54"/>
  <c r="S57" i="54"/>
  <c r="L57" i="54"/>
  <c r="G57" i="54"/>
  <c r="CQ56" i="54"/>
  <c r="CP56" i="54"/>
  <c r="CO56" i="54"/>
  <c r="CN56" i="54"/>
  <c r="CL56" i="54"/>
  <c r="CK56" i="54"/>
  <c r="CJ56" i="54"/>
  <c r="CI56" i="54"/>
  <c r="CF56" i="54"/>
  <c r="CA56" i="54"/>
  <c r="BT56" i="54"/>
  <c r="BO56" i="54"/>
  <c r="BH56" i="54"/>
  <c r="BC56" i="54"/>
  <c r="AV56" i="54"/>
  <c r="AQ56" i="54"/>
  <c r="AJ56" i="54"/>
  <c r="AE56" i="54"/>
  <c r="X56" i="54"/>
  <c r="S56" i="54"/>
  <c r="L56" i="54"/>
  <c r="G56" i="54"/>
  <c r="CQ55" i="54"/>
  <c r="CP55" i="54"/>
  <c r="CO55" i="54"/>
  <c r="CN55" i="54"/>
  <c r="CL55" i="54"/>
  <c r="CK55" i="54"/>
  <c r="CJ55" i="54"/>
  <c r="CI55" i="54"/>
  <c r="CF55" i="54"/>
  <c r="CA55" i="54"/>
  <c r="CG55" i="54" s="1"/>
  <c r="BT55" i="54"/>
  <c r="BO55" i="54"/>
  <c r="BH55" i="54"/>
  <c r="BC55" i="54"/>
  <c r="AV55" i="54"/>
  <c r="AQ55" i="54"/>
  <c r="AJ55" i="54"/>
  <c r="AE55" i="54"/>
  <c r="X55" i="54"/>
  <c r="S55" i="54"/>
  <c r="L55" i="54"/>
  <c r="G55" i="54"/>
  <c r="CQ54" i="54"/>
  <c r="CP54" i="54"/>
  <c r="CO54" i="54"/>
  <c r="CN54" i="54"/>
  <c r="CL54" i="54"/>
  <c r="CK54" i="54"/>
  <c r="CJ54" i="54"/>
  <c r="CI54" i="54"/>
  <c r="CF54" i="54"/>
  <c r="CA54" i="54"/>
  <c r="BT54" i="54"/>
  <c r="BO54" i="54"/>
  <c r="BU54" i="54" s="1"/>
  <c r="BH54" i="54"/>
  <c r="BC54" i="54"/>
  <c r="AV54" i="54"/>
  <c r="AQ54" i="54"/>
  <c r="AJ54" i="54"/>
  <c r="AE54" i="54"/>
  <c r="X54" i="54"/>
  <c r="S54" i="54"/>
  <c r="L54" i="54"/>
  <c r="G54" i="54"/>
  <c r="CQ53" i="54"/>
  <c r="CP53" i="54"/>
  <c r="CO53" i="54"/>
  <c r="CN53" i="54"/>
  <c r="CL53" i="54"/>
  <c r="CK53" i="54"/>
  <c r="CJ53" i="54"/>
  <c r="CI53" i="54"/>
  <c r="CF53" i="54"/>
  <c r="CA53" i="54"/>
  <c r="BT53" i="54"/>
  <c r="BO53" i="54"/>
  <c r="BH53" i="54"/>
  <c r="BC53" i="54"/>
  <c r="AV53" i="54"/>
  <c r="AQ53" i="54"/>
  <c r="AJ53" i="54"/>
  <c r="AE53" i="54"/>
  <c r="X53" i="54"/>
  <c r="S53" i="54"/>
  <c r="L53" i="54"/>
  <c r="G53" i="54"/>
  <c r="CQ52" i="54"/>
  <c r="CP52" i="54"/>
  <c r="CO52" i="54"/>
  <c r="CN52" i="54"/>
  <c r="CL52" i="54"/>
  <c r="CK52" i="54"/>
  <c r="CJ52" i="54"/>
  <c r="CI52" i="54"/>
  <c r="CF52" i="54"/>
  <c r="CA52" i="54"/>
  <c r="BT52" i="54"/>
  <c r="BO52" i="54"/>
  <c r="BH52" i="54"/>
  <c r="BC52" i="54"/>
  <c r="AV52" i="54"/>
  <c r="AQ52" i="54"/>
  <c r="AJ52" i="54"/>
  <c r="AE52" i="54"/>
  <c r="X52" i="54"/>
  <c r="S52" i="54"/>
  <c r="L52" i="54"/>
  <c r="G52" i="54"/>
  <c r="CQ51" i="54"/>
  <c r="CP51" i="54"/>
  <c r="CO51" i="54"/>
  <c r="CN51" i="54"/>
  <c r="CL51" i="54"/>
  <c r="CK51" i="54"/>
  <c r="CJ51" i="54"/>
  <c r="CI51" i="54"/>
  <c r="CF51" i="54"/>
  <c r="CA51" i="54"/>
  <c r="BT51" i="54"/>
  <c r="BO51" i="54"/>
  <c r="BH51" i="54"/>
  <c r="BC51" i="54"/>
  <c r="AV51" i="54"/>
  <c r="AQ51" i="54"/>
  <c r="AJ51" i="54"/>
  <c r="AE51" i="54"/>
  <c r="X51" i="54"/>
  <c r="S51" i="54"/>
  <c r="L51" i="54"/>
  <c r="G51" i="54"/>
  <c r="CQ50" i="54"/>
  <c r="CP50" i="54"/>
  <c r="CO50" i="54"/>
  <c r="CN50" i="54"/>
  <c r="CL50" i="54"/>
  <c r="CK50" i="54"/>
  <c r="CJ50" i="54"/>
  <c r="CI50" i="54"/>
  <c r="CF50" i="54"/>
  <c r="CA50" i="54"/>
  <c r="BT50" i="54"/>
  <c r="BO50" i="54"/>
  <c r="BU50" i="54" s="1"/>
  <c r="BH50" i="54"/>
  <c r="BC50" i="54"/>
  <c r="AV50" i="54"/>
  <c r="AQ50" i="54"/>
  <c r="AJ50" i="54"/>
  <c r="AE50" i="54"/>
  <c r="AK50" i="54" s="1"/>
  <c r="X50" i="54"/>
  <c r="S50" i="54"/>
  <c r="L50" i="54"/>
  <c r="G50" i="54"/>
  <c r="CQ49" i="54"/>
  <c r="CP49" i="54"/>
  <c r="CO49" i="54"/>
  <c r="CN49" i="54"/>
  <c r="CL49" i="54"/>
  <c r="CK49" i="54"/>
  <c r="CJ49" i="54"/>
  <c r="CI49" i="54"/>
  <c r="CF49" i="54"/>
  <c r="CA49" i="54"/>
  <c r="BT49" i="54"/>
  <c r="BO49" i="54"/>
  <c r="BH49" i="54"/>
  <c r="BC49" i="54"/>
  <c r="AV49" i="54"/>
  <c r="AQ49" i="54"/>
  <c r="AJ49" i="54"/>
  <c r="AE49" i="54"/>
  <c r="X49" i="54"/>
  <c r="S49" i="54"/>
  <c r="L49" i="54"/>
  <c r="G49" i="54"/>
  <c r="CQ48" i="54"/>
  <c r="CP48" i="54"/>
  <c r="CO48" i="54"/>
  <c r="CN48" i="54"/>
  <c r="CL48" i="54"/>
  <c r="CK48" i="54"/>
  <c r="CJ48" i="54"/>
  <c r="CI48" i="54"/>
  <c r="CF48" i="54"/>
  <c r="CA48" i="54"/>
  <c r="BT48" i="54"/>
  <c r="BO48" i="54"/>
  <c r="BH48" i="54"/>
  <c r="BC48" i="54"/>
  <c r="AV48" i="54"/>
  <c r="AQ48" i="54"/>
  <c r="AJ48" i="54"/>
  <c r="AE48" i="54"/>
  <c r="X48" i="54"/>
  <c r="S48" i="54"/>
  <c r="Y48" i="54" s="1"/>
  <c r="L48" i="54"/>
  <c r="G48" i="54"/>
  <c r="CQ47" i="54"/>
  <c r="CP47" i="54"/>
  <c r="CO47" i="54"/>
  <c r="CN47" i="54"/>
  <c r="CL47" i="54"/>
  <c r="CK47" i="54"/>
  <c r="CJ47" i="54"/>
  <c r="CI47" i="54"/>
  <c r="CF47" i="54"/>
  <c r="CA47" i="54"/>
  <c r="BT47" i="54"/>
  <c r="BO47" i="54"/>
  <c r="BU47" i="54" s="1"/>
  <c r="BH47" i="54"/>
  <c r="BC47" i="54"/>
  <c r="AV47" i="54"/>
  <c r="AQ47" i="54"/>
  <c r="AJ47" i="54"/>
  <c r="AE47" i="54"/>
  <c r="X47" i="54"/>
  <c r="S47" i="54"/>
  <c r="L47" i="54"/>
  <c r="G47" i="54"/>
  <c r="CQ46" i="54"/>
  <c r="CP46" i="54"/>
  <c r="CO46" i="54"/>
  <c r="CN46" i="54"/>
  <c r="CL46" i="54"/>
  <c r="CK46" i="54"/>
  <c r="CJ46" i="54"/>
  <c r="CI46" i="54"/>
  <c r="CF46" i="54"/>
  <c r="CA46" i="54"/>
  <c r="BT46" i="54"/>
  <c r="BO46" i="54"/>
  <c r="BH46" i="54"/>
  <c r="BC46" i="54"/>
  <c r="AV46" i="54"/>
  <c r="AQ46" i="54"/>
  <c r="AJ46" i="54"/>
  <c r="AE46" i="54"/>
  <c r="X46" i="54"/>
  <c r="S46" i="54"/>
  <c r="L46" i="54"/>
  <c r="G46" i="54"/>
  <c r="CQ45" i="54"/>
  <c r="CP45" i="54"/>
  <c r="CO45" i="54"/>
  <c r="CN45" i="54"/>
  <c r="CL45" i="54"/>
  <c r="CK45" i="54"/>
  <c r="CJ45" i="54"/>
  <c r="CI45" i="54"/>
  <c r="CF45" i="54"/>
  <c r="CA45" i="54"/>
  <c r="BT45" i="54"/>
  <c r="BO45" i="54"/>
  <c r="BH45" i="54"/>
  <c r="BC45" i="54"/>
  <c r="AV45" i="54"/>
  <c r="AQ45" i="54"/>
  <c r="AJ45" i="54"/>
  <c r="AE45" i="54"/>
  <c r="X45" i="54"/>
  <c r="S45" i="54"/>
  <c r="L45" i="54"/>
  <c r="G45" i="54"/>
  <c r="CQ44" i="54"/>
  <c r="CP44" i="54"/>
  <c r="CO44" i="54"/>
  <c r="CN44" i="54"/>
  <c r="CL44" i="54"/>
  <c r="CK44" i="54"/>
  <c r="CJ44" i="54"/>
  <c r="CI44" i="54"/>
  <c r="CF44" i="54"/>
  <c r="CA44" i="54"/>
  <c r="BT44" i="54"/>
  <c r="BO44" i="54"/>
  <c r="BH44" i="54"/>
  <c r="BC44" i="54"/>
  <c r="AV44" i="54"/>
  <c r="AQ44" i="54"/>
  <c r="AJ44" i="54"/>
  <c r="AE44" i="54"/>
  <c r="X44" i="54"/>
  <c r="S44" i="54"/>
  <c r="L44" i="54"/>
  <c r="G44" i="54"/>
  <c r="CQ43" i="54"/>
  <c r="CP43" i="54"/>
  <c r="CO43" i="54"/>
  <c r="CN43" i="54"/>
  <c r="CL43" i="54"/>
  <c r="CK43" i="54"/>
  <c r="CJ43" i="54"/>
  <c r="CI43" i="54"/>
  <c r="CF43" i="54"/>
  <c r="CA43" i="54"/>
  <c r="BT43" i="54"/>
  <c r="BO43" i="54"/>
  <c r="BH43" i="54"/>
  <c r="BC43" i="54"/>
  <c r="AV43" i="54"/>
  <c r="AQ43" i="54"/>
  <c r="AJ43" i="54"/>
  <c r="AE43" i="54"/>
  <c r="X43" i="54"/>
  <c r="S43" i="54"/>
  <c r="L43" i="54"/>
  <c r="G43" i="54"/>
  <c r="CQ42" i="54"/>
  <c r="CP42" i="54"/>
  <c r="CO42" i="54"/>
  <c r="CN42" i="54"/>
  <c r="CL42" i="54"/>
  <c r="CK42" i="54"/>
  <c r="CJ42" i="54"/>
  <c r="CI42" i="54"/>
  <c r="CF42" i="54"/>
  <c r="CA42" i="54"/>
  <c r="BT42" i="54"/>
  <c r="BO42" i="54"/>
  <c r="BH42" i="54"/>
  <c r="BC42" i="54"/>
  <c r="AV42" i="54"/>
  <c r="AQ42" i="54"/>
  <c r="AJ42" i="54"/>
  <c r="AE42" i="54"/>
  <c r="AK42" i="54" s="1"/>
  <c r="X42" i="54"/>
  <c r="S42" i="54"/>
  <c r="Y42" i="54" s="1"/>
  <c r="L42" i="54"/>
  <c r="G42" i="54"/>
  <c r="CQ41" i="54"/>
  <c r="CP41" i="54"/>
  <c r="CO41" i="54"/>
  <c r="CN41" i="54"/>
  <c r="CL41" i="54"/>
  <c r="CK41" i="54"/>
  <c r="CJ41" i="54"/>
  <c r="CI41" i="54"/>
  <c r="CF41" i="54"/>
  <c r="CA41" i="54"/>
  <c r="BT41" i="54"/>
  <c r="BO41" i="54"/>
  <c r="BH41" i="54"/>
  <c r="BC41" i="54"/>
  <c r="AV41" i="54"/>
  <c r="AQ41" i="54"/>
  <c r="AJ41" i="54"/>
  <c r="AE41" i="54"/>
  <c r="X41" i="54"/>
  <c r="S41" i="54"/>
  <c r="L41" i="54"/>
  <c r="G41" i="54"/>
  <c r="CQ40" i="54"/>
  <c r="CP40" i="54"/>
  <c r="CO40" i="54"/>
  <c r="CN40" i="54"/>
  <c r="CL40" i="54"/>
  <c r="CK40" i="54"/>
  <c r="CJ40" i="54"/>
  <c r="CI40" i="54"/>
  <c r="CF40" i="54"/>
  <c r="CA40" i="54"/>
  <c r="BT40" i="54"/>
  <c r="BO40" i="54"/>
  <c r="BH40" i="54"/>
  <c r="BC40" i="54"/>
  <c r="AV40" i="54"/>
  <c r="AQ40" i="54"/>
  <c r="AJ40" i="54"/>
  <c r="AE40" i="54"/>
  <c r="X40" i="54"/>
  <c r="S40" i="54"/>
  <c r="L40" i="54"/>
  <c r="G40" i="54"/>
  <c r="CQ39" i="54"/>
  <c r="CP39" i="54"/>
  <c r="CO39" i="54"/>
  <c r="CN39" i="54"/>
  <c r="CL39" i="54"/>
  <c r="CK39" i="54"/>
  <c r="CJ39" i="54"/>
  <c r="CI39" i="54"/>
  <c r="CF39" i="54"/>
  <c r="CA39" i="54"/>
  <c r="BT39" i="54"/>
  <c r="BO39" i="54"/>
  <c r="BH39" i="54"/>
  <c r="BC39" i="54"/>
  <c r="AV39" i="54"/>
  <c r="AQ39" i="54"/>
  <c r="AJ39" i="54"/>
  <c r="AE39" i="54"/>
  <c r="X39" i="54"/>
  <c r="S39" i="54"/>
  <c r="L39" i="54"/>
  <c r="G39" i="54"/>
  <c r="CQ38" i="54"/>
  <c r="CP38" i="54"/>
  <c r="CO38" i="54"/>
  <c r="CN38" i="54"/>
  <c r="CL38" i="54"/>
  <c r="CK38" i="54"/>
  <c r="CJ38" i="54"/>
  <c r="CI38" i="54"/>
  <c r="CF38" i="54"/>
  <c r="CA38" i="54"/>
  <c r="BT38" i="54"/>
  <c r="BO38" i="54"/>
  <c r="BH38" i="54"/>
  <c r="BC38" i="54"/>
  <c r="AV38" i="54"/>
  <c r="AQ38" i="54"/>
  <c r="AJ38" i="54"/>
  <c r="AE38" i="54"/>
  <c r="X38" i="54"/>
  <c r="S38" i="54"/>
  <c r="L38" i="54"/>
  <c r="G38" i="54"/>
  <c r="CQ37" i="54"/>
  <c r="CP37" i="54"/>
  <c r="CO37" i="54"/>
  <c r="CN37" i="54"/>
  <c r="CL37" i="54"/>
  <c r="CK37" i="54"/>
  <c r="CJ37" i="54"/>
  <c r="CI37" i="54"/>
  <c r="CF37" i="54"/>
  <c r="CA37" i="54"/>
  <c r="BT37" i="54"/>
  <c r="BO37" i="54"/>
  <c r="BH37" i="54"/>
  <c r="BC37" i="54"/>
  <c r="BI37" i="54" s="1"/>
  <c r="AV37" i="54"/>
  <c r="AQ37" i="54"/>
  <c r="AJ37" i="54"/>
  <c r="AE37" i="54"/>
  <c r="X37" i="54"/>
  <c r="S37" i="54"/>
  <c r="L37" i="54"/>
  <c r="G37" i="54"/>
  <c r="CQ36" i="54"/>
  <c r="CP36" i="54"/>
  <c r="CO36" i="54"/>
  <c r="CN36" i="54"/>
  <c r="CL36" i="54"/>
  <c r="CK36" i="54"/>
  <c r="CJ36" i="54"/>
  <c r="CI36" i="54"/>
  <c r="CF36" i="54"/>
  <c r="CA36" i="54"/>
  <c r="BT36" i="54"/>
  <c r="BO36" i="54"/>
  <c r="BH36" i="54"/>
  <c r="BC36" i="54"/>
  <c r="AV36" i="54"/>
  <c r="AQ36" i="54"/>
  <c r="AW36" i="54" s="1"/>
  <c r="AJ36" i="54"/>
  <c r="AE36" i="54"/>
  <c r="X36" i="54"/>
  <c r="S36" i="54"/>
  <c r="L36" i="54"/>
  <c r="G36" i="54"/>
  <c r="CQ35" i="54"/>
  <c r="CP35" i="54"/>
  <c r="CO35" i="54"/>
  <c r="CN35" i="54"/>
  <c r="CL35" i="54"/>
  <c r="CK35" i="54"/>
  <c r="CJ35" i="54"/>
  <c r="CI35" i="54"/>
  <c r="CF35" i="54"/>
  <c r="CA35" i="54"/>
  <c r="BT35" i="54"/>
  <c r="BO35" i="54"/>
  <c r="BH35" i="54"/>
  <c r="BC35" i="54"/>
  <c r="BI35" i="54" s="1"/>
  <c r="AV35" i="54"/>
  <c r="AQ35" i="54"/>
  <c r="AW35" i="54" s="1"/>
  <c r="AJ35" i="54"/>
  <c r="AE35" i="54"/>
  <c r="X35" i="54"/>
  <c r="S35" i="54"/>
  <c r="L35" i="54"/>
  <c r="G35" i="54"/>
  <c r="CQ34" i="54"/>
  <c r="CP34" i="54"/>
  <c r="CO34" i="54"/>
  <c r="CN34" i="54"/>
  <c r="CL34" i="54"/>
  <c r="CK34" i="54"/>
  <c r="CJ34" i="54"/>
  <c r="CI34" i="54"/>
  <c r="CF34" i="54"/>
  <c r="CA34" i="54"/>
  <c r="BT34" i="54"/>
  <c r="BO34" i="54"/>
  <c r="BH34" i="54"/>
  <c r="BC34" i="54"/>
  <c r="AV34" i="54"/>
  <c r="AQ34" i="54"/>
  <c r="AJ34" i="54"/>
  <c r="AE34" i="54"/>
  <c r="X34" i="54"/>
  <c r="S34" i="54"/>
  <c r="L34" i="54"/>
  <c r="G34" i="54"/>
  <c r="M34" i="54" s="1"/>
  <c r="CE29" i="54"/>
  <c r="CD29" i="54"/>
  <c r="CC29" i="54"/>
  <c r="CB29" i="54"/>
  <c r="BZ29" i="54"/>
  <c r="BY29" i="54"/>
  <c r="BX29" i="54"/>
  <c r="BW29" i="54"/>
  <c r="BS29" i="54"/>
  <c r="BR29" i="54"/>
  <c r="BQ29" i="54"/>
  <c r="BP29" i="54"/>
  <c r="BN29" i="54"/>
  <c r="BM29" i="54"/>
  <c r="BL29" i="54"/>
  <c r="BK29" i="54"/>
  <c r="BG29" i="54"/>
  <c r="BF29" i="54"/>
  <c r="BE29" i="54"/>
  <c r="BD29" i="54"/>
  <c r="BB29" i="54"/>
  <c r="BA29" i="54"/>
  <c r="AZ29" i="54"/>
  <c r="AY29" i="54"/>
  <c r="AU29" i="54"/>
  <c r="AT29" i="54"/>
  <c r="AS29" i="54"/>
  <c r="AR29" i="54"/>
  <c r="AV29" i="54" s="1"/>
  <c r="AP29" i="54"/>
  <c r="AO29" i="54"/>
  <c r="AN29" i="54"/>
  <c r="AM29" i="54"/>
  <c r="AI29" i="54"/>
  <c r="AH29" i="54"/>
  <c r="AG29" i="54"/>
  <c r="AF29" i="54"/>
  <c r="AD29" i="54"/>
  <c r="AC29" i="54"/>
  <c r="AB29" i="54"/>
  <c r="AA29" i="54"/>
  <c r="AE29" i="54" s="1"/>
  <c r="W29" i="54"/>
  <c r="V29" i="54"/>
  <c r="U29" i="54"/>
  <c r="T29" i="54"/>
  <c r="R29" i="54"/>
  <c r="Q29" i="54"/>
  <c r="P29" i="54"/>
  <c r="O29" i="54"/>
  <c r="K29" i="54"/>
  <c r="J29" i="54"/>
  <c r="I29" i="54"/>
  <c r="H29" i="54"/>
  <c r="F29" i="54"/>
  <c r="E29" i="54"/>
  <c r="D29" i="54"/>
  <c r="C29" i="54"/>
  <c r="CQ28" i="54"/>
  <c r="CP28" i="54"/>
  <c r="CO28" i="54"/>
  <c r="CN28" i="54"/>
  <c r="CL28" i="54"/>
  <c r="CK28" i="54"/>
  <c r="CJ28" i="54"/>
  <c r="CI28" i="54"/>
  <c r="CF28" i="54"/>
  <c r="CA28" i="54"/>
  <c r="BT28" i="54"/>
  <c r="BO28" i="54"/>
  <c r="BH28" i="54"/>
  <c r="BC28" i="54"/>
  <c r="BI28" i="54" s="1"/>
  <c r="AV28" i="54"/>
  <c r="AQ28" i="54"/>
  <c r="AJ28" i="54"/>
  <c r="AE28" i="54"/>
  <c r="X28" i="54"/>
  <c r="S28" i="54"/>
  <c r="L28" i="54"/>
  <c r="G28" i="54"/>
  <c r="CQ27" i="54"/>
  <c r="CP27" i="54"/>
  <c r="CO27" i="54"/>
  <c r="CN27" i="54"/>
  <c r="CL27" i="54"/>
  <c r="CK27" i="54"/>
  <c r="CJ27" i="54"/>
  <c r="CI27" i="54"/>
  <c r="CF27" i="54"/>
  <c r="CA27" i="54"/>
  <c r="BT27" i="54"/>
  <c r="BO27" i="54"/>
  <c r="BH27" i="54"/>
  <c r="BC27" i="54"/>
  <c r="AV27" i="54"/>
  <c r="AQ27" i="54"/>
  <c r="AW27" i="54" s="1"/>
  <c r="AJ27" i="54"/>
  <c r="AE27" i="54"/>
  <c r="AK27" i="54" s="1"/>
  <c r="X27" i="54"/>
  <c r="S27" i="54"/>
  <c r="Y27" i="54" s="1"/>
  <c r="L27" i="54"/>
  <c r="G27" i="54"/>
  <c r="CQ26" i="54"/>
  <c r="CP26" i="54"/>
  <c r="CO26" i="54"/>
  <c r="CN26" i="54"/>
  <c r="CL26" i="54"/>
  <c r="CK26" i="54"/>
  <c r="CJ26" i="54"/>
  <c r="CI26" i="54"/>
  <c r="CF26" i="54"/>
  <c r="CA26" i="54"/>
  <c r="CG26" i="54" s="1"/>
  <c r="BT26" i="54"/>
  <c r="BO26" i="54"/>
  <c r="BH26" i="54"/>
  <c r="BC26" i="54"/>
  <c r="BI26" i="54" s="1"/>
  <c r="AV26" i="54"/>
  <c r="AQ26" i="54"/>
  <c r="AJ26" i="54"/>
  <c r="AE26" i="54"/>
  <c r="X26" i="54"/>
  <c r="S26" i="54"/>
  <c r="Y26" i="54" s="1"/>
  <c r="L26" i="54"/>
  <c r="G26" i="54"/>
  <c r="M26" i="54" s="1"/>
  <c r="CQ25" i="54"/>
  <c r="CP25" i="54"/>
  <c r="CO25" i="54"/>
  <c r="CN25" i="54"/>
  <c r="CL25" i="54"/>
  <c r="CK25" i="54"/>
  <c r="CJ25" i="54"/>
  <c r="CI25" i="54"/>
  <c r="CF25" i="54"/>
  <c r="CA25" i="54"/>
  <c r="BT25" i="54"/>
  <c r="BO25" i="54"/>
  <c r="BH25" i="54"/>
  <c r="BC25" i="54"/>
  <c r="AV25" i="54"/>
  <c r="AQ25" i="54"/>
  <c r="AW25" i="54" s="1"/>
  <c r="AJ25" i="54"/>
  <c r="AE25" i="54"/>
  <c r="AK25" i="54" s="1"/>
  <c r="X25" i="54"/>
  <c r="S25" i="54"/>
  <c r="L25" i="54"/>
  <c r="G25" i="54"/>
  <c r="CQ24" i="54"/>
  <c r="CP24" i="54"/>
  <c r="CO24" i="54"/>
  <c r="CN24" i="54"/>
  <c r="CL24" i="54"/>
  <c r="CK24" i="54"/>
  <c r="CJ24" i="54"/>
  <c r="CI24" i="54"/>
  <c r="CF24" i="54"/>
  <c r="CA24" i="54"/>
  <c r="BT24" i="54"/>
  <c r="BO24" i="54"/>
  <c r="BH24" i="54"/>
  <c r="BC24" i="54"/>
  <c r="BI24" i="54" s="1"/>
  <c r="AV24" i="54"/>
  <c r="AQ24" i="54"/>
  <c r="AJ24" i="54"/>
  <c r="AE24" i="54"/>
  <c r="X24" i="54"/>
  <c r="S24" i="54"/>
  <c r="L24" i="54"/>
  <c r="G24" i="54"/>
  <c r="CQ21" i="54"/>
  <c r="CP21" i="54"/>
  <c r="CO21" i="54"/>
  <c r="CN21" i="54"/>
  <c r="CL21" i="54"/>
  <c r="CK21" i="54"/>
  <c r="CJ21" i="54"/>
  <c r="CI21" i="54"/>
  <c r="CF21" i="54"/>
  <c r="CA21" i="54"/>
  <c r="CG21" i="54" s="1"/>
  <c r="BT21" i="54"/>
  <c r="BO21" i="54"/>
  <c r="BH21" i="54"/>
  <c r="BC21" i="54"/>
  <c r="BI21" i="54" s="1"/>
  <c r="AV21" i="54"/>
  <c r="AQ21" i="54"/>
  <c r="AJ21" i="54"/>
  <c r="AE21" i="54"/>
  <c r="AK21" i="54" s="1"/>
  <c r="X21" i="54"/>
  <c r="S21" i="54"/>
  <c r="L21" i="54"/>
  <c r="G21" i="54"/>
  <c r="M21" i="54" s="1"/>
  <c r="CQ20" i="54"/>
  <c r="CP20" i="54"/>
  <c r="CO20" i="54"/>
  <c r="CN20" i="54"/>
  <c r="CL20" i="54"/>
  <c r="CK20" i="54"/>
  <c r="CJ20" i="54"/>
  <c r="CI20" i="54"/>
  <c r="CF20" i="54"/>
  <c r="CA20" i="54"/>
  <c r="BT20" i="54"/>
  <c r="BO20" i="54"/>
  <c r="BH20" i="54"/>
  <c r="BC20" i="54"/>
  <c r="BI20" i="54" s="1"/>
  <c r="AV20" i="54"/>
  <c r="AQ20" i="54"/>
  <c r="AW20" i="54" s="1"/>
  <c r="AJ20" i="54"/>
  <c r="AE20" i="54"/>
  <c r="AK20" i="54" s="1"/>
  <c r="X20" i="54"/>
  <c r="S20" i="54"/>
  <c r="Y20" i="54" s="1"/>
  <c r="L20" i="54"/>
  <c r="G20" i="54"/>
  <c r="CE19" i="54"/>
  <c r="CE22" i="54" s="1"/>
  <c r="CE31" i="54" s="1"/>
  <c r="CE95" i="54" s="1"/>
  <c r="CD19" i="54"/>
  <c r="CD22" i="54" s="1"/>
  <c r="CD31" i="54" s="1"/>
  <c r="CD95" i="54" s="1"/>
  <c r="CC19" i="54"/>
  <c r="CC22" i="54" s="1"/>
  <c r="CC31" i="54" s="1"/>
  <c r="CC95" i="54" s="1"/>
  <c r="CB19" i="54"/>
  <c r="CB22" i="54" s="1"/>
  <c r="CB31" i="54" s="1"/>
  <c r="CB95" i="54" s="1"/>
  <c r="BZ19" i="54"/>
  <c r="BZ22" i="54" s="1"/>
  <c r="BZ31" i="54" s="1"/>
  <c r="BZ95" i="54" s="1"/>
  <c r="BY19" i="54"/>
  <c r="BY22" i="54" s="1"/>
  <c r="BY31" i="54" s="1"/>
  <c r="BY95" i="54" s="1"/>
  <c r="BX19" i="54"/>
  <c r="BX22" i="54" s="1"/>
  <c r="BX31" i="54" s="1"/>
  <c r="BX95" i="54" s="1"/>
  <c r="BW19" i="54"/>
  <c r="BW22" i="54" s="1"/>
  <c r="BS19" i="54"/>
  <c r="BS22" i="54" s="1"/>
  <c r="BR19" i="54"/>
  <c r="BR22" i="54" s="1"/>
  <c r="BQ19" i="54"/>
  <c r="BQ22" i="54" s="1"/>
  <c r="BP19" i="54"/>
  <c r="BP22" i="54" s="1"/>
  <c r="BN19" i="54"/>
  <c r="BN22" i="54" s="1"/>
  <c r="BN31" i="54" s="1"/>
  <c r="BN95" i="54" s="1"/>
  <c r="BM19" i="54"/>
  <c r="BM22" i="54" s="1"/>
  <c r="BM31" i="54" s="1"/>
  <c r="BM95" i="54" s="1"/>
  <c r="BL19" i="54"/>
  <c r="BL22" i="54" s="1"/>
  <c r="BK19" i="54"/>
  <c r="BK22" i="54" s="1"/>
  <c r="BG19" i="54"/>
  <c r="BG22" i="54" s="1"/>
  <c r="BG31" i="54" s="1"/>
  <c r="BG95" i="54" s="1"/>
  <c r="BF19" i="54"/>
  <c r="BF22" i="54" s="1"/>
  <c r="BF31" i="54" s="1"/>
  <c r="BF95" i="54" s="1"/>
  <c r="BE19" i="54"/>
  <c r="BE22" i="54" s="1"/>
  <c r="BE31" i="54" s="1"/>
  <c r="BE95" i="54" s="1"/>
  <c r="BD19" i="54"/>
  <c r="BD22" i="54" s="1"/>
  <c r="BD31" i="54" s="1"/>
  <c r="BB19" i="54"/>
  <c r="BB22" i="54" s="1"/>
  <c r="BB31" i="54" s="1"/>
  <c r="BB95" i="54" s="1"/>
  <c r="BA19" i="54"/>
  <c r="BA22" i="54" s="1"/>
  <c r="BA31" i="54" s="1"/>
  <c r="BA95" i="54" s="1"/>
  <c r="AZ19" i="54"/>
  <c r="AZ22" i="54" s="1"/>
  <c r="AZ31" i="54" s="1"/>
  <c r="AZ95" i="54" s="1"/>
  <c r="AY19" i="54"/>
  <c r="AY22" i="54" s="1"/>
  <c r="AU19" i="54"/>
  <c r="AU22" i="54" s="1"/>
  <c r="AU31" i="54" s="1"/>
  <c r="AU95" i="54" s="1"/>
  <c r="AT19" i="54"/>
  <c r="AT22" i="54" s="1"/>
  <c r="AT31" i="54" s="1"/>
  <c r="AT95" i="54" s="1"/>
  <c r="AS19" i="54"/>
  <c r="AS22" i="54" s="1"/>
  <c r="AS31" i="54" s="1"/>
  <c r="AS95" i="54" s="1"/>
  <c r="AR19" i="54"/>
  <c r="AR22" i="54" s="1"/>
  <c r="AP19" i="54"/>
  <c r="AP22" i="54" s="1"/>
  <c r="AP31" i="54" s="1"/>
  <c r="AP95" i="54" s="1"/>
  <c r="AO19" i="54"/>
  <c r="AO22" i="54" s="1"/>
  <c r="AO31" i="54" s="1"/>
  <c r="AO95" i="54" s="1"/>
  <c r="AN19" i="54"/>
  <c r="AN22" i="54" s="1"/>
  <c r="AN31" i="54" s="1"/>
  <c r="AN95" i="54" s="1"/>
  <c r="AM19" i="54"/>
  <c r="AM22" i="54" s="1"/>
  <c r="AI19" i="54"/>
  <c r="AI22" i="54" s="1"/>
  <c r="AI31" i="54" s="1"/>
  <c r="AI95" i="54" s="1"/>
  <c r="AH19" i="54"/>
  <c r="AH22" i="54" s="1"/>
  <c r="AH31" i="54" s="1"/>
  <c r="AH95" i="54" s="1"/>
  <c r="AG19" i="54"/>
  <c r="AF19" i="54"/>
  <c r="AD19" i="54"/>
  <c r="AD22" i="54" s="1"/>
  <c r="AD31" i="54" s="1"/>
  <c r="AD95" i="54" s="1"/>
  <c r="AC19" i="54"/>
  <c r="AC22" i="54" s="1"/>
  <c r="AC31" i="54" s="1"/>
  <c r="AC95" i="54" s="1"/>
  <c r="AB19" i="54"/>
  <c r="AB22" i="54" s="1"/>
  <c r="AB31" i="54" s="1"/>
  <c r="AB95" i="54" s="1"/>
  <c r="AA19" i="54"/>
  <c r="AA22" i="54" s="1"/>
  <c r="W19" i="54"/>
  <c r="W22" i="54" s="1"/>
  <c r="V19" i="54"/>
  <c r="V22" i="54" s="1"/>
  <c r="V31" i="54" s="1"/>
  <c r="V95" i="54" s="1"/>
  <c r="U19" i="54"/>
  <c r="U22" i="54" s="1"/>
  <c r="U31" i="54" s="1"/>
  <c r="T19" i="54"/>
  <c r="T22" i="54" s="1"/>
  <c r="T31" i="54" s="1"/>
  <c r="T95" i="54" s="1"/>
  <c r="R19" i="54"/>
  <c r="R22" i="54" s="1"/>
  <c r="R31" i="54" s="1"/>
  <c r="R95" i="54" s="1"/>
  <c r="Q19" i="54"/>
  <c r="Q22" i="54" s="1"/>
  <c r="Q31" i="54" s="1"/>
  <c r="Q95" i="54" s="1"/>
  <c r="P19" i="54"/>
  <c r="P22" i="54" s="1"/>
  <c r="P31" i="54" s="1"/>
  <c r="P95" i="54" s="1"/>
  <c r="O19" i="54"/>
  <c r="K19" i="54"/>
  <c r="K22" i="54" s="1"/>
  <c r="K31" i="54" s="1"/>
  <c r="K95" i="54" s="1"/>
  <c r="J19" i="54"/>
  <c r="J22" i="54" s="1"/>
  <c r="I19" i="54"/>
  <c r="I22" i="54" s="1"/>
  <c r="I31" i="54" s="1"/>
  <c r="I95" i="54" s="1"/>
  <c r="H19" i="54"/>
  <c r="H22" i="54" s="1"/>
  <c r="F19" i="54"/>
  <c r="F22" i="54" s="1"/>
  <c r="E19" i="54"/>
  <c r="E22" i="54" s="1"/>
  <c r="D19" i="54"/>
  <c r="D22" i="54" s="1"/>
  <c r="D31" i="54" s="1"/>
  <c r="C19" i="54"/>
  <c r="C22" i="54" s="1"/>
  <c r="CQ18" i="54"/>
  <c r="CP18" i="54"/>
  <c r="CO18" i="54"/>
  <c r="CN18" i="54"/>
  <c r="CL18" i="54"/>
  <c r="CK18" i="54"/>
  <c r="CJ18" i="54"/>
  <c r="CI18" i="54"/>
  <c r="CF18" i="54"/>
  <c r="CA18" i="54"/>
  <c r="BT18" i="54"/>
  <c r="BO18" i="54"/>
  <c r="BH18" i="54"/>
  <c r="BC18" i="54"/>
  <c r="BI18" i="54" s="1"/>
  <c r="AV18" i="54"/>
  <c r="AQ18" i="54"/>
  <c r="AJ18" i="54"/>
  <c r="AE18" i="54"/>
  <c r="X18" i="54"/>
  <c r="S18" i="54"/>
  <c r="L18" i="54"/>
  <c r="G18" i="54"/>
  <c r="CQ17" i="54"/>
  <c r="CP17" i="54"/>
  <c r="CO17" i="54"/>
  <c r="CN17" i="54"/>
  <c r="CL17" i="54"/>
  <c r="CK17" i="54"/>
  <c r="CJ17" i="54"/>
  <c r="CI17" i="54"/>
  <c r="CF17" i="54"/>
  <c r="CA17" i="54"/>
  <c r="BT17" i="54"/>
  <c r="BO17" i="54"/>
  <c r="BH17" i="54"/>
  <c r="BC17" i="54"/>
  <c r="AV17" i="54"/>
  <c r="AQ17" i="54"/>
  <c r="AJ17" i="54"/>
  <c r="AE17" i="54"/>
  <c r="X17" i="54"/>
  <c r="S17" i="54"/>
  <c r="L17" i="54"/>
  <c r="G17" i="54"/>
  <c r="M17" i="54" s="1"/>
  <c r="CQ16" i="54"/>
  <c r="CP16" i="54"/>
  <c r="CO16" i="54"/>
  <c r="CN16" i="54"/>
  <c r="CL16" i="54"/>
  <c r="CK16" i="54"/>
  <c r="CU16" i="54" s="1"/>
  <c r="CJ16" i="54"/>
  <c r="CI16" i="54"/>
  <c r="CF16" i="54"/>
  <c r="CA16" i="54"/>
  <c r="BT16" i="54"/>
  <c r="BO16" i="54"/>
  <c r="BH16" i="54"/>
  <c r="BC16" i="54"/>
  <c r="BI16" i="54" s="1"/>
  <c r="AV16" i="54"/>
  <c r="AQ16" i="54"/>
  <c r="AJ16" i="54"/>
  <c r="AE16" i="54"/>
  <c r="AK16" i="54" s="1"/>
  <c r="X16" i="54"/>
  <c r="S16" i="54"/>
  <c r="Y16" i="54" s="1"/>
  <c r="L16" i="54"/>
  <c r="G16" i="54"/>
  <c r="CQ15" i="54"/>
  <c r="CP15" i="54"/>
  <c r="CO15" i="54"/>
  <c r="CN15" i="54"/>
  <c r="CL15" i="54"/>
  <c r="CK15" i="54"/>
  <c r="CJ15" i="54"/>
  <c r="CI15" i="54"/>
  <c r="CF15" i="54"/>
  <c r="CA15" i="54"/>
  <c r="BT15" i="54"/>
  <c r="BO15" i="54"/>
  <c r="BH15" i="54"/>
  <c r="BC15" i="54"/>
  <c r="AV15" i="54"/>
  <c r="AQ15" i="54"/>
  <c r="AJ15" i="54"/>
  <c r="AE15" i="54"/>
  <c r="X15" i="54"/>
  <c r="S15" i="54"/>
  <c r="L15" i="54"/>
  <c r="G15" i="54"/>
  <c r="CE13" i="54"/>
  <c r="CD13" i="54"/>
  <c r="CC13" i="54"/>
  <c r="CB13" i="54"/>
  <c r="BZ13" i="54"/>
  <c r="BY13" i="54"/>
  <c r="BX13" i="54"/>
  <c r="BW13" i="54"/>
  <c r="BS13" i="54"/>
  <c r="BR13" i="54"/>
  <c r="BQ13" i="54"/>
  <c r="BP13" i="54"/>
  <c r="BN13" i="54"/>
  <c r="BM13" i="54"/>
  <c r="BL13" i="54"/>
  <c r="BK13" i="54"/>
  <c r="BG13" i="54"/>
  <c r="BF13" i="54"/>
  <c r="BE13" i="54"/>
  <c r="BD13" i="54"/>
  <c r="BB13" i="54"/>
  <c r="BA13" i="54"/>
  <c r="AZ13" i="54"/>
  <c r="AY13" i="54"/>
  <c r="AU13" i="54"/>
  <c r="AT13" i="54"/>
  <c r="AS13" i="54"/>
  <c r="AR13" i="54"/>
  <c r="AP13" i="54"/>
  <c r="AO13" i="54"/>
  <c r="AN13" i="54"/>
  <c r="AM13" i="54"/>
  <c r="AI13" i="54"/>
  <c r="AH13" i="54"/>
  <c r="AG13" i="54"/>
  <c r="AF13" i="54"/>
  <c r="AD13" i="54"/>
  <c r="AC13" i="54"/>
  <c r="AB13" i="54"/>
  <c r="AA13" i="54"/>
  <c r="W13" i="54"/>
  <c r="V13" i="54"/>
  <c r="U13" i="54"/>
  <c r="T13" i="54"/>
  <c r="R13" i="54"/>
  <c r="Q13" i="54"/>
  <c r="P13" i="54"/>
  <c r="O13" i="54"/>
  <c r="K13" i="54"/>
  <c r="J13" i="54"/>
  <c r="I13" i="54"/>
  <c r="H13" i="54"/>
  <c r="CN13" i="54" s="1"/>
  <c r="F13" i="54"/>
  <c r="CL13" i="54" s="1"/>
  <c r="CV13" i="54" s="1"/>
  <c r="E13" i="54"/>
  <c r="D13" i="54"/>
  <c r="C13" i="54"/>
  <c r="CI13" i="54" s="1"/>
  <c r="CE87" i="53"/>
  <c r="CD87" i="53"/>
  <c r="CC87" i="53"/>
  <c r="CB87" i="53"/>
  <c r="BZ87" i="53"/>
  <c r="BY87" i="53"/>
  <c r="BX87" i="53"/>
  <c r="BW87" i="53"/>
  <c r="BS87" i="53"/>
  <c r="BR87" i="53"/>
  <c r="BQ87" i="53"/>
  <c r="BP87" i="53"/>
  <c r="BN87" i="53"/>
  <c r="BM87" i="53"/>
  <c r="BL87" i="53"/>
  <c r="BK87" i="53"/>
  <c r="BG87" i="53"/>
  <c r="BF87" i="53"/>
  <c r="BE87" i="53"/>
  <c r="BD87" i="53"/>
  <c r="BB87" i="53"/>
  <c r="BA87" i="53"/>
  <c r="AZ87" i="53"/>
  <c r="AY87" i="53"/>
  <c r="AU87" i="53"/>
  <c r="AT87" i="53"/>
  <c r="AS87" i="53"/>
  <c r="AR87" i="53"/>
  <c r="AP87" i="53"/>
  <c r="AO87" i="53"/>
  <c r="AN87" i="53"/>
  <c r="AM87" i="53"/>
  <c r="AI87" i="53"/>
  <c r="AH87" i="53"/>
  <c r="AG87" i="53"/>
  <c r="AF87" i="53"/>
  <c r="AD87" i="53"/>
  <c r="AC87" i="53"/>
  <c r="AB87" i="53"/>
  <c r="AA87" i="53"/>
  <c r="W87" i="53"/>
  <c r="V87" i="53"/>
  <c r="U87" i="53"/>
  <c r="T87" i="53"/>
  <c r="R87" i="53"/>
  <c r="Q87" i="53"/>
  <c r="P87" i="53"/>
  <c r="O87" i="53"/>
  <c r="K87" i="53"/>
  <c r="J87" i="53"/>
  <c r="I87" i="53"/>
  <c r="H87" i="53"/>
  <c r="F87" i="53"/>
  <c r="E87" i="53"/>
  <c r="D87" i="53"/>
  <c r="C87" i="53"/>
  <c r="CQ85" i="53"/>
  <c r="CP85" i="53"/>
  <c r="CO85" i="53"/>
  <c r="CN85" i="53"/>
  <c r="CL85" i="53"/>
  <c r="CK85" i="53"/>
  <c r="CJ85" i="53"/>
  <c r="CI85" i="53"/>
  <c r="CF85" i="53"/>
  <c r="CA85" i="53"/>
  <c r="BT85" i="53"/>
  <c r="BO85" i="53"/>
  <c r="BH85" i="53"/>
  <c r="BC85" i="53"/>
  <c r="AV85" i="53"/>
  <c r="AQ85" i="53"/>
  <c r="AJ85" i="53"/>
  <c r="AE85" i="53"/>
  <c r="X85" i="53"/>
  <c r="S85" i="53"/>
  <c r="L85" i="53"/>
  <c r="G85" i="53"/>
  <c r="CQ84" i="53"/>
  <c r="CP84" i="53"/>
  <c r="CO84" i="53"/>
  <c r="CN84" i="53"/>
  <c r="CL84" i="53"/>
  <c r="CK84" i="53"/>
  <c r="CJ84" i="53"/>
  <c r="CI84" i="53"/>
  <c r="CF84" i="53"/>
  <c r="CA84" i="53"/>
  <c r="BT84" i="53"/>
  <c r="BO84" i="53"/>
  <c r="BH84" i="53"/>
  <c r="BC84" i="53"/>
  <c r="AV84" i="53"/>
  <c r="AQ84" i="53"/>
  <c r="AJ84" i="53"/>
  <c r="AE84" i="53"/>
  <c r="X84" i="53"/>
  <c r="S84" i="53"/>
  <c r="L84" i="53"/>
  <c r="G84" i="53"/>
  <c r="CQ83" i="53"/>
  <c r="CP83" i="53"/>
  <c r="CO83" i="53"/>
  <c r="CN83" i="53"/>
  <c r="CL83" i="53"/>
  <c r="CK83" i="53"/>
  <c r="CJ83" i="53"/>
  <c r="CI83" i="53"/>
  <c r="CF83" i="53"/>
  <c r="CA83" i="53"/>
  <c r="CG83" i="53" s="1"/>
  <c r="BT83" i="53"/>
  <c r="BO83" i="53"/>
  <c r="BH83" i="53"/>
  <c r="BC83" i="53"/>
  <c r="AV83" i="53"/>
  <c r="AQ83" i="53"/>
  <c r="AJ83" i="53"/>
  <c r="AE83" i="53"/>
  <c r="X83" i="53"/>
  <c r="S83" i="53"/>
  <c r="L83" i="53"/>
  <c r="G83" i="53"/>
  <c r="CQ82" i="53"/>
  <c r="CP82" i="53"/>
  <c r="CO82" i="53"/>
  <c r="CN82" i="53"/>
  <c r="CL82" i="53"/>
  <c r="CK82" i="53"/>
  <c r="CJ82" i="53"/>
  <c r="CI82" i="53"/>
  <c r="CF82" i="53"/>
  <c r="CA82" i="53"/>
  <c r="BT82" i="53"/>
  <c r="BO82" i="53"/>
  <c r="BH82" i="53"/>
  <c r="BC82" i="53"/>
  <c r="AV82" i="53"/>
  <c r="AQ82" i="53"/>
  <c r="AJ82" i="53"/>
  <c r="AE82" i="53"/>
  <c r="X82" i="53"/>
  <c r="S82" i="53"/>
  <c r="L82" i="53"/>
  <c r="G82" i="53"/>
  <c r="CQ81" i="53"/>
  <c r="CP81" i="53"/>
  <c r="CO81" i="53"/>
  <c r="CN81" i="53"/>
  <c r="CL81" i="53"/>
  <c r="CK81" i="53"/>
  <c r="CJ81" i="53"/>
  <c r="CI81" i="53"/>
  <c r="CF81" i="53"/>
  <c r="CA81" i="53"/>
  <c r="BT81" i="53"/>
  <c r="BO81" i="53"/>
  <c r="BH81" i="53"/>
  <c r="BC81" i="53"/>
  <c r="AV81" i="53"/>
  <c r="AQ81" i="53"/>
  <c r="AJ81" i="53"/>
  <c r="AE81" i="53"/>
  <c r="X81" i="53"/>
  <c r="S81" i="53"/>
  <c r="L81" i="53"/>
  <c r="G81" i="53"/>
  <c r="CQ80" i="53"/>
  <c r="CP80" i="53"/>
  <c r="CO80" i="53"/>
  <c r="CN80" i="53"/>
  <c r="CL80" i="53"/>
  <c r="CK80" i="53"/>
  <c r="CJ80" i="53"/>
  <c r="CI80" i="53"/>
  <c r="CF80" i="53"/>
  <c r="CA80" i="53"/>
  <c r="BT80" i="53"/>
  <c r="BO80" i="53"/>
  <c r="BH80" i="53"/>
  <c r="BC80" i="53"/>
  <c r="AV80" i="53"/>
  <c r="AQ80" i="53"/>
  <c r="AJ80" i="53"/>
  <c r="AE80" i="53"/>
  <c r="X80" i="53"/>
  <c r="S80" i="53"/>
  <c r="L80" i="53"/>
  <c r="G80" i="53"/>
  <c r="CQ79" i="53"/>
  <c r="CP79" i="53"/>
  <c r="CO79" i="53"/>
  <c r="CN79" i="53"/>
  <c r="CL79" i="53"/>
  <c r="CK79" i="53"/>
  <c r="CJ79" i="53"/>
  <c r="CI79" i="53"/>
  <c r="CF79" i="53"/>
  <c r="CA79" i="53"/>
  <c r="BT79" i="53"/>
  <c r="BO79" i="53"/>
  <c r="BH79" i="53"/>
  <c r="BC79" i="53"/>
  <c r="AV79" i="53"/>
  <c r="AQ79" i="53"/>
  <c r="AJ79" i="53"/>
  <c r="AE79" i="53"/>
  <c r="X79" i="53"/>
  <c r="S79" i="53"/>
  <c r="L79" i="53"/>
  <c r="G79" i="53"/>
  <c r="M79" i="53" s="1"/>
  <c r="CQ78" i="53"/>
  <c r="CP78" i="53"/>
  <c r="CO78" i="53"/>
  <c r="CN78" i="53"/>
  <c r="CL78" i="53"/>
  <c r="CK78" i="53"/>
  <c r="CJ78" i="53"/>
  <c r="CI78" i="53"/>
  <c r="CF78" i="53"/>
  <c r="CA78" i="53"/>
  <c r="BT78" i="53"/>
  <c r="BO78" i="53"/>
  <c r="BH78" i="53"/>
  <c r="BC78" i="53"/>
  <c r="AV78" i="53"/>
  <c r="AQ78" i="53"/>
  <c r="AJ78" i="53"/>
  <c r="AE78" i="53"/>
  <c r="X78" i="53"/>
  <c r="S78" i="53"/>
  <c r="L78" i="53"/>
  <c r="G78" i="53"/>
  <c r="CQ77" i="53"/>
  <c r="CP77" i="53"/>
  <c r="CO77" i="53"/>
  <c r="CN77" i="53"/>
  <c r="CL77" i="53"/>
  <c r="CK77" i="53"/>
  <c r="CJ77" i="53"/>
  <c r="CI77" i="53"/>
  <c r="CF77" i="53"/>
  <c r="CA77" i="53"/>
  <c r="BT77" i="53"/>
  <c r="BO77" i="53"/>
  <c r="BH77" i="53"/>
  <c r="BC77" i="53"/>
  <c r="AV77" i="53"/>
  <c r="AQ77" i="53"/>
  <c r="AJ77" i="53"/>
  <c r="AE77" i="53"/>
  <c r="X77" i="53"/>
  <c r="S77" i="53"/>
  <c r="L77" i="53"/>
  <c r="G77" i="53"/>
  <c r="CQ76" i="53"/>
  <c r="CP76" i="53"/>
  <c r="CO76" i="53"/>
  <c r="CN76" i="53"/>
  <c r="CL76" i="53"/>
  <c r="CK76" i="53"/>
  <c r="CJ76" i="53"/>
  <c r="CI76" i="53"/>
  <c r="CF76" i="53"/>
  <c r="CA76" i="53"/>
  <c r="BT76" i="53"/>
  <c r="BO76" i="53"/>
  <c r="BH76" i="53"/>
  <c r="BC76" i="53"/>
  <c r="AV76" i="53"/>
  <c r="AQ76" i="53"/>
  <c r="AJ76" i="53"/>
  <c r="AE76" i="53"/>
  <c r="X76" i="53"/>
  <c r="S76" i="53"/>
  <c r="L76" i="53"/>
  <c r="G76" i="53"/>
  <c r="CQ75" i="53"/>
  <c r="CP75" i="53"/>
  <c r="CO75" i="53"/>
  <c r="CN75" i="53"/>
  <c r="CL75" i="53"/>
  <c r="CK75" i="53"/>
  <c r="CJ75" i="53"/>
  <c r="CI75" i="53"/>
  <c r="CF75" i="53"/>
  <c r="CA75" i="53"/>
  <c r="BT75" i="53"/>
  <c r="BO75" i="53"/>
  <c r="BU75" i="53" s="1"/>
  <c r="BH75" i="53"/>
  <c r="BC75" i="53"/>
  <c r="AV75" i="53"/>
  <c r="AQ75" i="53"/>
  <c r="AJ75" i="53"/>
  <c r="AE75" i="53"/>
  <c r="X75" i="53"/>
  <c r="S75" i="53"/>
  <c r="L75" i="53"/>
  <c r="G75" i="53"/>
  <c r="CQ70" i="53"/>
  <c r="CP70" i="53"/>
  <c r="CO70" i="53"/>
  <c r="CN70" i="53"/>
  <c r="CL70" i="53"/>
  <c r="CK70" i="53"/>
  <c r="CJ70" i="53"/>
  <c r="CI70" i="53"/>
  <c r="CF70" i="53"/>
  <c r="CG70" i="53" s="1"/>
  <c r="CE69" i="53"/>
  <c r="CD69" i="53"/>
  <c r="CD72" i="53" s="1"/>
  <c r="CC69" i="53"/>
  <c r="CC72" i="53" s="1"/>
  <c r="CB69" i="53"/>
  <c r="CB72" i="53" s="1"/>
  <c r="BZ69" i="53"/>
  <c r="BZ72" i="53" s="1"/>
  <c r="BY69" i="53"/>
  <c r="BY72" i="53" s="1"/>
  <c r="BX69" i="53"/>
  <c r="BX72" i="53" s="1"/>
  <c r="BW69" i="53"/>
  <c r="BS69" i="53"/>
  <c r="BS72" i="53" s="1"/>
  <c r="BR69" i="53"/>
  <c r="BR72" i="53" s="1"/>
  <c r="BQ69" i="53"/>
  <c r="BQ72" i="53" s="1"/>
  <c r="BP69" i="53"/>
  <c r="BN69" i="53"/>
  <c r="BM69" i="53"/>
  <c r="BM72" i="53" s="1"/>
  <c r="BL69" i="53"/>
  <c r="BL72" i="53" s="1"/>
  <c r="BK69" i="53"/>
  <c r="BK72" i="53" s="1"/>
  <c r="BG69" i="53"/>
  <c r="BG72" i="53" s="1"/>
  <c r="BF69" i="53"/>
  <c r="BF72" i="53" s="1"/>
  <c r="BE69" i="53"/>
  <c r="BD69" i="53"/>
  <c r="BD72" i="53" s="1"/>
  <c r="BB69" i="53"/>
  <c r="BB72" i="53" s="1"/>
  <c r="BA69" i="53"/>
  <c r="BA72" i="53" s="1"/>
  <c r="AZ69" i="53"/>
  <c r="AZ72" i="53" s="1"/>
  <c r="AY69" i="53"/>
  <c r="AU69" i="53"/>
  <c r="AU72" i="53" s="1"/>
  <c r="AT69" i="53"/>
  <c r="AT72" i="53" s="1"/>
  <c r="AS69" i="53"/>
  <c r="AS72" i="53" s="1"/>
  <c r="AR69" i="53"/>
  <c r="AR72" i="53" s="1"/>
  <c r="AP69" i="53"/>
  <c r="AP72" i="53" s="1"/>
  <c r="AO69" i="53"/>
  <c r="AO72" i="53" s="1"/>
  <c r="AN69" i="53"/>
  <c r="AM69" i="53"/>
  <c r="AM72" i="53" s="1"/>
  <c r="AI69" i="53"/>
  <c r="AI72" i="53" s="1"/>
  <c r="AH69" i="53"/>
  <c r="AH72" i="53" s="1"/>
  <c r="AG69" i="53"/>
  <c r="AG72" i="53" s="1"/>
  <c r="AF69" i="53"/>
  <c r="AF72" i="53" s="1"/>
  <c r="AD69" i="53"/>
  <c r="AD72" i="53" s="1"/>
  <c r="AC69" i="53"/>
  <c r="AC72" i="53" s="1"/>
  <c r="AB69" i="53"/>
  <c r="AB72" i="53" s="1"/>
  <c r="AA69" i="53"/>
  <c r="AA72" i="53" s="1"/>
  <c r="W69" i="53"/>
  <c r="W72" i="53" s="1"/>
  <c r="V69" i="53"/>
  <c r="U69" i="53"/>
  <c r="U72" i="53" s="1"/>
  <c r="T69" i="53"/>
  <c r="T72" i="53" s="1"/>
  <c r="R69" i="53"/>
  <c r="R72" i="53" s="1"/>
  <c r="Q69" i="53"/>
  <c r="Q72" i="53" s="1"/>
  <c r="P69" i="53"/>
  <c r="O69" i="53"/>
  <c r="O72" i="53" s="1"/>
  <c r="K69" i="53"/>
  <c r="K72" i="53" s="1"/>
  <c r="J69" i="53"/>
  <c r="J72" i="53" s="1"/>
  <c r="I69" i="53"/>
  <c r="I72" i="53" s="1"/>
  <c r="H69" i="53"/>
  <c r="F69" i="53"/>
  <c r="F72" i="53" s="1"/>
  <c r="E69" i="53"/>
  <c r="D69" i="53"/>
  <c r="D72" i="53" s="1"/>
  <c r="C69" i="53"/>
  <c r="C72" i="53" s="1"/>
  <c r="CQ68" i="53"/>
  <c r="CP68" i="53"/>
  <c r="CO68" i="53"/>
  <c r="CN68" i="53"/>
  <c r="CL68" i="53"/>
  <c r="CK68" i="53"/>
  <c r="CJ68" i="53"/>
  <c r="CI68" i="53"/>
  <c r="CF68" i="53"/>
  <c r="CE65" i="53"/>
  <c r="CD65" i="53"/>
  <c r="CC65" i="53"/>
  <c r="CB65" i="53"/>
  <c r="BZ65" i="53"/>
  <c r="BY65" i="53"/>
  <c r="BX65" i="53"/>
  <c r="BW65" i="53"/>
  <c r="BS65" i="53"/>
  <c r="BR65" i="53"/>
  <c r="BQ65" i="53"/>
  <c r="BP65" i="53"/>
  <c r="BN65" i="53"/>
  <c r="BM65" i="53"/>
  <c r="BL65" i="53"/>
  <c r="BK65" i="53"/>
  <c r="BG65" i="53"/>
  <c r="BF65" i="53"/>
  <c r="BF89" i="53" s="1"/>
  <c r="BE65" i="53"/>
  <c r="BD65" i="53"/>
  <c r="BB65" i="53"/>
  <c r="BA65" i="53"/>
  <c r="AZ65" i="53"/>
  <c r="AY65" i="53"/>
  <c r="AU65" i="53"/>
  <c r="AT65" i="53"/>
  <c r="AS65" i="53"/>
  <c r="AR65" i="53"/>
  <c r="AP65" i="53"/>
  <c r="AO65" i="53"/>
  <c r="AN65" i="53"/>
  <c r="AM65" i="53"/>
  <c r="AI65" i="53"/>
  <c r="AH65" i="53"/>
  <c r="AG65" i="53"/>
  <c r="AF65" i="53"/>
  <c r="AD65" i="53"/>
  <c r="AC65" i="53"/>
  <c r="AB65" i="53"/>
  <c r="AA65" i="53"/>
  <c r="W65" i="53"/>
  <c r="V65" i="53"/>
  <c r="U65" i="53"/>
  <c r="T65" i="53"/>
  <c r="R65" i="53"/>
  <c r="Q65" i="53"/>
  <c r="P65" i="53"/>
  <c r="O65" i="53"/>
  <c r="O89" i="53" s="1"/>
  <c r="K65" i="53"/>
  <c r="J65" i="53"/>
  <c r="I65" i="53"/>
  <c r="H65" i="53"/>
  <c r="F65" i="53"/>
  <c r="E65" i="53"/>
  <c r="D65" i="53"/>
  <c r="C65" i="53"/>
  <c r="CQ63" i="53"/>
  <c r="CP63" i="53"/>
  <c r="CO63" i="53"/>
  <c r="CN63" i="53"/>
  <c r="CL63" i="53"/>
  <c r="CK63" i="53"/>
  <c r="CJ63" i="53"/>
  <c r="CI63" i="53"/>
  <c r="CF63" i="53"/>
  <c r="CA63" i="53"/>
  <c r="BT63" i="53"/>
  <c r="BO63" i="53"/>
  <c r="BH63" i="53"/>
  <c r="BC63" i="53"/>
  <c r="AV63" i="53"/>
  <c r="AQ63" i="53"/>
  <c r="AJ63" i="53"/>
  <c r="AE63" i="53"/>
  <c r="AK63" i="53" s="1"/>
  <c r="X63" i="53"/>
  <c r="S63" i="53"/>
  <c r="L63" i="53"/>
  <c r="G63" i="53"/>
  <c r="CQ62" i="53"/>
  <c r="CP62" i="53"/>
  <c r="CO62" i="53"/>
  <c r="CN62" i="53"/>
  <c r="CL62" i="53"/>
  <c r="CK62" i="53"/>
  <c r="CJ62" i="53"/>
  <c r="CI62" i="53"/>
  <c r="CF62" i="53"/>
  <c r="CA62" i="53"/>
  <c r="BT62" i="53"/>
  <c r="BO62" i="53"/>
  <c r="BU62" i="53" s="1"/>
  <c r="BH62" i="53"/>
  <c r="BC62" i="53"/>
  <c r="AV62" i="53"/>
  <c r="AQ62" i="53"/>
  <c r="AJ62" i="53"/>
  <c r="AE62" i="53"/>
  <c r="X62" i="53"/>
  <c r="S62" i="53"/>
  <c r="L62" i="53"/>
  <c r="G62" i="53"/>
  <c r="CQ61" i="53"/>
  <c r="CP61" i="53"/>
  <c r="CO61" i="53"/>
  <c r="CN61" i="53"/>
  <c r="CL61" i="53"/>
  <c r="CK61" i="53"/>
  <c r="CJ61" i="53"/>
  <c r="CI61" i="53"/>
  <c r="CF61" i="53"/>
  <c r="CA61" i="53"/>
  <c r="BT61" i="53"/>
  <c r="BO61" i="53"/>
  <c r="BH61" i="53"/>
  <c r="BC61" i="53"/>
  <c r="AV61" i="53"/>
  <c r="AQ61" i="53"/>
  <c r="AJ61" i="53"/>
  <c r="AE61" i="53"/>
  <c r="X61" i="53"/>
  <c r="S61" i="53"/>
  <c r="L61" i="53"/>
  <c r="G61" i="53"/>
  <c r="CQ60" i="53"/>
  <c r="CP60" i="53"/>
  <c r="CO60" i="53"/>
  <c r="CN60" i="53"/>
  <c r="CL60" i="53"/>
  <c r="CK60" i="53"/>
  <c r="CJ60" i="53"/>
  <c r="CI60" i="53"/>
  <c r="CF60" i="53"/>
  <c r="CA60" i="53"/>
  <c r="BT60" i="53"/>
  <c r="BO60" i="53"/>
  <c r="BH60" i="53"/>
  <c r="BC60" i="53"/>
  <c r="AV60" i="53"/>
  <c r="AQ60" i="53"/>
  <c r="AJ60" i="53"/>
  <c r="AE60" i="53"/>
  <c r="X60" i="53"/>
  <c r="S60" i="53"/>
  <c r="L60" i="53"/>
  <c r="G60" i="53"/>
  <c r="CQ59" i="53"/>
  <c r="CP59" i="53"/>
  <c r="CO59" i="53"/>
  <c r="CN59" i="53"/>
  <c r="CL59" i="53"/>
  <c r="CK59" i="53"/>
  <c r="CJ59" i="53"/>
  <c r="CI59" i="53"/>
  <c r="CF59" i="53"/>
  <c r="CA59" i="53"/>
  <c r="BT59" i="53"/>
  <c r="BO59" i="53"/>
  <c r="BH59" i="53"/>
  <c r="BC59" i="53"/>
  <c r="AV59" i="53"/>
  <c r="AQ59" i="53"/>
  <c r="AJ59" i="53"/>
  <c r="AE59" i="53"/>
  <c r="X59" i="53"/>
  <c r="S59" i="53"/>
  <c r="L59" i="53"/>
  <c r="G59" i="53"/>
  <c r="CQ58" i="53"/>
  <c r="CP58" i="53"/>
  <c r="CO58" i="53"/>
  <c r="CN58" i="53"/>
  <c r="CL58" i="53"/>
  <c r="CK58" i="53"/>
  <c r="CJ58" i="53"/>
  <c r="CI58" i="53"/>
  <c r="CF58" i="53"/>
  <c r="CA58" i="53"/>
  <c r="BT58" i="53"/>
  <c r="BO58" i="53"/>
  <c r="BH58" i="53"/>
  <c r="BC58" i="53"/>
  <c r="AV58" i="53"/>
  <c r="AQ58" i="53"/>
  <c r="AJ58" i="53"/>
  <c r="AE58" i="53"/>
  <c r="X58" i="53"/>
  <c r="S58" i="53"/>
  <c r="L58" i="53"/>
  <c r="G58" i="53"/>
  <c r="CQ57" i="53"/>
  <c r="CP57" i="53"/>
  <c r="CO57" i="53"/>
  <c r="CN57" i="53"/>
  <c r="CL57" i="53"/>
  <c r="CK57" i="53"/>
  <c r="CJ57" i="53"/>
  <c r="CI57" i="53"/>
  <c r="CF57" i="53"/>
  <c r="CA57" i="53"/>
  <c r="BT57" i="53"/>
  <c r="BO57" i="53"/>
  <c r="BH57" i="53"/>
  <c r="BC57" i="53"/>
  <c r="AV57" i="53"/>
  <c r="AQ57" i="53"/>
  <c r="AJ57" i="53"/>
  <c r="AE57" i="53"/>
  <c r="X57" i="53"/>
  <c r="S57" i="53"/>
  <c r="Y57" i="53" s="1"/>
  <c r="L57" i="53"/>
  <c r="G57" i="53"/>
  <c r="CQ56" i="53"/>
  <c r="CP56" i="53"/>
  <c r="CO56" i="53"/>
  <c r="CN56" i="53"/>
  <c r="CL56" i="53"/>
  <c r="CK56" i="53"/>
  <c r="CJ56" i="53"/>
  <c r="CI56" i="53"/>
  <c r="CF56" i="53"/>
  <c r="CA56" i="53"/>
  <c r="BT56" i="53"/>
  <c r="BO56" i="53"/>
  <c r="BU56" i="53" s="1"/>
  <c r="BH56" i="53"/>
  <c r="BC56" i="53"/>
  <c r="BI56" i="53" s="1"/>
  <c r="AV56" i="53"/>
  <c r="AQ56" i="53"/>
  <c r="AJ56" i="53"/>
  <c r="AE56" i="53"/>
  <c r="X56" i="53"/>
  <c r="S56" i="53"/>
  <c r="L56" i="53"/>
  <c r="G56" i="53"/>
  <c r="CQ55" i="53"/>
  <c r="CP55" i="53"/>
  <c r="CO55" i="53"/>
  <c r="CN55" i="53"/>
  <c r="CL55" i="53"/>
  <c r="CK55" i="53"/>
  <c r="CJ55" i="53"/>
  <c r="CI55" i="53"/>
  <c r="CF55" i="53"/>
  <c r="CA55" i="53"/>
  <c r="BT55" i="53"/>
  <c r="BO55" i="53"/>
  <c r="BH55" i="53"/>
  <c r="BC55" i="53"/>
  <c r="BI55" i="53" s="1"/>
  <c r="AV55" i="53"/>
  <c r="AQ55" i="53"/>
  <c r="AJ55" i="53"/>
  <c r="AE55" i="53"/>
  <c r="X55" i="53"/>
  <c r="S55" i="53"/>
  <c r="L55" i="53"/>
  <c r="G55" i="53"/>
  <c r="M55" i="53" s="1"/>
  <c r="CQ54" i="53"/>
  <c r="CP54" i="53"/>
  <c r="CO54" i="53"/>
  <c r="CN54" i="53"/>
  <c r="CL54" i="53"/>
  <c r="CK54" i="53"/>
  <c r="CJ54" i="53"/>
  <c r="CI54" i="53"/>
  <c r="CF54" i="53"/>
  <c r="CA54" i="53"/>
  <c r="BT54" i="53"/>
  <c r="BO54" i="53"/>
  <c r="BH54" i="53"/>
  <c r="BC54" i="53"/>
  <c r="AV54" i="53"/>
  <c r="AQ54" i="53"/>
  <c r="AJ54" i="53"/>
  <c r="AE54" i="53"/>
  <c r="X54" i="53"/>
  <c r="S54" i="53"/>
  <c r="L54" i="53"/>
  <c r="G54" i="53"/>
  <c r="CQ53" i="53"/>
  <c r="CP53" i="53"/>
  <c r="CO53" i="53"/>
  <c r="CN53" i="53"/>
  <c r="CL53" i="53"/>
  <c r="CK53" i="53"/>
  <c r="CJ53" i="53"/>
  <c r="CI53" i="53"/>
  <c r="CF53" i="53"/>
  <c r="CA53" i="53"/>
  <c r="BT53" i="53"/>
  <c r="BO53" i="53"/>
  <c r="BH53" i="53"/>
  <c r="BC53" i="53"/>
  <c r="AV53" i="53"/>
  <c r="AQ53" i="53"/>
  <c r="AJ53" i="53"/>
  <c r="AE53" i="53"/>
  <c r="X53" i="53"/>
  <c r="S53" i="53"/>
  <c r="Y53" i="53" s="1"/>
  <c r="L53" i="53"/>
  <c r="G53" i="53"/>
  <c r="CQ52" i="53"/>
  <c r="CP52" i="53"/>
  <c r="CO52" i="53"/>
  <c r="CN52" i="53"/>
  <c r="CL52" i="53"/>
  <c r="CK52" i="53"/>
  <c r="CJ52" i="53"/>
  <c r="CI52" i="53"/>
  <c r="CF52" i="53"/>
  <c r="CA52" i="53"/>
  <c r="BT52" i="53"/>
  <c r="BO52" i="53"/>
  <c r="BH52" i="53"/>
  <c r="BC52" i="53"/>
  <c r="AV52" i="53"/>
  <c r="AQ52" i="53"/>
  <c r="AJ52" i="53"/>
  <c r="AE52" i="53"/>
  <c r="X52" i="53"/>
  <c r="S52" i="53"/>
  <c r="L52" i="53"/>
  <c r="G52" i="53"/>
  <c r="M52" i="53" s="1"/>
  <c r="CQ51" i="53"/>
  <c r="CP51" i="53"/>
  <c r="CO51" i="53"/>
  <c r="CN51" i="53"/>
  <c r="CL51" i="53"/>
  <c r="CK51" i="53"/>
  <c r="CJ51" i="53"/>
  <c r="CI51" i="53"/>
  <c r="CF51" i="53"/>
  <c r="CA51" i="53"/>
  <c r="BT51" i="53"/>
  <c r="BO51" i="53"/>
  <c r="BH51" i="53"/>
  <c r="BC51" i="53"/>
  <c r="AV51" i="53"/>
  <c r="AQ51" i="53"/>
  <c r="AJ51" i="53"/>
  <c r="AE51" i="53"/>
  <c r="X51" i="53"/>
  <c r="S51" i="53"/>
  <c r="Y51" i="53" s="1"/>
  <c r="L51" i="53"/>
  <c r="G51" i="53"/>
  <c r="CQ50" i="53"/>
  <c r="CP50" i="53"/>
  <c r="CO50" i="53"/>
  <c r="CN50" i="53"/>
  <c r="CL50" i="53"/>
  <c r="CK50" i="53"/>
  <c r="CJ50" i="53"/>
  <c r="CI50" i="53"/>
  <c r="CF50" i="53"/>
  <c r="CA50" i="53"/>
  <c r="BT50" i="53"/>
  <c r="BO50" i="53"/>
  <c r="BH50" i="53"/>
  <c r="BC50" i="53"/>
  <c r="AV50" i="53"/>
  <c r="AQ50" i="53"/>
  <c r="AJ50" i="53"/>
  <c r="AE50" i="53"/>
  <c r="X50" i="53"/>
  <c r="S50" i="53"/>
  <c r="L50" i="53"/>
  <c r="G50" i="53"/>
  <c r="CQ49" i="53"/>
  <c r="CP49" i="53"/>
  <c r="CO49" i="53"/>
  <c r="CN49" i="53"/>
  <c r="CL49" i="53"/>
  <c r="CK49" i="53"/>
  <c r="CJ49" i="53"/>
  <c r="CI49" i="53"/>
  <c r="CF49" i="53"/>
  <c r="CA49" i="53"/>
  <c r="BT49" i="53"/>
  <c r="BO49" i="53"/>
  <c r="BH49" i="53"/>
  <c r="BC49" i="53"/>
  <c r="BI49" i="53" s="1"/>
  <c r="AV49" i="53"/>
  <c r="AQ49" i="53"/>
  <c r="AJ49" i="53"/>
  <c r="AE49" i="53"/>
  <c r="AK49" i="53" s="1"/>
  <c r="X49" i="53"/>
  <c r="S49" i="53"/>
  <c r="L49" i="53"/>
  <c r="G49" i="53"/>
  <c r="CQ48" i="53"/>
  <c r="CP48" i="53"/>
  <c r="CO48" i="53"/>
  <c r="CN48" i="53"/>
  <c r="CL48" i="53"/>
  <c r="CK48" i="53"/>
  <c r="CJ48" i="53"/>
  <c r="CI48" i="53"/>
  <c r="CF48" i="53"/>
  <c r="CA48" i="53"/>
  <c r="BT48" i="53"/>
  <c r="BO48" i="53"/>
  <c r="BH48" i="53"/>
  <c r="BC48" i="53"/>
  <c r="AV48" i="53"/>
  <c r="AQ48" i="53"/>
  <c r="AJ48" i="53"/>
  <c r="AE48" i="53"/>
  <c r="X48" i="53"/>
  <c r="S48" i="53"/>
  <c r="L48" i="53"/>
  <c r="G48" i="53"/>
  <c r="CQ47" i="53"/>
  <c r="CP47" i="53"/>
  <c r="CO47" i="53"/>
  <c r="CN47" i="53"/>
  <c r="CL47" i="53"/>
  <c r="CK47" i="53"/>
  <c r="CJ47" i="53"/>
  <c r="CI47" i="53"/>
  <c r="CF47" i="53"/>
  <c r="CA47" i="53"/>
  <c r="BT47" i="53"/>
  <c r="BO47" i="53"/>
  <c r="BH47" i="53"/>
  <c r="BC47" i="53"/>
  <c r="AV47" i="53"/>
  <c r="AQ47" i="53"/>
  <c r="AJ47" i="53"/>
  <c r="AE47" i="53"/>
  <c r="AK47" i="53" s="1"/>
  <c r="X47" i="53"/>
  <c r="S47" i="53"/>
  <c r="L47" i="53"/>
  <c r="G47" i="53"/>
  <c r="CQ46" i="53"/>
  <c r="CP46" i="53"/>
  <c r="CO46" i="53"/>
  <c r="CN46" i="53"/>
  <c r="CL46" i="53"/>
  <c r="CK46" i="53"/>
  <c r="CU46" i="53" s="1"/>
  <c r="N30" i="56" s="1"/>
  <c r="CJ46" i="53"/>
  <c r="CI46" i="53"/>
  <c r="CF46" i="53"/>
  <c r="CA46" i="53"/>
  <c r="BT46" i="53"/>
  <c r="BO46" i="53"/>
  <c r="BH46" i="53"/>
  <c r="BC46" i="53"/>
  <c r="AV46" i="53"/>
  <c r="AQ46" i="53"/>
  <c r="AJ46" i="53"/>
  <c r="AE46" i="53"/>
  <c r="X46" i="53"/>
  <c r="S46" i="53"/>
  <c r="L46" i="53"/>
  <c r="G46" i="53"/>
  <c r="CQ45" i="53"/>
  <c r="CP45" i="53"/>
  <c r="CO45" i="53"/>
  <c r="CN45" i="53"/>
  <c r="CL45" i="53"/>
  <c r="CK45" i="53"/>
  <c r="CJ45" i="53"/>
  <c r="CI45" i="53"/>
  <c r="CF45" i="53"/>
  <c r="CA45" i="53"/>
  <c r="BT45" i="53"/>
  <c r="BO45" i="53"/>
  <c r="BH45" i="53"/>
  <c r="BC45" i="53"/>
  <c r="AV45" i="53"/>
  <c r="AQ45" i="53"/>
  <c r="AJ45" i="53"/>
  <c r="AE45" i="53"/>
  <c r="X45" i="53"/>
  <c r="S45" i="53"/>
  <c r="L45" i="53"/>
  <c r="G45" i="53"/>
  <c r="CQ44" i="53"/>
  <c r="CP44" i="53"/>
  <c r="CO44" i="53"/>
  <c r="CN44" i="53"/>
  <c r="CL44" i="53"/>
  <c r="CK44" i="53"/>
  <c r="CJ44" i="53"/>
  <c r="CI44" i="53"/>
  <c r="CF44" i="53"/>
  <c r="CA44" i="53"/>
  <c r="BT44" i="53"/>
  <c r="BO44" i="53"/>
  <c r="BH44" i="53"/>
  <c r="BC44" i="53"/>
  <c r="AV44" i="53"/>
  <c r="AQ44" i="53"/>
  <c r="AJ44" i="53"/>
  <c r="AE44" i="53"/>
  <c r="X44" i="53"/>
  <c r="S44" i="53"/>
  <c r="L44" i="53"/>
  <c r="G44" i="53"/>
  <c r="CQ43" i="53"/>
  <c r="CP43" i="53"/>
  <c r="CO43" i="53"/>
  <c r="CN43" i="53"/>
  <c r="CL43" i="53"/>
  <c r="CK43" i="53"/>
  <c r="CJ43" i="53"/>
  <c r="CI43" i="53"/>
  <c r="CF43" i="53"/>
  <c r="CA43" i="53"/>
  <c r="BT43" i="53"/>
  <c r="BO43" i="53"/>
  <c r="BH43" i="53"/>
  <c r="BC43" i="53"/>
  <c r="AV43" i="53"/>
  <c r="AQ43" i="53"/>
  <c r="AJ43" i="53"/>
  <c r="AE43" i="53"/>
  <c r="X43" i="53"/>
  <c r="S43" i="53"/>
  <c r="L43" i="53"/>
  <c r="G43" i="53"/>
  <c r="M43" i="53" s="1"/>
  <c r="CQ42" i="53"/>
  <c r="CP42" i="53"/>
  <c r="CO42" i="53"/>
  <c r="CN42" i="53"/>
  <c r="CL42" i="53"/>
  <c r="CK42" i="53"/>
  <c r="CJ42" i="53"/>
  <c r="CI42" i="53"/>
  <c r="CF42" i="53"/>
  <c r="CA42" i="53"/>
  <c r="BT42" i="53"/>
  <c r="BO42" i="53"/>
  <c r="BH42" i="53"/>
  <c r="BC42" i="53"/>
  <c r="AV42" i="53"/>
  <c r="AQ42" i="53"/>
  <c r="AJ42" i="53"/>
  <c r="AE42" i="53"/>
  <c r="X42" i="53"/>
  <c r="S42" i="53"/>
  <c r="L42" i="53"/>
  <c r="G42" i="53"/>
  <c r="CQ41" i="53"/>
  <c r="CP41" i="53"/>
  <c r="CO41" i="53"/>
  <c r="CN41" i="53"/>
  <c r="CL41" i="53"/>
  <c r="CK41" i="53"/>
  <c r="CJ41" i="53"/>
  <c r="CI41" i="53"/>
  <c r="CF41" i="53"/>
  <c r="CA41" i="53"/>
  <c r="BT41" i="53"/>
  <c r="BO41" i="53"/>
  <c r="BH41" i="53"/>
  <c r="BC41" i="53"/>
  <c r="AV41" i="53"/>
  <c r="AQ41" i="53"/>
  <c r="AJ41" i="53"/>
  <c r="AE41" i="53"/>
  <c r="X41" i="53"/>
  <c r="S41" i="53"/>
  <c r="L41" i="53"/>
  <c r="G41" i="53"/>
  <c r="M41" i="53" s="1"/>
  <c r="CQ40" i="53"/>
  <c r="CP40" i="53"/>
  <c r="CO40" i="53"/>
  <c r="CN40" i="53"/>
  <c r="CL40" i="53"/>
  <c r="CK40" i="53"/>
  <c r="CJ40" i="53"/>
  <c r="CI40" i="53"/>
  <c r="CF40" i="53"/>
  <c r="CA40" i="53"/>
  <c r="BT40" i="53"/>
  <c r="BO40" i="53"/>
  <c r="BH40" i="53"/>
  <c r="BC40" i="53"/>
  <c r="AV40" i="53"/>
  <c r="AQ40" i="53"/>
  <c r="AJ40" i="53"/>
  <c r="AE40" i="53"/>
  <c r="X40" i="53"/>
  <c r="S40" i="53"/>
  <c r="L40" i="53"/>
  <c r="G40" i="53"/>
  <c r="CQ39" i="53"/>
  <c r="CP39" i="53"/>
  <c r="CO39" i="53"/>
  <c r="CN39" i="53"/>
  <c r="CL39" i="53"/>
  <c r="CK39" i="53"/>
  <c r="CJ39" i="53"/>
  <c r="CI39" i="53"/>
  <c r="CF39" i="53"/>
  <c r="CA39" i="53"/>
  <c r="BT39" i="53"/>
  <c r="BO39" i="53"/>
  <c r="BH39" i="53"/>
  <c r="BC39" i="53"/>
  <c r="AV39" i="53"/>
  <c r="AQ39" i="53"/>
  <c r="AJ39" i="53"/>
  <c r="AE39" i="53"/>
  <c r="X39" i="53"/>
  <c r="S39" i="53"/>
  <c r="L39" i="53"/>
  <c r="G39" i="53"/>
  <c r="M39" i="53" s="1"/>
  <c r="CQ38" i="53"/>
  <c r="CP38" i="53"/>
  <c r="CO38" i="53"/>
  <c r="CN38" i="53"/>
  <c r="CL38" i="53"/>
  <c r="CK38" i="53"/>
  <c r="CJ38" i="53"/>
  <c r="CI38" i="53"/>
  <c r="CF38" i="53"/>
  <c r="CA38" i="53"/>
  <c r="BT38" i="53"/>
  <c r="BO38" i="53"/>
  <c r="BH38" i="53"/>
  <c r="BC38" i="53"/>
  <c r="BI38" i="53" s="1"/>
  <c r="AV38" i="53"/>
  <c r="AQ38" i="53"/>
  <c r="AJ38" i="53"/>
  <c r="AE38" i="53"/>
  <c r="X38" i="53"/>
  <c r="S38" i="53"/>
  <c r="L38" i="53"/>
  <c r="G38" i="53"/>
  <c r="CQ37" i="53"/>
  <c r="CP37" i="53"/>
  <c r="CO37" i="53"/>
  <c r="CN37" i="53"/>
  <c r="CL37" i="53"/>
  <c r="CK37" i="53"/>
  <c r="CJ37" i="53"/>
  <c r="CI37" i="53"/>
  <c r="CF37" i="53"/>
  <c r="CA37" i="53"/>
  <c r="BT37" i="53"/>
  <c r="BO37" i="53"/>
  <c r="BH37" i="53"/>
  <c r="BC37" i="53"/>
  <c r="AV37" i="53"/>
  <c r="AQ37" i="53"/>
  <c r="AJ37" i="53"/>
  <c r="AE37" i="53"/>
  <c r="X37" i="53"/>
  <c r="S37" i="53"/>
  <c r="L37" i="53"/>
  <c r="G37" i="53"/>
  <c r="M37" i="53" s="1"/>
  <c r="CQ36" i="53"/>
  <c r="CP36" i="53"/>
  <c r="CO36" i="53"/>
  <c r="CN36" i="53"/>
  <c r="CL36" i="53"/>
  <c r="CK36" i="53"/>
  <c r="CJ36" i="53"/>
  <c r="CI36" i="53"/>
  <c r="CF36" i="53"/>
  <c r="CA36" i="53"/>
  <c r="BT36" i="53"/>
  <c r="BO36" i="53"/>
  <c r="BH36" i="53"/>
  <c r="BC36" i="53"/>
  <c r="AV36" i="53"/>
  <c r="AQ36" i="53"/>
  <c r="AJ36" i="53"/>
  <c r="AE36" i="53"/>
  <c r="X36" i="53"/>
  <c r="S36" i="53"/>
  <c r="L36" i="53"/>
  <c r="G36" i="53"/>
  <c r="CQ35" i="53"/>
  <c r="CP35" i="53"/>
  <c r="CO35" i="53"/>
  <c r="CN35" i="53"/>
  <c r="CL35" i="53"/>
  <c r="CK35" i="53"/>
  <c r="CJ35" i="53"/>
  <c r="CI35" i="53"/>
  <c r="CF35" i="53"/>
  <c r="CA35" i="53"/>
  <c r="BT35" i="53"/>
  <c r="BO35" i="53"/>
  <c r="BH35" i="53"/>
  <c r="BC35" i="53"/>
  <c r="AV35" i="53"/>
  <c r="AQ35" i="53"/>
  <c r="AJ35" i="53"/>
  <c r="AE35" i="53"/>
  <c r="X35" i="53"/>
  <c r="S35" i="53"/>
  <c r="L35" i="53"/>
  <c r="G35" i="53"/>
  <c r="CQ34" i="53"/>
  <c r="CP34" i="53"/>
  <c r="CO34" i="53"/>
  <c r="CN34" i="53"/>
  <c r="CL34" i="53"/>
  <c r="CK34" i="53"/>
  <c r="CJ34" i="53"/>
  <c r="CI34" i="53"/>
  <c r="CF34" i="53"/>
  <c r="CA34" i="53"/>
  <c r="BT34" i="53"/>
  <c r="BO34" i="53"/>
  <c r="BH34" i="53"/>
  <c r="BC34" i="53"/>
  <c r="BI34" i="53" s="1"/>
  <c r="AV34" i="53"/>
  <c r="AQ34" i="53"/>
  <c r="AJ34" i="53"/>
  <c r="AE34" i="53"/>
  <c r="X34" i="53"/>
  <c r="S34" i="53"/>
  <c r="L34" i="53"/>
  <c r="G34" i="53"/>
  <c r="CE29" i="53"/>
  <c r="CD29" i="53"/>
  <c r="CC29" i="53"/>
  <c r="CB29" i="53"/>
  <c r="BZ29" i="53"/>
  <c r="BY29" i="53"/>
  <c r="BX29" i="53"/>
  <c r="BW29" i="53"/>
  <c r="BS29" i="53"/>
  <c r="BR29" i="53"/>
  <c r="BQ29" i="53"/>
  <c r="BP29" i="53"/>
  <c r="BN29" i="53"/>
  <c r="BM29" i="53"/>
  <c r="BL29" i="53"/>
  <c r="BK29" i="53"/>
  <c r="BG29" i="53"/>
  <c r="BF29" i="53"/>
  <c r="BE29" i="53"/>
  <c r="BD29" i="53"/>
  <c r="BB29" i="53"/>
  <c r="BA29" i="53"/>
  <c r="AZ29" i="53"/>
  <c r="AY29" i="53"/>
  <c r="AU29" i="53"/>
  <c r="AT29" i="53"/>
  <c r="AS29" i="53"/>
  <c r="AR29" i="53"/>
  <c r="AV29" i="53" s="1"/>
  <c r="AP29" i="53"/>
  <c r="AO29" i="53"/>
  <c r="AN29" i="53"/>
  <c r="AM29" i="53"/>
  <c r="AI29" i="53"/>
  <c r="AH29" i="53"/>
  <c r="AG29" i="53"/>
  <c r="AF29" i="53"/>
  <c r="AD29" i="53"/>
  <c r="AC29" i="53"/>
  <c r="AB29" i="53"/>
  <c r="AA29" i="53"/>
  <c r="W29" i="53"/>
  <c r="V29" i="53"/>
  <c r="U29" i="53"/>
  <c r="T29" i="53"/>
  <c r="X29" i="53" s="1"/>
  <c r="R29" i="53"/>
  <c r="Q29" i="53"/>
  <c r="P29" i="53"/>
  <c r="O29" i="53"/>
  <c r="S29" i="53" s="1"/>
  <c r="K29" i="53"/>
  <c r="J29" i="53"/>
  <c r="CP29" i="53" s="1"/>
  <c r="I29" i="53"/>
  <c r="H29" i="53"/>
  <c r="F29" i="53"/>
  <c r="E29" i="53"/>
  <c r="D29" i="53"/>
  <c r="CJ29" i="53" s="1"/>
  <c r="C29" i="53"/>
  <c r="CQ28" i="53"/>
  <c r="CP28" i="53"/>
  <c r="CO28" i="53"/>
  <c r="CN28" i="53"/>
  <c r="CL28" i="53"/>
  <c r="CK28" i="53"/>
  <c r="CJ28" i="53"/>
  <c r="CI28" i="53"/>
  <c r="CF28" i="53"/>
  <c r="CA28" i="53"/>
  <c r="BT28" i="53"/>
  <c r="BO28" i="53"/>
  <c r="BH28" i="53"/>
  <c r="BC28" i="53"/>
  <c r="AV28" i="53"/>
  <c r="AQ28" i="53"/>
  <c r="AJ28" i="53"/>
  <c r="AE28" i="53"/>
  <c r="AK28" i="53" s="1"/>
  <c r="X28" i="53"/>
  <c r="S28" i="53"/>
  <c r="L28" i="53"/>
  <c r="G28" i="53"/>
  <c r="M28" i="53" s="1"/>
  <c r="CQ27" i="53"/>
  <c r="CP27" i="53"/>
  <c r="CO27" i="53"/>
  <c r="CN27" i="53"/>
  <c r="CL27" i="53"/>
  <c r="CK27" i="53"/>
  <c r="CJ27" i="53"/>
  <c r="CI27" i="53"/>
  <c r="CF27" i="53"/>
  <c r="CA27" i="53"/>
  <c r="BT27" i="53"/>
  <c r="BO27" i="53"/>
  <c r="BU27" i="53" s="1"/>
  <c r="BH27" i="53"/>
  <c r="BC27" i="53"/>
  <c r="AV27" i="53"/>
  <c r="AQ27" i="53"/>
  <c r="AJ27" i="53"/>
  <c r="AE27" i="53"/>
  <c r="X27" i="53"/>
  <c r="S27" i="53"/>
  <c r="Y27" i="53" s="1"/>
  <c r="L27" i="53"/>
  <c r="G27" i="53"/>
  <c r="CQ26" i="53"/>
  <c r="CP26" i="53"/>
  <c r="CO26" i="53"/>
  <c r="CN26" i="53"/>
  <c r="CL26" i="53"/>
  <c r="CK26" i="53"/>
  <c r="CJ26" i="53"/>
  <c r="CI26" i="53"/>
  <c r="CF26" i="53"/>
  <c r="CA26" i="53"/>
  <c r="BT26" i="53"/>
  <c r="BO26" i="53"/>
  <c r="BH26" i="53"/>
  <c r="BC26" i="53"/>
  <c r="AV26" i="53"/>
  <c r="AQ26" i="53"/>
  <c r="AJ26" i="53"/>
  <c r="AE26" i="53"/>
  <c r="AK26" i="53" s="1"/>
  <c r="X26" i="53"/>
  <c r="S26" i="53"/>
  <c r="Y26" i="53" s="1"/>
  <c r="L26" i="53"/>
  <c r="G26" i="53"/>
  <c r="CQ25" i="53"/>
  <c r="CP25" i="53"/>
  <c r="CO25" i="53"/>
  <c r="CN25" i="53"/>
  <c r="CL25" i="53"/>
  <c r="CK25" i="53"/>
  <c r="CJ25" i="53"/>
  <c r="CI25" i="53"/>
  <c r="CF25" i="53"/>
  <c r="CA25" i="53"/>
  <c r="CG25" i="53" s="1"/>
  <c r="BT25" i="53"/>
  <c r="BO25" i="53"/>
  <c r="BH25" i="53"/>
  <c r="BC25" i="53"/>
  <c r="AV25" i="53"/>
  <c r="AQ25" i="53"/>
  <c r="AJ25" i="53"/>
  <c r="AE25" i="53"/>
  <c r="X25" i="53"/>
  <c r="S25" i="53"/>
  <c r="L25" i="53"/>
  <c r="G25" i="53"/>
  <c r="CQ24" i="53"/>
  <c r="CP24" i="53"/>
  <c r="CO24" i="53"/>
  <c r="CN24" i="53"/>
  <c r="CL24" i="53"/>
  <c r="CK24" i="53"/>
  <c r="CJ24" i="53"/>
  <c r="CI24" i="53"/>
  <c r="CF24" i="53"/>
  <c r="CA24" i="53"/>
  <c r="BT24" i="53"/>
  <c r="BO24" i="53"/>
  <c r="BH24" i="53"/>
  <c r="BC24" i="53"/>
  <c r="AV24" i="53"/>
  <c r="AQ24" i="53"/>
  <c r="AJ24" i="53"/>
  <c r="AE24" i="53"/>
  <c r="X24" i="53"/>
  <c r="S24" i="53"/>
  <c r="L24" i="53"/>
  <c r="G24" i="53"/>
  <c r="CQ21" i="53"/>
  <c r="CP21" i="53"/>
  <c r="CO21" i="53"/>
  <c r="CN21" i="53"/>
  <c r="CL21" i="53"/>
  <c r="CK21" i="53"/>
  <c r="CJ21" i="53"/>
  <c r="CI21" i="53"/>
  <c r="CF21" i="53"/>
  <c r="CA21" i="53"/>
  <c r="BT21" i="53"/>
  <c r="BO21" i="53"/>
  <c r="BH21" i="53"/>
  <c r="BC21" i="53"/>
  <c r="AV21" i="53"/>
  <c r="AQ21" i="53"/>
  <c r="AJ21" i="53"/>
  <c r="AE21" i="53"/>
  <c r="AK21" i="53" s="1"/>
  <c r="X21" i="53"/>
  <c r="S21" i="53"/>
  <c r="L21" i="53"/>
  <c r="G21" i="53"/>
  <c r="CQ20" i="53"/>
  <c r="CP20" i="53"/>
  <c r="CO20" i="53"/>
  <c r="CN20" i="53"/>
  <c r="CL20" i="53"/>
  <c r="CK20" i="53"/>
  <c r="CJ20" i="53"/>
  <c r="CI20" i="53"/>
  <c r="CF20" i="53"/>
  <c r="CA20" i="53"/>
  <c r="CG20" i="53" s="1"/>
  <c r="BT20" i="53"/>
  <c r="BO20" i="53"/>
  <c r="BH20" i="53"/>
  <c r="BC20" i="53"/>
  <c r="AV20" i="53"/>
  <c r="AQ20" i="53"/>
  <c r="AJ20" i="53"/>
  <c r="AE20" i="53"/>
  <c r="X20" i="53"/>
  <c r="S20" i="53"/>
  <c r="L20" i="53"/>
  <c r="G20" i="53"/>
  <c r="CE19" i="53"/>
  <c r="CE22" i="53" s="1"/>
  <c r="CE31" i="53" s="1"/>
  <c r="CE95" i="53" s="1"/>
  <c r="CD19" i="53"/>
  <c r="CD22" i="53" s="1"/>
  <c r="CD31" i="53" s="1"/>
  <c r="CD95" i="53" s="1"/>
  <c r="CC19" i="53"/>
  <c r="CC22" i="53" s="1"/>
  <c r="CC31" i="53" s="1"/>
  <c r="CC95" i="53" s="1"/>
  <c r="CB19" i="53"/>
  <c r="CB22" i="53" s="1"/>
  <c r="BZ19" i="53"/>
  <c r="BZ22" i="53" s="1"/>
  <c r="BY19" i="53"/>
  <c r="BY22" i="53" s="1"/>
  <c r="BX19" i="53"/>
  <c r="BX22" i="53" s="1"/>
  <c r="BX31" i="53" s="1"/>
  <c r="BX95" i="53" s="1"/>
  <c r="BW19" i="53"/>
  <c r="BS19" i="53"/>
  <c r="BS22" i="53" s="1"/>
  <c r="BR19" i="53"/>
  <c r="BR22" i="53" s="1"/>
  <c r="BR31" i="53" s="1"/>
  <c r="BR95" i="53" s="1"/>
  <c r="BQ19" i="53"/>
  <c r="BQ22" i="53" s="1"/>
  <c r="BQ31" i="53" s="1"/>
  <c r="BQ95" i="53" s="1"/>
  <c r="BP19" i="53"/>
  <c r="BP22" i="53" s="1"/>
  <c r="BN19" i="53"/>
  <c r="BN22" i="53" s="1"/>
  <c r="BN31" i="53" s="1"/>
  <c r="BN95" i="53" s="1"/>
  <c r="BM19" i="53"/>
  <c r="BM22" i="53" s="1"/>
  <c r="BL19" i="53"/>
  <c r="BL22" i="53" s="1"/>
  <c r="BL31" i="53" s="1"/>
  <c r="BL95" i="53" s="1"/>
  <c r="BK19" i="53"/>
  <c r="BK22" i="53" s="1"/>
  <c r="BG19" i="53"/>
  <c r="BG22" i="53" s="1"/>
  <c r="BF19" i="53"/>
  <c r="BF22" i="53" s="1"/>
  <c r="BE19" i="53"/>
  <c r="BE22" i="53" s="1"/>
  <c r="BD19" i="53"/>
  <c r="BD22" i="53" s="1"/>
  <c r="BB19" i="53"/>
  <c r="BB22" i="53" s="1"/>
  <c r="BA19" i="53"/>
  <c r="BA22" i="53" s="1"/>
  <c r="BA31" i="53" s="1"/>
  <c r="BA95" i="53" s="1"/>
  <c r="AZ19" i="53"/>
  <c r="AZ22" i="53" s="1"/>
  <c r="AZ31" i="53" s="1"/>
  <c r="AZ95" i="53" s="1"/>
  <c r="AY19" i="53"/>
  <c r="AY22" i="53" s="1"/>
  <c r="AU19" i="53"/>
  <c r="AU22" i="53" s="1"/>
  <c r="AU31" i="53" s="1"/>
  <c r="AU95" i="53" s="1"/>
  <c r="AT19" i="53"/>
  <c r="AT22" i="53" s="1"/>
  <c r="AT31" i="53" s="1"/>
  <c r="AT95" i="53" s="1"/>
  <c r="AS19" i="53"/>
  <c r="AS22" i="53" s="1"/>
  <c r="AS31" i="53" s="1"/>
  <c r="AS95" i="53" s="1"/>
  <c r="AR19" i="53"/>
  <c r="AR22" i="53" s="1"/>
  <c r="AP19" i="53"/>
  <c r="AP22" i="53" s="1"/>
  <c r="AO19" i="53"/>
  <c r="AO22" i="53" s="1"/>
  <c r="AN19" i="53"/>
  <c r="AN22" i="53" s="1"/>
  <c r="AN31" i="53" s="1"/>
  <c r="AM19" i="53"/>
  <c r="AM22" i="53" s="1"/>
  <c r="AI19" i="53"/>
  <c r="AI22" i="53" s="1"/>
  <c r="AI31" i="53" s="1"/>
  <c r="AI95" i="53" s="1"/>
  <c r="AH19" i="53"/>
  <c r="AH22" i="53" s="1"/>
  <c r="AH31" i="53" s="1"/>
  <c r="AH95" i="53" s="1"/>
  <c r="AG19" i="53"/>
  <c r="AF19" i="53"/>
  <c r="AF22" i="53" s="1"/>
  <c r="AD19" i="53"/>
  <c r="AD22" i="53" s="1"/>
  <c r="AD31" i="53" s="1"/>
  <c r="AD95" i="53" s="1"/>
  <c r="AC19" i="53"/>
  <c r="AC22" i="53" s="1"/>
  <c r="AC31" i="53" s="1"/>
  <c r="AC95" i="53" s="1"/>
  <c r="AB19" i="53"/>
  <c r="AB22" i="53" s="1"/>
  <c r="AB31" i="53" s="1"/>
  <c r="AB95" i="53" s="1"/>
  <c r="AA19" i="53"/>
  <c r="W19" i="53"/>
  <c r="W22" i="53" s="1"/>
  <c r="W31" i="53" s="1"/>
  <c r="W95" i="53" s="1"/>
  <c r="V19" i="53"/>
  <c r="V22" i="53" s="1"/>
  <c r="V31" i="53" s="1"/>
  <c r="V95" i="53" s="1"/>
  <c r="U19" i="53"/>
  <c r="U22" i="53" s="1"/>
  <c r="T19" i="53"/>
  <c r="T22" i="53" s="1"/>
  <c r="R19" i="53"/>
  <c r="R22" i="53" s="1"/>
  <c r="R31" i="53" s="1"/>
  <c r="R95" i="53" s="1"/>
  <c r="Q19" i="53"/>
  <c r="Q22" i="53" s="1"/>
  <c r="Q31" i="53" s="1"/>
  <c r="Q95" i="53" s="1"/>
  <c r="P19" i="53"/>
  <c r="P22" i="53" s="1"/>
  <c r="P31" i="53" s="1"/>
  <c r="O19" i="53"/>
  <c r="O22" i="53" s="1"/>
  <c r="K19" i="53"/>
  <c r="K22" i="53" s="1"/>
  <c r="K31" i="53" s="1"/>
  <c r="K95" i="53" s="1"/>
  <c r="J19" i="53"/>
  <c r="J22" i="53" s="1"/>
  <c r="I19" i="53"/>
  <c r="I22" i="53" s="1"/>
  <c r="H19" i="53"/>
  <c r="H22" i="53" s="1"/>
  <c r="F19" i="53"/>
  <c r="F22" i="53" s="1"/>
  <c r="F31" i="53" s="1"/>
  <c r="F95" i="53" s="1"/>
  <c r="E19" i="53"/>
  <c r="D19" i="53"/>
  <c r="C19" i="53"/>
  <c r="C22" i="53" s="1"/>
  <c r="CQ18" i="53"/>
  <c r="CP18" i="53"/>
  <c r="CO18" i="53"/>
  <c r="CN18" i="53"/>
  <c r="CL18" i="53"/>
  <c r="CK18" i="53"/>
  <c r="CJ18" i="53"/>
  <c r="CI18" i="53"/>
  <c r="CF18" i="53"/>
  <c r="CA18" i="53"/>
  <c r="BT18" i="53"/>
  <c r="BO18" i="53"/>
  <c r="BH18" i="53"/>
  <c r="BC18" i="53"/>
  <c r="AV18" i="53"/>
  <c r="AQ18" i="53"/>
  <c r="AW18" i="53" s="1"/>
  <c r="AJ18" i="53"/>
  <c r="AE18" i="53"/>
  <c r="AK18" i="53" s="1"/>
  <c r="X18" i="53"/>
  <c r="S18" i="53"/>
  <c r="L18" i="53"/>
  <c r="G18" i="53"/>
  <c r="CQ17" i="53"/>
  <c r="CP17" i="53"/>
  <c r="CO17" i="53"/>
  <c r="CN17" i="53"/>
  <c r="CL17" i="53"/>
  <c r="CK17" i="53"/>
  <c r="CJ17" i="53"/>
  <c r="CI17" i="53"/>
  <c r="CF17" i="53"/>
  <c r="CA17" i="53"/>
  <c r="CG17" i="53" s="1"/>
  <c r="BT17" i="53"/>
  <c r="BO17" i="53"/>
  <c r="BU17" i="53" s="1"/>
  <c r="BH17" i="53"/>
  <c r="BC17" i="53"/>
  <c r="AV17" i="53"/>
  <c r="AQ17" i="53"/>
  <c r="AW17" i="53" s="1"/>
  <c r="AJ17" i="53"/>
  <c r="AE17" i="53"/>
  <c r="X17" i="53"/>
  <c r="S17" i="53"/>
  <c r="L17" i="53"/>
  <c r="G17" i="53"/>
  <c r="M17" i="53" s="1"/>
  <c r="CQ16" i="53"/>
  <c r="CP16" i="53"/>
  <c r="CO16" i="53"/>
  <c r="CN16" i="53"/>
  <c r="CL16" i="53"/>
  <c r="CK16" i="53"/>
  <c r="CJ16" i="53"/>
  <c r="CI16" i="53"/>
  <c r="CF16" i="53"/>
  <c r="CA16" i="53"/>
  <c r="CG16" i="53" s="1"/>
  <c r="BT16" i="53"/>
  <c r="BO16" i="53"/>
  <c r="BH16" i="53"/>
  <c r="BC16" i="53"/>
  <c r="AV16" i="53"/>
  <c r="AQ16" i="53"/>
  <c r="AJ16" i="53"/>
  <c r="AE16" i="53"/>
  <c r="X16" i="53"/>
  <c r="S16" i="53"/>
  <c r="L16" i="53"/>
  <c r="G16" i="53"/>
  <c r="CQ15" i="53"/>
  <c r="CP15" i="53"/>
  <c r="CO15" i="53"/>
  <c r="CN15" i="53"/>
  <c r="CL15" i="53"/>
  <c r="CK15" i="53"/>
  <c r="CJ15" i="53"/>
  <c r="CI15" i="53"/>
  <c r="CF15" i="53"/>
  <c r="CA15" i="53"/>
  <c r="BT15" i="53"/>
  <c r="BO15" i="53"/>
  <c r="BH15" i="53"/>
  <c r="BC15" i="53"/>
  <c r="AV15" i="53"/>
  <c r="AQ15" i="53"/>
  <c r="AJ15" i="53"/>
  <c r="AE15" i="53"/>
  <c r="X15" i="53"/>
  <c r="S15" i="53"/>
  <c r="Y15" i="53" s="1"/>
  <c r="L15" i="53"/>
  <c r="G15" i="53"/>
  <c r="CE13" i="53"/>
  <c r="CD13" i="53"/>
  <c r="CC13" i="53"/>
  <c r="CB13" i="53"/>
  <c r="BZ13" i="53"/>
  <c r="BY13" i="53"/>
  <c r="BX13" i="53"/>
  <c r="BW13" i="53"/>
  <c r="BS13" i="53"/>
  <c r="BR13" i="53"/>
  <c r="BQ13" i="53"/>
  <c r="BP13" i="53"/>
  <c r="BN13" i="53"/>
  <c r="BM13" i="53"/>
  <c r="BL13" i="53"/>
  <c r="BK13" i="53"/>
  <c r="BG13" i="53"/>
  <c r="BF13" i="53"/>
  <c r="BE13" i="53"/>
  <c r="BD13" i="53"/>
  <c r="BB13" i="53"/>
  <c r="BA13" i="53"/>
  <c r="AZ13" i="53"/>
  <c r="AY13" i="53"/>
  <c r="AU13" i="53"/>
  <c r="AT13" i="53"/>
  <c r="AS13" i="53"/>
  <c r="AR13" i="53"/>
  <c r="AP13" i="53"/>
  <c r="AO13" i="53"/>
  <c r="AN13" i="53"/>
  <c r="AM13" i="53"/>
  <c r="AI13" i="53"/>
  <c r="AH13" i="53"/>
  <c r="AG13" i="53"/>
  <c r="AF13" i="53"/>
  <c r="AD13" i="53"/>
  <c r="AC13" i="53"/>
  <c r="AB13" i="53"/>
  <c r="AA13" i="53"/>
  <c r="W13" i="53"/>
  <c r="V13" i="53"/>
  <c r="U13" i="53"/>
  <c r="T13" i="53"/>
  <c r="R13" i="53"/>
  <c r="Q13" i="53"/>
  <c r="P13" i="53"/>
  <c r="O13" i="53"/>
  <c r="K13" i="53"/>
  <c r="J13" i="53"/>
  <c r="CP13" i="53" s="1"/>
  <c r="I13" i="53"/>
  <c r="CO13" i="53" s="1"/>
  <c r="H13" i="53"/>
  <c r="CN13" i="53" s="1"/>
  <c r="F13" i="53"/>
  <c r="CL13" i="53" s="1"/>
  <c r="CV13" i="53" s="1"/>
  <c r="E13" i="53"/>
  <c r="CK13" i="53" s="1"/>
  <c r="CU13" i="53" s="1"/>
  <c r="D13" i="53"/>
  <c r="C13" i="53"/>
  <c r="CE13" i="37"/>
  <c r="CD13" i="37"/>
  <c r="CC13" i="37"/>
  <c r="CB13" i="37"/>
  <c r="BZ13" i="37"/>
  <c r="BY13" i="37"/>
  <c r="BX13" i="37"/>
  <c r="BW13" i="37"/>
  <c r="BW13" i="36" s="1"/>
  <c r="BS13" i="37"/>
  <c r="BR13" i="37"/>
  <c r="BQ13" i="37"/>
  <c r="BP13" i="37"/>
  <c r="BN13" i="37"/>
  <c r="BN13" i="36" s="1"/>
  <c r="BM13" i="37"/>
  <c r="BL13" i="37"/>
  <c r="BK13" i="37"/>
  <c r="BK13" i="36" s="1"/>
  <c r="BG13" i="37"/>
  <c r="BF13" i="37"/>
  <c r="BE13" i="37"/>
  <c r="BD13" i="37"/>
  <c r="BB13" i="37"/>
  <c r="BA13" i="37"/>
  <c r="AZ13" i="37"/>
  <c r="AY13" i="37"/>
  <c r="AU13" i="37"/>
  <c r="AT13" i="37"/>
  <c r="AS13" i="37"/>
  <c r="AR13" i="37"/>
  <c r="AP13" i="37"/>
  <c r="AO13" i="37"/>
  <c r="AN13" i="37"/>
  <c r="AM13" i="37"/>
  <c r="AI13" i="37"/>
  <c r="AH13" i="37"/>
  <c r="AG13" i="37"/>
  <c r="AF13" i="37"/>
  <c r="AD13" i="37"/>
  <c r="AC13" i="37"/>
  <c r="AB13" i="37"/>
  <c r="AA13" i="37"/>
  <c r="W13" i="37"/>
  <c r="V13" i="37"/>
  <c r="U13" i="37"/>
  <c r="T13" i="37"/>
  <c r="R13" i="37"/>
  <c r="Q13" i="37"/>
  <c r="P13" i="37"/>
  <c r="O13" i="37"/>
  <c r="K13" i="37"/>
  <c r="J13" i="37"/>
  <c r="CP13" i="37" s="1"/>
  <c r="I13" i="37"/>
  <c r="H13" i="37"/>
  <c r="F13" i="37"/>
  <c r="E13" i="37"/>
  <c r="D13" i="37"/>
  <c r="C13" i="37"/>
  <c r="CQ85" i="37"/>
  <c r="CP85" i="37"/>
  <c r="CO85" i="37"/>
  <c r="CN85" i="37"/>
  <c r="CQ84" i="37"/>
  <c r="CP84" i="37"/>
  <c r="CO84" i="37"/>
  <c r="CN84" i="37"/>
  <c r="CQ83" i="37"/>
  <c r="CP83" i="37"/>
  <c r="CO83" i="37"/>
  <c r="CN83" i="37"/>
  <c r="CQ82" i="37"/>
  <c r="CP82" i="37"/>
  <c r="CP82" i="36" s="1"/>
  <c r="CO82" i="37"/>
  <c r="CN82" i="37"/>
  <c r="CQ81" i="37"/>
  <c r="CP81" i="37"/>
  <c r="CO81" i="37"/>
  <c r="CN81" i="37"/>
  <c r="CQ80" i="37"/>
  <c r="CP80" i="37"/>
  <c r="CO80" i="37"/>
  <c r="CN80" i="37"/>
  <c r="CQ79" i="37"/>
  <c r="CP79" i="37"/>
  <c r="CO79" i="37"/>
  <c r="CN79" i="37"/>
  <c r="CQ78" i="37"/>
  <c r="CP78" i="37"/>
  <c r="CP78" i="36" s="1"/>
  <c r="CO78" i="37"/>
  <c r="CN78" i="37"/>
  <c r="CQ77" i="37"/>
  <c r="CP77" i="37"/>
  <c r="CO77" i="37"/>
  <c r="CN77" i="37"/>
  <c r="CQ76" i="37"/>
  <c r="CP76" i="37"/>
  <c r="CO76" i="37"/>
  <c r="CN76" i="37"/>
  <c r="CQ75" i="37"/>
  <c r="CP75" i="37"/>
  <c r="CO75" i="37"/>
  <c r="CN75" i="37"/>
  <c r="CQ70" i="37"/>
  <c r="CP70" i="37"/>
  <c r="CP70" i="36" s="1"/>
  <c r="CO70" i="37"/>
  <c r="CN70" i="37"/>
  <c r="CQ68" i="37"/>
  <c r="CP68" i="37"/>
  <c r="CO68" i="37"/>
  <c r="CN68" i="37"/>
  <c r="CQ63" i="37"/>
  <c r="CP63" i="37"/>
  <c r="CO63" i="37"/>
  <c r="CN63" i="37"/>
  <c r="CQ62" i="37"/>
  <c r="CP62" i="37"/>
  <c r="CP62" i="36" s="1"/>
  <c r="CO62" i="37"/>
  <c r="CN62" i="37"/>
  <c r="CQ61" i="37"/>
  <c r="CP61" i="37"/>
  <c r="CO61" i="37"/>
  <c r="CN61" i="37"/>
  <c r="CQ60" i="37"/>
  <c r="CP60" i="37"/>
  <c r="CO60" i="37"/>
  <c r="CN60" i="37"/>
  <c r="CQ59" i="37"/>
  <c r="CQ59" i="36" s="1"/>
  <c r="CP59" i="37"/>
  <c r="CO59" i="37"/>
  <c r="CN59" i="37"/>
  <c r="CQ58" i="37"/>
  <c r="CP58" i="37"/>
  <c r="CO58" i="37"/>
  <c r="CN58" i="37"/>
  <c r="CQ57" i="37"/>
  <c r="CP57" i="37"/>
  <c r="CO57" i="37"/>
  <c r="CN57" i="37"/>
  <c r="CQ56" i="37"/>
  <c r="CP56" i="37"/>
  <c r="CO56" i="37"/>
  <c r="CN56" i="37"/>
  <c r="CQ55" i="37"/>
  <c r="CP55" i="37"/>
  <c r="CO55" i="37"/>
  <c r="CN55" i="37"/>
  <c r="CQ54" i="37"/>
  <c r="CP54" i="37"/>
  <c r="CO54" i="37"/>
  <c r="CN54" i="37"/>
  <c r="CQ53" i="37"/>
  <c r="CP53" i="37"/>
  <c r="CO53" i="37"/>
  <c r="CN53" i="37"/>
  <c r="CQ52" i="37"/>
  <c r="CP52" i="37"/>
  <c r="CO52" i="37"/>
  <c r="CN52" i="37"/>
  <c r="CQ51" i="37"/>
  <c r="CP51" i="37"/>
  <c r="CO51" i="37"/>
  <c r="CN51" i="37"/>
  <c r="CQ50" i="37"/>
  <c r="CP50" i="37"/>
  <c r="CO50" i="37"/>
  <c r="CN50" i="37"/>
  <c r="CQ49" i="37"/>
  <c r="CP49" i="37"/>
  <c r="CO49" i="37"/>
  <c r="CN49" i="37"/>
  <c r="CQ48" i="37"/>
  <c r="CP48" i="37"/>
  <c r="CO48" i="37"/>
  <c r="CN48" i="37"/>
  <c r="CQ47" i="37"/>
  <c r="CP47" i="37"/>
  <c r="CO47" i="37"/>
  <c r="CN47" i="37"/>
  <c r="CQ46" i="37"/>
  <c r="CP46" i="37"/>
  <c r="CO46" i="37"/>
  <c r="CN46" i="37"/>
  <c r="CQ45" i="37"/>
  <c r="CP45" i="37"/>
  <c r="CO45" i="37"/>
  <c r="CN45" i="37"/>
  <c r="CQ44" i="37"/>
  <c r="CP44" i="37"/>
  <c r="CO44" i="37"/>
  <c r="CN44" i="37"/>
  <c r="CQ43" i="37"/>
  <c r="CP43" i="37"/>
  <c r="CO43" i="37"/>
  <c r="CN43" i="37"/>
  <c r="CQ42" i="37"/>
  <c r="CP42" i="37"/>
  <c r="CO42" i="37"/>
  <c r="CN42" i="37"/>
  <c r="CQ41" i="37"/>
  <c r="CP41" i="37"/>
  <c r="CO41" i="37"/>
  <c r="CN41" i="37"/>
  <c r="CQ40" i="37"/>
  <c r="CP40" i="37"/>
  <c r="CO40" i="37"/>
  <c r="CN40" i="37"/>
  <c r="CQ39" i="37"/>
  <c r="CP39" i="37"/>
  <c r="CO39" i="37"/>
  <c r="CN39" i="37"/>
  <c r="CQ38" i="37"/>
  <c r="CP38" i="37"/>
  <c r="CP38" i="36" s="1"/>
  <c r="CO38" i="37"/>
  <c r="CN38" i="37"/>
  <c r="CQ37" i="37"/>
  <c r="CQ37" i="36" s="1"/>
  <c r="CP37" i="37"/>
  <c r="CO37" i="37"/>
  <c r="CN37" i="37"/>
  <c r="CQ36" i="37"/>
  <c r="CP36" i="37"/>
  <c r="CP36" i="36" s="1"/>
  <c r="CO36" i="37"/>
  <c r="CN36" i="37"/>
  <c r="CQ35" i="37"/>
  <c r="CP35" i="37"/>
  <c r="CO35" i="37"/>
  <c r="CN35" i="37"/>
  <c r="CQ34" i="37"/>
  <c r="CP34" i="37"/>
  <c r="CO34" i="37"/>
  <c r="CN34" i="37"/>
  <c r="CQ28" i="37"/>
  <c r="CP28" i="37"/>
  <c r="CO28" i="37"/>
  <c r="CN28" i="37"/>
  <c r="CQ27" i="37"/>
  <c r="CP27" i="37"/>
  <c r="CO27" i="37"/>
  <c r="CN27" i="37"/>
  <c r="CQ26" i="37"/>
  <c r="CP26" i="37"/>
  <c r="CO26" i="37"/>
  <c r="CN26" i="37"/>
  <c r="CQ25" i="37"/>
  <c r="CP25" i="37"/>
  <c r="CO25" i="37"/>
  <c r="CN25" i="37"/>
  <c r="CQ24" i="37"/>
  <c r="CP24" i="37"/>
  <c r="CO24" i="37"/>
  <c r="CN24" i="37"/>
  <c r="CQ21" i="37"/>
  <c r="CP21" i="37"/>
  <c r="CO21" i="37"/>
  <c r="CN21" i="37"/>
  <c r="CQ20" i="37"/>
  <c r="CP20" i="37"/>
  <c r="CO20" i="37"/>
  <c r="CN20" i="37"/>
  <c r="CQ18" i="37"/>
  <c r="CP18" i="37"/>
  <c r="CO18" i="37"/>
  <c r="CN18" i="37"/>
  <c r="CQ17" i="37"/>
  <c r="CP17" i="37"/>
  <c r="CO17" i="37"/>
  <c r="CN17" i="37"/>
  <c r="CQ16" i="37"/>
  <c r="CP16" i="37"/>
  <c r="CO16" i="37"/>
  <c r="CN16" i="37"/>
  <c r="CQ15" i="37"/>
  <c r="CP15" i="37"/>
  <c r="CO15" i="37"/>
  <c r="CN15" i="37"/>
  <c r="CL85" i="37"/>
  <c r="CK85" i="37"/>
  <c r="CJ85" i="37"/>
  <c r="CI85" i="37"/>
  <c r="CL84" i="37"/>
  <c r="CK84" i="37"/>
  <c r="CJ84" i="37"/>
  <c r="CI84" i="37"/>
  <c r="CL83" i="37"/>
  <c r="CK83" i="37"/>
  <c r="CJ83" i="37"/>
  <c r="CI83" i="37"/>
  <c r="CL82" i="37"/>
  <c r="CK82" i="37"/>
  <c r="CJ82" i="37"/>
  <c r="CI82" i="37"/>
  <c r="CL81" i="37"/>
  <c r="CK81" i="37"/>
  <c r="CJ81" i="37"/>
  <c r="CI81" i="37"/>
  <c r="CL80" i="37"/>
  <c r="CK80" i="37"/>
  <c r="CJ80" i="37"/>
  <c r="CI80" i="37"/>
  <c r="CL79" i="37"/>
  <c r="CK79" i="37"/>
  <c r="CJ79" i="37"/>
  <c r="CI79" i="37"/>
  <c r="CL78" i="37"/>
  <c r="CK78" i="37"/>
  <c r="CJ78" i="37"/>
  <c r="CI78" i="37"/>
  <c r="CL77" i="37"/>
  <c r="CK77" i="37"/>
  <c r="CJ77" i="37"/>
  <c r="CI77" i="37"/>
  <c r="CL76" i="37"/>
  <c r="CK76" i="37"/>
  <c r="CJ76" i="37"/>
  <c r="CI76" i="37"/>
  <c r="CL75" i="37"/>
  <c r="CK75" i="37"/>
  <c r="CJ75" i="37"/>
  <c r="CI75" i="37"/>
  <c r="CL70" i="37"/>
  <c r="CK70" i="37"/>
  <c r="CJ70" i="37"/>
  <c r="CI70" i="37"/>
  <c r="CL68" i="37"/>
  <c r="CK68" i="37"/>
  <c r="CJ68" i="37"/>
  <c r="CI68" i="37"/>
  <c r="CL63" i="37"/>
  <c r="CL63" i="36" s="1"/>
  <c r="CK63" i="37"/>
  <c r="CK63" i="36" s="1"/>
  <c r="CJ63" i="37"/>
  <c r="CI63" i="37"/>
  <c r="CL62" i="37"/>
  <c r="CK62" i="37"/>
  <c r="CJ62" i="37"/>
  <c r="CI62" i="37"/>
  <c r="CL61" i="37"/>
  <c r="CK61" i="37"/>
  <c r="CJ61" i="37"/>
  <c r="CI61" i="37"/>
  <c r="CL60" i="37"/>
  <c r="CK60" i="37"/>
  <c r="CJ60" i="37"/>
  <c r="CI60" i="37"/>
  <c r="CL59" i="37"/>
  <c r="CL59" i="36" s="1"/>
  <c r="CK59" i="37"/>
  <c r="CK59" i="36" s="1"/>
  <c r="CJ59" i="37"/>
  <c r="CJ59" i="36" s="1"/>
  <c r="CI59" i="37"/>
  <c r="CL58" i="37"/>
  <c r="CK58" i="37"/>
  <c r="CJ58" i="37"/>
  <c r="CJ58" i="36" s="1"/>
  <c r="CI58" i="37"/>
  <c r="CL57" i="37"/>
  <c r="CK57" i="37"/>
  <c r="CJ57" i="37"/>
  <c r="CI57" i="37"/>
  <c r="CL56" i="37"/>
  <c r="CK56" i="37"/>
  <c r="CJ56" i="37"/>
  <c r="CI56" i="37"/>
  <c r="CL55" i="37"/>
  <c r="CL55" i="36" s="1"/>
  <c r="CK55" i="37"/>
  <c r="CJ55" i="37"/>
  <c r="CI55" i="37"/>
  <c r="CL54" i="37"/>
  <c r="CK54" i="37"/>
  <c r="CJ54" i="37"/>
  <c r="CI54" i="37"/>
  <c r="CL53" i="37"/>
  <c r="CK53" i="37"/>
  <c r="CJ53" i="37"/>
  <c r="CI53" i="37"/>
  <c r="CL52" i="37"/>
  <c r="CK52" i="37"/>
  <c r="CJ52" i="37"/>
  <c r="CI52" i="37"/>
  <c r="CL51" i="37"/>
  <c r="CK51" i="37"/>
  <c r="CJ51" i="37"/>
  <c r="CI51" i="37"/>
  <c r="CL50" i="37"/>
  <c r="CK50" i="37"/>
  <c r="CJ50" i="37"/>
  <c r="CI50" i="37"/>
  <c r="CL49" i="37"/>
  <c r="CK49" i="37"/>
  <c r="CJ49" i="37"/>
  <c r="CI49" i="37"/>
  <c r="CL48" i="37"/>
  <c r="CK48" i="37"/>
  <c r="CJ48" i="37"/>
  <c r="CI48" i="37"/>
  <c r="CL47" i="37"/>
  <c r="CK47" i="37"/>
  <c r="CJ47" i="37"/>
  <c r="CI47" i="37"/>
  <c r="CL46" i="37"/>
  <c r="CK46" i="37"/>
  <c r="CJ46" i="37"/>
  <c r="CI46" i="37"/>
  <c r="CL45" i="37"/>
  <c r="CK45" i="37"/>
  <c r="CJ45" i="37"/>
  <c r="CI45" i="37"/>
  <c r="CL44" i="37"/>
  <c r="CK44" i="37"/>
  <c r="CJ44" i="37"/>
  <c r="CI44" i="37"/>
  <c r="CL43" i="37"/>
  <c r="CK43" i="37"/>
  <c r="CJ43" i="37"/>
  <c r="CI43" i="37"/>
  <c r="CL42" i="37"/>
  <c r="CK42" i="37"/>
  <c r="CJ42" i="37"/>
  <c r="CI42" i="37"/>
  <c r="CL41" i="37"/>
  <c r="CK41" i="37"/>
  <c r="CJ41" i="37"/>
  <c r="CI41" i="37"/>
  <c r="CL40" i="37"/>
  <c r="CK40" i="37"/>
  <c r="CJ40" i="37"/>
  <c r="CI40" i="37"/>
  <c r="CL39" i="37"/>
  <c r="CK39" i="37"/>
  <c r="CJ39" i="37"/>
  <c r="CI39" i="37"/>
  <c r="CL38" i="37"/>
  <c r="CK38" i="37"/>
  <c r="CK38" i="36" s="1"/>
  <c r="CJ38" i="37"/>
  <c r="CI38" i="37"/>
  <c r="CL37" i="37"/>
  <c r="CK37" i="37"/>
  <c r="CJ37" i="37"/>
  <c r="CI37" i="37"/>
  <c r="CL36" i="37"/>
  <c r="CK36" i="37"/>
  <c r="CJ36" i="37"/>
  <c r="CI36" i="37"/>
  <c r="CL35" i="37"/>
  <c r="CK35" i="37"/>
  <c r="CJ35" i="37"/>
  <c r="CI35" i="37"/>
  <c r="CL34" i="37"/>
  <c r="CK34" i="37"/>
  <c r="CJ34" i="37"/>
  <c r="CI34" i="37"/>
  <c r="CL28" i="37"/>
  <c r="CK28" i="37"/>
  <c r="CJ28" i="37"/>
  <c r="CI28" i="37"/>
  <c r="CL27" i="37"/>
  <c r="CK27" i="37"/>
  <c r="CJ27" i="37"/>
  <c r="CI27" i="37"/>
  <c r="CL26" i="37"/>
  <c r="CK26" i="37"/>
  <c r="CJ26" i="37"/>
  <c r="CI26" i="37"/>
  <c r="CL25" i="37"/>
  <c r="CK25" i="37"/>
  <c r="CJ25" i="37"/>
  <c r="CI25" i="37"/>
  <c r="CL24" i="37"/>
  <c r="CK24" i="37"/>
  <c r="CJ24" i="37"/>
  <c r="CI24" i="37"/>
  <c r="CL21" i="37"/>
  <c r="CK21" i="37"/>
  <c r="CJ21" i="37"/>
  <c r="CI21" i="37"/>
  <c r="CL20" i="37"/>
  <c r="CK20" i="37"/>
  <c r="CK20" i="36" s="1"/>
  <c r="CJ20" i="37"/>
  <c r="CI20" i="37"/>
  <c r="CL18" i="37"/>
  <c r="CK18" i="37"/>
  <c r="CJ18" i="37"/>
  <c r="CI18" i="37"/>
  <c r="CL17" i="37"/>
  <c r="CK17" i="37"/>
  <c r="CJ17" i="37"/>
  <c r="CI17" i="37"/>
  <c r="CL16" i="37"/>
  <c r="CK16" i="37"/>
  <c r="CJ16" i="37"/>
  <c r="CI16" i="37"/>
  <c r="CL15" i="37"/>
  <c r="CK15" i="37"/>
  <c r="CJ15" i="37"/>
  <c r="CI15" i="37"/>
  <c r="AI87" i="37"/>
  <c r="AH87" i="37"/>
  <c r="AG87" i="37"/>
  <c r="AF87" i="37"/>
  <c r="AD87" i="37"/>
  <c r="AC87" i="37"/>
  <c r="AB87" i="37"/>
  <c r="AA87" i="37"/>
  <c r="AJ85" i="37"/>
  <c r="AE85" i="37"/>
  <c r="AJ84" i="37"/>
  <c r="AE84" i="37"/>
  <c r="AJ83" i="37"/>
  <c r="AJ83" i="36" s="1"/>
  <c r="AE83" i="37"/>
  <c r="AJ82" i="37"/>
  <c r="AE82" i="37"/>
  <c r="AE82" i="36" s="1"/>
  <c r="AJ81" i="37"/>
  <c r="AE81" i="37"/>
  <c r="AE81" i="36" s="1"/>
  <c r="AJ80" i="37"/>
  <c r="AE80" i="37"/>
  <c r="AJ79" i="37"/>
  <c r="AE79" i="37"/>
  <c r="AJ78" i="37"/>
  <c r="AE78" i="37"/>
  <c r="AJ77" i="37"/>
  <c r="AE77" i="37"/>
  <c r="AJ76" i="37"/>
  <c r="AE76" i="37"/>
  <c r="AE76" i="36" s="1"/>
  <c r="AJ75" i="37"/>
  <c r="AE75" i="37"/>
  <c r="AE70" i="36"/>
  <c r="AI69" i="37"/>
  <c r="AH69" i="37"/>
  <c r="AG69" i="37"/>
  <c r="AF69" i="37"/>
  <c r="AD69" i="37"/>
  <c r="AC69" i="37"/>
  <c r="AB69" i="37"/>
  <c r="AA69" i="37"/>
  <c r="AI65" i="37"/>
  <c r="AH65" i="37"/>
  <c r="AG65" i="37"/>
  <c r="AF65" i="37"/>
  <c r="AD65" i="37"/>
  <c r="AC65" i="37"/>
  <c r="AB65" i="37"/>
  <c r="AA65" i="37"/>
  <c r="AJ63" i="37"/>
  <c r="AE63" i="37"/>
  <c r="AE63" i="36" s="1"/>
  <c r="AJ62" i="37"/>
  <c r="AE62" i="37"/>
  <c r="AE62" i="36" s="1"/>
  <c r="AJ61" i="37"/>
  <c r="AE61" i="37"/>
  <c r="AE61" i="36" s="1"/>
  <c r="AJ60" i="37"/>
  <c r="AE60" i="37"/>
  <c r="AE60" i="36" s="1"/>
  <c r="AJ59" i="37"/>
  <c r="AE59" i="37"/>
  <c r="AJ58" i="37"/>
  <c r="AE58" i="37"/>
  <c r="AE58" i="36" s="1"/>
  <c r="AJ57" i="37"/>
  <c r="AE57" i="37"/>
  <c r="AE57" i="36" s="1"/>
  <c r="AJ56" i="37"/>
  <c r="AJ56" i="36" s="1"/>
  <c r="AE56" i="37"/>
  <c r="AE56" i="36" s="1"/>
  <c r="AJ55" i="37"/>
  <c r="AE55" i="37"/>
  <c r="AE55" i="36" s="1"/>
  <c r="AJ54" i="37"/>
  <c r="AE54" i="37"/>
  <c r="AE54" i="36" s="1"/>
  <c r="AJ53" i="37"/>
  <c r="AE53" i="37"/>
  <c r="AJ52" i="37"/>
  <c r="AJ52" i="36" s="1"/>
  <c r="AE52" i="37"/>
  <c r="AJ51" i="37"/>
  <c r="AE51" i="37"/>
  <c r="AE51" i="36" s="1"/>
  <c r="AJ50" i="37"/>
  <c r="AE50" i="37"/>
  <c r="AJ49" i="37"/>
  <c r="AE49" i="37"/>
  <c r="AE49" i="36" s="1"/>
  <c r="AJ48" i="37"/>
  <c r="AJ48" i="36" s="1"/>
  <c r="AE48" i="37"/>
  <c r="AE48" i="36" s="1"/>
  <c r="AJ47" i="37"/>
  <c r="AE47" i="37"/>
  <c r="AJ46" i="37"/>
  <c r="AE46" i="37"/>
  <c r="AJ45" i="37"/>
  <c r="AE45" i="37"/>
  <c r="AE45" i="36" s="1"/>
  <c r="AJ44" i="37"/>
  <c r="AE44" i="37"/>
  <c r="AJ43" i="37"/>
  <c r="AE43" i="37"/>
  <c r="AJ42" i="37"/>
  <c r="AE42" i="37"/>
  <c r="AJ41" i="37"/>
  <c r="AE41" i="37"/>
  <c r="AE41" i="36" s="1"/>
  <c r="AJ40" i="37"/>
  <c r="AE40" i="37"/>
  <c r="AE40" i="36" s="1"/>
  <c r="AJ39" i="37"/>
  <c r="AE39" i="37"/>
  <c r="AE39" i="36" s="1"/>
  <c r="AJ38" i="37"/>
  <c r="AE38" i="37"/>
  <c r="AJ37" i="37"/>
  <c r="AE37" i="37"/>
  <c r="AE37" i="36" s="1"/>
  <c r="AJ36" i="37"/>
  <c r="AJ36" i="36" s="1"/>
  <c r="AE36" i="37"/>
  <c r="AJ35" i="37"/>
  <c r="AE35" i="37"/>
  <c r="AJ34" i="37"/>
  <c r="AE34" i="37"/>
  <c r="AI29" i="37"/>
  <c r="AI29" i="36" s="1"/>
  <c r="AH29" i="37"/>
  <c r="AH29" i="36" s="1"/>
  <c r="AG29" i="37"/>
  <c r="AG29" i="36" s="1"/>
  <c r="AF29" i="37"/>
  <c r="AD29" i="37"/>
  <c r="AD29" i="36" s="1"/>
  <c r="AC29" i="37"/>
  <c r="AC29" i="36" s="1"/>
  <c r="AB29" i="37"/>
  <c r="AB29" i="36" s="1"/>
  <c r="AA29" i="37"/>
  <c r="AJ28" i="37"/>
  <c r="AE28" i="37"/>
  <c r="AJ27" i="37"/>
  <c r="AJ27" i="36" s="1"/>
  <c r="AE27" i="37"/>
  <c r="AJ26" i="37"/>
  <c r="AJ26" i="36" s="1"/>
  <c r="AE26" i="37"/>
  <c r="AJ25" i="37"/>
  <c r="AE25" i="37"/>
  <c r="AE25" i="36" s="1"/>
  <c r="AJ24" i="37"/>
  <c r="AE24" i="37"/>
  <c r="AJ21" i="37"/>
  <c r="AE21" i="37"/>
  <c r="AJ20" i="37"/>
  <c r="AJ20" i="36" s="1"/>
  <c r="AE20" i="37"/>
  <c r="AI19" i="37"/>
  <c r="AI19" i="36" s="1"/>
  <c r="AH19" i="37"/>
  <c r="AG19" i="37"/>
  <c r="AF19" i="37"/>
  <c r="AD19" i="37"/>
  <c r="AC19" i="37"/>
  <c r="AB19" i="37"/>
  <c r="AA19" i="37"/>
  <c r="AA22" i="37" s="1"/>
  <c r="AJ18" i="37"/>
  <c r="AJ18" i="36" s="1"/>
  <c r="AE18" i="37"/>
  <c r="AJ17" i="37"/>
  <c r="AE17" i="37"/>
  <c r="AJ16" i="37"/>
  <c r="AE16" i="37"/>
  <c r="AJ15" i="37"/>
  <c r="AE15" i="37"/>
  <c r="AU87" i="37"/>
  <c r="AT87" i="37"/>
  <c r="AS87" i="37"/>
  <c r="AR87" i="37"/>
  <c r="AP87" i="37"/>
  <c r="AO87" i="37"/>
  <c r="AN87" i="37"/>
  <c r="AM87" i="37"/>
  <c r="AV85" i="37"/>
  <c r="AQ85" i="37"/>
  <c r="AV84" i="37"/>
  <c r="AV84" i="36" s="1"/>
  <c r="AQ84" i="37"/>
  <c r="AV83" i="37"/>
  <c r="AQ83" i="37"/>
  <c r="AV82" i="37"/>
  <c r="AQ82" i="37"/>
  <c r="AV81" i="37"/>
  <c r="AQ81" i="37"/>
  <c r="AV80" i="37"/>
  <c r="AQ80" i="37"/>
  <c r="AV79" i="37"/>
  <c r="AQ79" i="37"/>
  <c r="AQ79" i="36" s="1"/>
  <c r="AV78" i="37"/>
  <c r="AQ78" i="37"/>
  <c r="AQ78" i="36" s="1"/>
  <c r="AV77" i="37"/>
  <c r="AQ77" i="37"/>
  <c r="AQ77" i="36" s="1"/>
  <c r="AV76" i="37"/>
  <c r="AQ76" i="37"/>
  <c r="AV75" i="37"/>
  <c r="AQ75" i="37"/>
  <c r="AQ75" i="36" s="1"/>
  <c r="AU69" i="37"/>
  <c r="AT69" i="37"/>
  <c r="AS69" i="37"/>
  <c r="AR69" i="37"/>
  <c r="AP69" i="37"/>
  <c r="AO69" i="37"/>
  <c r="AN69" i="37"/>
  <c r="AM69" i="37"/>
  <c r="AV68" i="36"/>
  <c r="AU65" i="37"/>
  <c r="AT65" i="37"/>
  <c r="AS65" i="37"/>
  <c r="AR65" i="37"/>
  <c r="AP65" i="37"/>
  <c r="AO65" i="37"/>
  <c r="AN65" i="37"/>
  <c r="AM65" i="37"/>
  <c r="AV63" i="37"/>
  <c r="AQ63" i="37"/>
  <c r="AQ63" i="36" s="1"/>
  <c r="AV62" i="37"/>
  <c r="AQ62" i="37"/>
  <c r="AQ62" i="36" s="1"/>
  <c r="AV61" i="37"/>
  <c r="AQ61" i="37"/>
  <c r="AQ61" i="36" s="1"/>
  <c r="AV60" i="37"/>
  <c r="AV60" i="36" s="1"/>
  <c r="AQ60" i="37"/>
  <c r="AV59" i="37"/>
  <c r="AQ59" i="37"/>
  <c r="AQ59" i="36" s="1"/>
  <c r="AV58" i="37"/>
  <c r="AV58" i="36" s="1"/>
  <c r="AQ58" i="37"/>
  <c r="AQ58" i="36" s="1"/>
  <c r="AV57" i="37"/>
  <c r="AV57" i="36" s="1"/>
  <c r="AQ57" i="37"/>
  <c r="AV56" i="37"/>
  <c r="AQ56" i="37"/>
  <c r="AV55" i="37"/>
  <c r="AQ55" i="37"/>
  <c r="AV54" i="37"/>
  <c r="AQ54" i="37"/>
  <c r="AQ54" i="36" s="1"/>
  <c r="AV53" i="37"/>
  <c r="AQ53" i="37"/>
  <c r="AQ53" i="36" s="1"/>
  <c r="AV52" i="37"/>
  <c r="AQ52" i="37"/>
  <c r="AQ52" i="36" s="1"/>
  <c r="AV51" i="37"/>
  <c r="AQ51" i="37"/>
  <c r="AV50" i="37"/>
  <c r="AV50" i="36" s="1"/>
  <c r="AQ50" i="37"/>
  <c r="AQ50" i="36" s="1"/>
  <c r="AV49" i="37"/>
  <c r="AV49" i="36" s="1"/>
  <c r="AQ49" i="37"/>
  <c r="AV48" i="37"/>
  <c r="AV48" i="36" s="1"/>
  <c r="AQ48" i="37"/>
  <c r="AV47" i="37"/>
  <c r="AQ47" i="37"/>
  <c r="AQ47" i="36" s="1"/>
  <c r="AV46" i="37"/>
  <c r="AQ46" i="37"/>
  <c r="AQ46" i="36" s="1"/>
  <c r="AV45" i="37"/>
  <c r="AQ45" i="37"/>
  <c r="AV44" i="37"/>
  <c r="AQ44" i="37"/>
  <c r="AQ44" i="36" s="1"/>
  <c r="AV43" i="37"/>
  <c r="AQ43" i="37"/>
  <c r="AV42" i="37"/>
  <c r="AV42" i="36" s="1"/>
  <c r="AQ42" i="37"/>
  <c r="AQ42" i="36" s="1"/>
  <c r="AV41" i="37"/>
  <c r="AV41" i="36" s="1"/>
  <c r="AQ41" i="37"/>
  <c r="AV40" i="37"/>
  <c r="AQ40" i="37"/>
  <c r="AQ40" i="36" s="1"/>
  <c r="AV39" i="37"/>
  <c r="AQ39" i="37"/>
  <c r="AQ39" i="36" s="1"/>
  <c r="AV38" i="37"/>
  <c r="AQ38" i="37"/>
  <c r="AQ38" i="36" s="1"/>
  <c r="AV37" i="37"/>
  <c r="AQ37" i="37"/>
  <c r="AQ37" i="36" s="1"/>
  <c r="AV36" i="37"/>
  <c r="AV36" i="36" s="1"/>
  <c r="AQ36" i="37"/>
  <c r="AV35" i="37"/>
  <c r="AQ35" i="37"/>
  <c r="AV34" i="37"/>
  <c r="AQ34" i="37"/>
  <c r="AQ34" i="36" s="1"/>
  <c r="AU29" i="37"/>
  <c r="AU29" i="36" s="1"/>
  <c r="AT29" i="37"/>
  <c r="AT29" i="36" s="1"/>
  <c r="AS29" i="37"/>
  <c r="AS29" i="36" s="1"/>
  <c r="AR29" i="37"/>
  <c r="AP29" i="37"/>
  <c r="AP29" i="36" s="1"/>
  <c r="AO29" i="37"/>
  <c r="AO29" i="36" s="1"/>
  <c r="AN29" i="37"/>
  <c r="AN29" i="36" s="1"/>
  <c r="AM29" i="37"/>
  <c r="AV28" i="37"/>
  <c r="AQ28" i="37"/>
  <c r="AV27" i="37"/>
  <c r="AQ27" i="37"/>
  <c r="AV26" i="37"/>
  <c r="AQ26" i="37"/>
  <c r="AV25" i="37"/>
  <c r="AV25" i="36" s="1"/>
  <c r="AQ25" i="37"/>
  <c r="AV24" i="37"/>
  <c r="AV24" i="36" s="1"/>
  <c r="AQ24" i="37"/>
  <c r="AV21" i="37"/>
  <c r="AV21" i="36" s="1"/>
  <c r="AQ21" i="37"/>
  <c r="AV20" i="37"/>
  <c r="AV20" i="36" s="1"/>
  <c r="AQ20" i="37"/>
  <c r="AW20" i="37" s="1"/>
  <c r="AU19" i="37"/>
  <c r="AT19" i="37"/>
  <c r="AS19" i="37"/>
  <c r="AR19" i="37"/>
  <c r="AP19" i="37"/>
  <c r="AO19" i="37"/>
  <c r="AN19" i="37"/>
  <c r="AM19" i="37"/>
  <c r="AV18" i="37"/>
  <c r="AV18" i="36" s="1"/>
  <c r="AQ18" i="37"/>
  <c r="AV17" i="37"/>
  <c r="AV17" i="36" s="1"/>
  <c r="AQ17" i="37"/>
  <c r="AV16" i="37"/>
  <c r="AV16" i="36" s="1"/>
  <c r="AQ16" i="37"/>
  <c r="AQ16" i="36" s="1"/>
  <c r="AV15" i="37"/>
  <c r="AV15" i="36" s="1"/>
  <c r="AQ15" i="37"/>
  <c r="BG87" i="37"/>
  <c r="BF87" i="37"/>
  <c r="BE87" i="37"/>
  <c r="BD87" i="37"/>
  <c r="BB87" i="37"/>
  <c r="BA87" i="37"/>
  <c r="AZ87" i="37"/>
  <c r="AY87" i="37"/>
  <c r="BH85" i="37"/>
  <c r="BH85" i="36" s="1"/>
  <c r="BC85" i="37"/>
  <c r="BC85" i="36" s="1"/>
  <c r="BH84" i="37"/>
  <c r="BH84" i="36" s="1"/>
  <c r="BC84" i="37"/>
  <c r="BH83" i="37"/>
  <c r="BC83" i="37"/>
  <c r="BC83" i="36" s="1"/>
  <c r="BH82" i="37"/>
  <c r="BC82" i="37"/>
  <c r="BH81" i="37"/>
  <c r="BC81" i="37"/>
  <c r="BH80" i="37"/>
  <c r="BC80" i="37"/>
  <c r="BC80" i="36" s="1"/>
  <c r="BH79" i="37"/>
  <c r="BH79" i="36" s="1"/>
  <c r="BC79" i="37"/>
  <c r="BC79" i="36" s="1"/>
  <c r="BH78" i="37"/>
  <c r="BH78" i="36" s="1"/>
  <c r="BC78" i="37"/>
  <c r="BH77" i="37"/>
  <c r="BC77" i="37"/>
  <c r="BH76" i="37"/>
  <c r="BC76" i="37"/>
  <c r="BH75" i="37"/>
  <c r="BC75" i="37"/>
  <c r="BC70" i="36"/>
  <c r="BG69" i="37"/>
  <c r="BF69" i="37"/>
  <c r="BE69" i="37"/>
  <c r="BD69" i="37"/>
  <c r="BD69" i="36" s="1"/>
  <c r="BB69" i="37"/>
  <c r="BA69" i="37"/>
  <c r="AZ69" i="37"/>
  <c r="AY69" i="37"/>
  <c r="BC68" i="36"/>
  <c r="BG65" i="37"/>
  <c r="BF65" i="37"/>
  <c r="BE65" i="37"/>
  <c r="BD65" i="37"/>
  <c r="BB65" i="37"/>
  <c r="BA65" i="37"/>
  <c r="AZ65" i="37"/>
  <c r="AY65" i="37"/>
  <c r="BH63" i="37"/>
  <c r="BH63" i="36" s="1"/>
  <c r="BC63" i="37"/>
  <c r="BC63" i="36" s="1"/>
  <c r="BH62" i="37"/>
  <c r="BC62" i="37"/>
  <c r="BC62" i="36" s="1"/>
  <c r="BH61" i="37"/>
  <c r="BC61" i="37"/>
  <c r="BC61" i="36" s="1"/>
  <c r="BH60" i="37"/>
  <c r="BC60" i="37"/>
  <c r="BC60" i="36" s="1"/>
  <c r="BH59" i="37"/>
  <c r="BC59" i="37"/>
  <c r="BC59" i="36" s="1"/>
  <c r="BH58" i="37"/>
  <c r="BH58" i="36" s="1"/>
  <c r="BC58" i="37"/>
  <c r="BC58" i="36" s="1"/>
  <c r="BH57" i="37"/>
  <c r="BH57" i="36" s="1"/>
  <c r="BC57" i="37"/>
  <c r="BH56" i="37"/>
  <c r="BH56" i="36" s="1"/>
  <c r="BC56" i="37"/>
  <c r="BH55" i="37"/>
  <c r="BH55" i="36" s="1"/>
  <c r="BC55" i="37"/>
  <c r="BC55" i="36" s="1"/>
  <c r="BH54" i="37"/>
  <c r="BC54" i="37"/>
  <c r="BC54" i="36" s="1"/>
  <c r="BH53" i="37"/>
  <c r="BC53" i="37"/>
  <c r="BC53" i="36" s="1"/>
  <c r="BH52" i="37"/>
  <c r="BC52" i="37"/>
  <c r="BC52" i="36" s="1"/>
  <c r="BH51" i="37"/>
  <c r="BC51" i="37"/>
  <c r="BH50" i="37"/>
  <c r="BH50" i="36" s="1"/>
  <c r="BC50" i="37"/>
  <c r="BH49" i="37"/>
  <c r="BC49" i="37"/>
  <c r="BH48" i="37"/>
  <c r="BC48" i="37"/>
  <c r="BC48" i="36" s="1"/>
  <c r="BH47" i="37"/>
  <c r="BH47" i="36" s="1"/>
  <c r="BC47" i="37"/>
  <c r="BC47" i="36" s="1"/>
  <c r="BH46" i="37"/>
  <c r="BH46" i="36" s="1"/>
  <c r="BC46" i="37"/>
  <c r="BH45" i="37"/>
  <c r="BC45" i="37"/>
  <c r="BH44" i="37"/>
  <c r="BC44" i="37"/>
  <c r="BC44" i="36" s="1"/>
  <c r="BH43" i="37"/>
  <c r="BC43" i="37"/>
  <c r="BH42" i="37"/>
  <c r="BH42" i="36" s="1"/>
  <c r="BC42" i="37"/>
  <c r="BC42" i="36" s="1"/>
  <c r="BH41" i="37"/>
  <c r="BC41" i="37"/>
  <c r="BH40" i="37"/>
  <c r="BC40" i="37"/>
  <c r="BC40" i="36" s="1"/>
  <c r="BH39" i="37"/>
  <c r="BH39" i="36" s="1"/>
  <c r="BC39" i="37"/>
  <c r="BC39" i="36" s="1"/>
  <c r="BH38" i="37"/>
  <c r="BH38" i="36" s="1"/>
  <c r="BC38" i="37"/>
  <c r="BH37" i="37"/>
  <c r="BC37" i="37"/>
  <c r="BC37" i="36" s="1"/>
  <c r="BH36" i="37"/>
  <c r="BC36" i="37"/>
  <c r="BH35" i="37"/>
  <c r="BC35" i="37"/>
  <c r="BC35" i="36" s="1"/>
  <c r="BH34" i="37"/>
  <c r="BC34" i="37"/>
  <c r="BC34" i="36" s="1"/>
  <c r="BG29" i="37"/>
  <c r="BF29" i="37"/>
  <c r="BE29" i="37"/>
  <c r="BD29" i="37"/>
  <c r="BB29" i="37"/>
  <c r="BA29" i="37"/>
  <c r="BA29" i="36" s="1"/>
  <c r="AZ29" i="37"/>
  <c r="AZ29" i="36" s="1"/>
  <c r="AY29" i="37"/>
  <c r="BH28" i="37"/>
  <c r="BH28" i="36" s="1"/>
  <c r="BC28" i="37"/>
  <c r="BC28" i="36" s="1"/>
  <c r="BH27" i="37"/>
  <c r="BC27" i="37"/>
  <c r="BH26" i="37"/>
  <c r="BC26" i="37"/>
  <c r="BH25" i="37"/>
  <c r="BC25" i="37"/>
  <c r="BH24" i="37"/>
  <c r="BH24" i="36" s="1"/>
  <c r="BC24" i="37"/>
  <c r="BH21" i="37"/>
  <c r="BC21" i="37"/>
  <c r="BH20" i="37"/>
  <c r="BC20" i="37"/>
  <c r="BI20" i="37" s="1"/>
  <c r="BG19" i="37"/>
  <c r="BF19" i="37"/>
  <c r="BE19" i="37"/>
  <c r="BD19" i="37"/>
  <c r="BB19" i="37"/>
  <c r="BA19" i="37"/>
  <c r="AZ19" i="37"/>
  <c r="AZ19" i="36" s="1"/>
  <c r="AY19" i="37"/>
  <c r="BH18" i="37"/>
  <c r="BC18" i="37"/>
  <c r="BH17" i="37"/>
  <c r="BH17" i="36" s="1"/>
  <c r="BC17" i="37"/>
  <c r="BH16" i="37"/>
  <c r="BH16" i="36" s="1"/>
  <c r="BC16" i="37"/>
  <c r="BH15" i="37"/>
  <c r="BC15" i="37"/>
  <c r="BC15" i="36" s="1"/>
  <c r="E19" i="37"/>
  <c r="F19" i="37"/>
  <c r="E29" i="37"/>
  <c r="F29" i="37"/>
  <c r="F29" i="36" s="1"/>
  <c r="E65" i="37"/>
  <c r="F65" i="37"/>
  <c r="E69" i="37"/>
  <c r="F69" i="37"/>
  <c r="E87" i="37"/>
  <c r="F87" i="37"/>
  <c r="C6" i="52"/>
  <c r="C5" i="52"/>
  <c r="C4" i="52"/>
  <c r="C3" i="52"/>
  <c r="C2" i="52"/>
  <c r="F91" i="12"/>
  <c r="E91" i="12"/>
  <c r="J37" i="39"/>
  <c r="I37" i="39"/>
  <c r="H37" i="39"/>
  <c r="G37" i="39"/>
  <c r="F37" i="39"/>
  <c r="E37" i="39"/>
  <c r="D37" i="39"/>
  <c r="J36" i="39"/>
  <c r="I36" i="39"/>
  <c r="H36" i="39"/>
  <c r="G36" i="39"/>
  <c r="F36" i="39"/>
  <c r="E36" i="39"/>
  <c r="D36" i="39"/>
  <c r="J35" i="39"/>
  <c r="I35" i="39"/>
  <c r="H35" i="39"/>
  <c r="G35" i="39"/>
  <c r="F35" i="39"/>
  <c r="E35" i="39"/>
  <c r="J32" i="39"/>
  <c r="I32" i="39"/>
  <c r="H32" i="39"/>
  <c r="G32" i="39"/>
  <c r="F32" i="39"/>
  <c r="E32" i="39"/>
  <c r="D32" i="39"/>
  <c r="K31" i="39"/>
  <c r="K30" i="39"/>
  <c r="E10" i="56" s="1"/>
  <c r="AD31" i="56" s="1"/>
  <c r="K29" i="39"/>
  <c r="E10" i="28" s="1"/>
  <c r="J26" i="39"/>
  <c r="I26" i="39"/>
  <c r="H26" i="39"/>
  <c r="G26" i="39"/>
  <c r="F26" i="39"/>
  <c r="E26" i="39"/>
  <c r="D26" i="39"/>
  <c r="K25" i="39"/>
  <c r="D10" i="57" s="1"/>
  <c r="K24" i="39"/>
  <c r="D10" i="56" s="1"/>
  <c r="K23" i="39"/>
  <c r="J20" i="39"/>
  <c r="I20" i="39"/>
  <c r="H20" i="39"/>
  <c r="G20" i="39"/>
  <c r="F20" i="39"/>
  <c r="E20" i="39"/>
  <c r="D20" i="39"/>
  <c r="K19" i="39"/>
  <c r="C10" i="57" s="1"/>
  <c r="K18" i="39"/>
  <c r="C10" i="56" s="1"/>
  <c r="K17" i="39"/>
  <c r="K12" i="39"/>
  <c r="AK16" i="53" l="1"/>
  <c r="BU16" i="53"/>
  <c r="AW21" i="53"/>
  <c r="AW24" i="53"/>
  <c r="BI24" i="53"/>
  <c r="BI26" i="53"/>
  <c r="AW28" i="53"/>
  <c r="BI28" i="53"/>
  <c r="AK34" i="53"/>
  <c r="M35" i="53"/>
  <c r="AK37" i="53"/>
  <c r="AW37" i="53"/>
  <c r="CG42" i="53"/>
  <c r="BU47" i="53"/>
  <c r="Y48" i="53"/>
  <c r="CG49" i="53"/>
  <c r="Y50" i="53"/>
  <c r="CG51" i="53"/>
  <c r="BI53" i="53"/>
  <c r="BU53" i="53"/>
  <c r="Y54" i="53"/>
  <c r="M56" i="53"/>
  <c r="AW61" i="53"/>
  <c r="BI61" i="53"/>
  <c r="AW63" i="53"/>
  <c r="AW16" i="54"/>
  <c r="AW21" i="54"/>
  <c r="AK24" i="54"/>
  <c r="M25" i="54"/>
  <c r="CG25" i="54"/>
  <c r="CG28" i="54"/>
  <c r="AW34" i="54"/>
  <c r="CG34" i="54"/>
  <c r="CG36" i="54"/>
  <c r="AK37" i="54"/>
  <c r="AW37" i="54"/>
  <c r="CG37" i="54"/>
  <c r="AW38" i="54"/>
  <c r="BU38" i="54"/>
  <c r="AK39" i="54"/>
  <c r="M40" i="54"/>
  <c r="AW40" i="54"/>
  <c r="CG40" i="54"/>
  <c r="AW41" i="54"/>
  <c r="CG41" i="54"/>
  <c r="M44" i="54"/>
  <c r="AW44" i="54"/>
  <c r="AK45" i="54"/>
  <c r="CG47" i="54"/>
  <c r="Y49" i="54"/>
  <c r="CG49" i="54"/>
  <c r="M53" i="54"/>
  <c r="AK56" i="54"/>
  <c r="AW57" i="54"/>
  <c r="BI58" i="54"/>
  <c r="BU58" i="54"/>
  <c r="Y59" i="54"/>
  <c r="BI60" i="54"/>
  <c r="BU60" i="54"/>
  <c r="BU62" i="54"/>
  <c r="AW63" i="54"/>
  <c r="F16" i="58"/>
  <c r="BI80" i="37"/>
  <c r="AW85" i="37"/>
  <c r="CG78" i="53"/>
  <c r="Y84" i="53"/>
  <c r="AW84" i="53"/>
  <c r="CG85" i="53"/>
  <c r="CG77" i="54"/>
  <c r="BU80" i="54"/>
  <c r="AK81" i="54"/>
  <c r="M83" i="54"/>
  <c r="BU84" i="54"/>
  <c r="CG84" i="54"/>
  <c r="AK85" i="54"/>
  <c r="CO70" i="36"/>
  <c r="CK70" i="36"/>
  <c r="AW76" i="53"/>
  <c r="AW83" i="53"/>
  <c r="Y82" i="54"/>
  <c r="AV78" i="36"/>
  <c r="BI79" i="53"/>
  <c r="BU80" i="53"/>
  <c r="AK81" i="53"/>
  <c r="AK83" i="54"/>
  <c r="BI82" i="53"/>
  <c r="AK84" i="53"/>
  <c r="CG84" i="53"/>
  <c r="AJ78" i="36"/>
  <c r="AJ82" i="36"/>
  <c r="BI82" i="54"/>
  <c r="BE69" i="36"/>
  <c r="BH76" i="36"/>
  <c r="BH80" i="36"/>
  <c r="BI76" i="53"/>
  <c r="BU77" i="53"/>
  <c r="AW79" i="53"/>
  <c r="M80" i="53"/>
  <c r="BU83" i="54"/>
  <c r="AK84" i="54"/>
  <c r="BC81" i="36"/>
  <c r="BI84" i="53"/>
  <c r="AN89" i="54"/>
  <c r="BX89" i="54"/>
  <c r="CG75" i="54"/>
  <c r="AG69" i="36"/>
  <c r="AW78" i="53"/>
  <c r="Y80" i="53"/>
  <c r="BU84" i="53"/>
  <c r="AK85" i="53"/>
  <c r="AW84" i="54"/>
  <c r="AV83" i="36"/>
  <c r="CG78" i="54"/>
  <c r="AW79" i="54"/>
  <c r="CG82" i="54"/>
  <c r="Y76" i="54"/>
  <c r="M79" i="54"/>
  <c r="Y78" i="53"/>
  <c r="CG79" i="53"/>
  <c r="Y82" i="53"/>
  <c r="AW85" i="53"/>
  <c r="BI83" i="54"/>
  <c r="CG76" i="54"/>
  <c r="CG80" i="54"/>
  <c r="CA87" i="54"/>
  <c r="BY89" i="54"/>
  <c r="BY91" i="54" s="1"/>
  <c r="BU79" i="54"/>
  <c r="BU81" i="54"/>
  <c r="BU82" i="54"/>
  <c r="BM89" i="54"/>
  <c r="BM91" i="54" s="1"/>
  <c r="BI85" i="54"/>
  <c r="BI84" i="54"/>
  <c r="BI79" i="54"/>
  <c r="BF89" i="54"/>
  <c r="BF91" i="54" s="1"/>
  <c r="BI78" i="54"/>
  <c r="AY89" i="54"/>
  <c r="BC78" i="36"/>
  <c r="AV77" i="36"/>
  <c r="AW77" i="54"/>
  <c r="CU78" i="54"/>
  <c r="CU82" i="54"/>
  <c r="CV83" i="54"/>
  <c r="CP79" i="36"/>
  <c r="CV84" i="54"/>
  <c r="AV85" i="36"/>
  <c r="AW85" i="54"/>
  <c r="AW85" i="36" s="1"/>
  <c r="AQ85" i="36"/>
  <c r="AW76" i="54"/>
  <c r="AW81" i="54"/>
  <c r="AQ87" i="54"/>
  <c r="AW83" i="54"/>
  <c r="AO89" i="54"/>
  <c r="AO91" i="54" s="1"/>
  <c r="AW75" i="54"/>
  <c r="AW80" i="54"/>
  <c r="AW78" i="54"/>
  <c r="AW82" i="54"/>
  <c r="AK80" i="54"/>
  <c r="AK76" i="54"/>
  <c r="AK79" i="54"/>
  <c r="AK78" i="54"/>
  <c r="AE79" i="36"/>
  <c r="AE87" i="54"/>
  <c r="AE80" i="36"/>
  <c r="Y80" i="54"/>
  <c r="Y84" i="54"/>
  <c r="S69" i="54"/>
  <c r="S87" i="54"/>
  <c r="CT76" i="54"/>
  <c r="CV78" i="54"/>
  <c r="CV82" i="54"/>
  <c r="CR83" i="54"/>
  <c r="CO82" i="36"/>
  <c r="CT78" i="54"/>
  <c r="CV79" i="54"/>
  <c r="CT82" i="54"/>
  <c r="CR79" i="54"/>
  <c r="CU76" i="54"/>
  <c r="CV77" i="54"/>
  <c r="CR78" i="54"/>
  <c r="M81" i="54"/>
  <c r="CR82" i="54"/>
  <c r="CR77" i="54"/>
  <c r="CT80" i="54"/>
  <c r="CV81" i="54"/>
  <c r="CV75" i="54"/>
  <c r="CR76" i="54"/>
  <c r="CU80" i="54"/>
  <c r="CR81" i="54"/>
  <c r="CT84" i="54"/>
  <c r="CV85" i="54"/>
  <c r="CP84" i="36"/>
  <c r="CN87" i="54"/>
  <c r="CR75" i="54"/>
  <c r="CV80" i="54"/>
  <c r="CU84" i="54"/>
  <c r="CR85" i="54"/>
  <c r="CR80" i="54"/>
  <c r="CQ87" i="54"/>
  <c r="CR84" i="54"/>
  <c r="CM78" i="54"/>
  <c r="CM82" i="54"/>
  <c r="CM76" i="54"/>
  <c r="CS78" i="54"/>
  <c r="CS77" i="54"/>
  <c r="CM77" i="54"/>
  <c r="CS84" i="54"/>
  <c r="CM84" i="54"/>
  <c r="CS75" i="54"/>
  <c r="CM75" i="54"/>
  <c r="M77" i="54"/>
  <c r="CS79" i="54"/>
  <c r="CM79" i="54"/>
  <c r="CS82" i="54"/>
  <c r="CS83" i="54"/>
  <c r="CM83" i="54"/>
  <c r="M75" i="54"/>
  <c r="CS81" i="54"/>
  <c r="CM81" i="54"/>
  <c r="CM80" i="54"/>
  <c r="CS80" i="54"/>
  <c r="CS85" i="54"/>
  <c r="CM85" i="54"/>
  <c r="CG77" i="53"/>
  <c r="CO77" i="36"/>
  <c r="CP77" i="36"/>
  <c r="CG80" i="53"/>
  <c r="CQ80" i="36"/>
  <c r="CG76" i="53"/>
  <c r="CG81" i="53"/>
  <c r="CG82" i="53"/>
  <c r="BQ89" i="53"/>
  <c r="BU81" i="53"/>
  <c r="CO75" i="36"/>
  <c r="CP76" i="36"/>
  <c r="CL80" i="36"/>
  <c r="BU79" i="53"/>
  <c r="BU85" i="53"/>
  <c r="BU83" i="53"/>
  <c r="BH77" i="36"/>
  <c r="BI78" i="53"/>
  <c r="BI83" i="53"/>
  <c r="BC82" i="36"/>
  <c r="BC77" i="36"/>
  <c r="BI80" i="53"/>
  <c r="BI80" i="36" s="1"/>
  <c r="CL79" i="36"/>
  <c r="CL85" i="36"/>
  <c r="BB69" i="36"/>
  <c r="BB72" i="36" s="1"/>
  <c r="AZ89" i="53"/>
  <c r="AZ91" i="53" s="1"/>
  <c r="AV76" i="36"/>
  <c r="AV82" i="36"/>
  <c r="AR89" i="53"/>
  <c r="CQ81" i="36"/>
  <c r="AW77" i="53"/>
  <c r="AS69" i="36"/>
  <c r="CO80" i="36"/>
  <c r="CL77" i="36"/>
  <c r="CK76" i="36"/>
  <c r="AW81" i="53"/>
  <c r="AQ80" i="36"/>
  <c r="AQ81" i="36"/>
  <c r="AQ87" i="53"/>
  <c r="AW75" i="53"/>
  <c r="AW82" i="53"/>
  <c r="CP81" i="36"/>
  <c r="CO79" i="36"/>
  <c r="AK77" i="53"/>
  <c r="CQ79" i="36"/>
  <c r="CO78" i="36"/>
  <c r="CP80" i="36"/>
  <c r="CV78" i="53"/>
  <c r="CV79" i="53"/>
  <c r="CO76" i="36"/>
  <c r="CQ78" i="36"/>
  <c r="CQ82" i="36"/>
  <c r="CQ84" i="36"/>
  <c r="AF89" i="53"/>
  <c r="AK80" i="53"/>
  <c r="CL83" i="36"/>
  <c r="CL76" i="36"/>
  <c r="CL82" i="36"/>
  <c r="AE77" i="36"/>
  <c r="AE78" i="36"/>
  <c r="AE87" i="53"/>
  <c r="CL75" i="36"/>
  <c r="AC69" i="36"/>
  <c r="AC72" i="36" s="1"/>
  <c r="AD69" i="36"/>
  <c r="AD72" i="36" s="1"/>
  <c r="AK82" i="53"/>
  <c r="AE84" i="36"/>
  <c r="AK83" i="53"/>
  <c r="AK79" i="53"/>
  <c r="AE85" i="36"/>
  <c r="AK78" i="53"/>
  <c r="Y76" i="53"/>
  <c r="CR82" i="53"/>
  <c r="CO84" i="36"/>
  <c r="CR84" i="53"/>
  <c r="CO81" i="36"/>
  <c r="CP83" i="36"/>
  <c r="CP85" i="36"/>
  <c r="CQ83" i="36"/>
  <c r="CQ85" i="36"/>
  <c r="CQ87" i="53"/>
  <c r="CP75" i="36"/>
  <c r="CR83" i="53"/>
  <c r="M77" i="53"/>
  <c r="CT80" i="53"/>
  <c r="CT76" i="53"/>
  <c r="CT77" i="53"/>
  <c r="CU78" i="53"/>
  <c r="CU80" i="53"/>
  <c r="CR78" i="53"/>
  <c r="CR79" i="53"/>
  <c r="M85" i="53"/>
  <c r="I89" i="53"/>
  <c r="CO83" i="36"/>
  <c r="CO85" i="36"/>
  <c r="L87" i="53"/>
  <c r="CR80" i="53"/>
  <c r="CO87" i="53"/>
  <c r="CV81" i="53"/>
  <c r="CQ76" i="36"/>
  <c r="CR81" i="53"/>
  <c r="CS85" i="53"/>
  <c r="CR85" i="53"/>
  <c r="CV75" i="53"/>
  <c r="CV76" i="53"/>
  <c r="CV77" i="53"/>
  <c r="M83" i="53"/>
  <c r="M84" i="53"/>
  <c r="CR75" i="53"/>
  <c r="CR76" i="53"/>
  <c r="CR77" i="53"/>
  <c r="CT83" i="53"/>
  <c r="CT85" i="53"/>
  <c r="CQ75" i="36"/>
  <c r="CQ77" i="36"/>
  <c r="CU82" i="53"/>
  <c r="CT84" i="53"/>
  <c r="CT81" i="53"/>
  <c r="CV82" i="53"/>
  <c r="CV83" i="53"/>
  <c r="CU84" i="53"/>
  <c r="CV85" i="53"/>
  <c r="CK80" i="36"/>
  <c r="CK82" i="36"/>
  <c r="CL78" i="36"/>
  <c r="CL84" i="36"/>
  <c r="CJ87" i="53"/>
  <c r="M81" i="53"/>
  <c r="CT82" i="53"/>
  <c r="CK75" i="36"/>
  <c r="CK77" i="36"/>
  <c r="CK79" i="36"/>
  <c r="CK81" i="36"/>
  <c r="CT78" i="53"/>
  <c r="CM85" i="53"/>
  <c r="CU79" i="53"/>
  <c r="CS81" i="53"/>
  <c r="CU83" i="53"/>
  <c r="CS82" i="53"/>
  <c r="CM82" i="53"/>
  <c r="CL81" i="36"/>
  <c r="CT79" i="53"/>
  <c r="CS83" i="53"/>
  <c r="CM83" i="53"/>
  <c r="CM81" i="53"/>
  <c r="CS84" i="53"/>
  <c r="CM84" i="53"/>
  <c r="CS78" i="53"/>
  <c r="CM78" i="53"/>
  <c r="CK78" i="36"/>
  <c r="CS75" i="53"/>
  <c r="CM75" i="53"/>
  <c r="CM76" i="53"/>
  <c r="CS77" i="53"/>
  <c r="CM77" i="53"/>
  <c r="CS79" i="53"/>
  <c r="CM79" i="53"/>
  <c r="CS80" i="53"/>
  <c r="CM80" i="53"/>
  <c r="CN75" i="36"/>
  <c r="CR75" i="37"/>
  <c r="CN77" i="36"/>
  <c r="CR77" i="37"/>
  <c r="CN79" i="36"/>
  <c r="CR79" i="37"/>
  <c r="CN81" i="36"/>
  <c r="CR81" i="37"/>
  <c r="CN83" i="36"/>
  <c r="CR83" i="37"/>
  <c r="CN85" i="36"/>
  <c r="CR85" i="37"/>
  <c r="CN76" i="36"/>
  <c r="CR76" i="37"/>
  <c r="CN78" i="36"/>
  <c r="CR78" i="37"/>
  <c r="CN80" i="36"/>
  <c r="CR80" i="37"/>
  <c r="CN82" i="36"/>
  <c r="CR82" i="37"/>
  <c r="CN84" i="36"/>
  <c r="CR84" i="37"/>
  <c r="CM75" i="37"/>
  <c r="CM77" i="37"/>
  <c r="CM79" i="37"/>
  <c r="CM81" i="37"/>
  <c r="CM83" i="37"/>
  <c r="CM85" i="37"/>
  <c r="CM76" i="37"/>
  <c r="CM78" i="37"/>
  <c r="CM80" i="37"/>
  <c r="CM82" i="37"/>
  <c r="CM84" i="37"/>
  <c r="G21" i="55"/>
  <c r="G19" i="52" s="1"/>
  <c r="CG51" i="54"/>
  <c r="CQ49" i="36"/>
  <c r="CQ57" i="36"/>
  <c r="CQ61" i="36"/>
  <c r="CE89" i="54"/>
  <c r="CO56" i="36"/>
  <c r="CO60" i="36"/>
  <c r="CP48" i="36"/>
  <c r="CG61" i="54"/>
  <c r="CF29" i="54"/>
  <c r="CG15" i="54"/>
  <c r="CQ17" i="36"/>
  <c r="CG17" i="54"/>
  <c r="CG53" i="54"/>
  <c r="CG52" i="54"/>
  <c r="CG63" i="54"/>
  <c r="CJ48" i="36"/>
  <c r="CG44" i="54"/>
  <c r="CG57" i="54"/>
  <c r="BU44" i="54"/>
  <c r="CP56" i="36"/>
  <c r="CP60" i="36"/>
  <c r="BU40" i="54"/>
  <c r="BU52" i="54"/>
  <c r="BU56" i="54"/>
  <c r="BU35" i="54"/>
  <c r="BU59" i="54"/>
  <c r="BS31" i="54"/>
  <c r="BS95" i="54" s="1"/>
  <c r="BR31" i="54"/>
  <c r="BR95" i="54" s="1"/>
  <c r="BU21" i="54"/>
  <c r="BU15" i="54"/>
  <c r="BU18" i="54"/>
  <c r="BU17" i="54"/>
  <c r="BU45" i="54"/>
  <c r="BU42" i="54"/>
  <c r="BU41" i="54"/>
  <c r="BU43" i="54"/>
  <c r="BU37" i="54"/>
  <c r="BU36" i="54"/>
  <c r="BU48" i="54"/>
  <c r="BN89" i="54"/>
  <c r="BN91" i="54" s="1"/>
  <c r="BO29" i="54"/>
  <c r="BL31" i="54"/>
  <c r="BL95" i="54" s="1"/>
  <c r="BU24" i="54"/>
  <c r="BE89" i="54"/>
  <c r="BE91" i="54" s="1"/>
  <c r="BI53" i="54"/>
  <c r="BG89" i="54"/>
  <c r="BC45" i="36"/>
  <c r="BC49" i="36"/>
  <c r="BI62" i="54"/>
  <c r="BI36" i="54"/>
  <c r="BI49" i="54"/>
  <c r="BI57" i="54"/>
  <c r="BI61" i="54"/>
  <c r="BI63" i="54"/>
  <c r="BC50" i="36"/>
  <c r="BI41" i="54"/>
  <c r="BI45" i="54"/>
  <c r="BI48" i="54"/>
  <c r="BI42" i="54"/>
  <c r="AW42" i="54"/>
  <c r="CV48" i="54"/>
  <c r="O21" i="57" s="1"/>
  <c r="AU89" i="54"/>
  <c r="AU91" i="54" s="1"/>
  <c r="AV34" i="36"/>
  <c r="AV40" i="36"/>
  <c r="AV44" i="36"/>
  <c r="AV56" i="36"/>
  <c r="AV28" i="36"/>
  <c r="CO24" i="36"/>
  <c r="AW28" i="54"/>
  <c r="AW50" i="54"/>
  <c r="AW48" i="54"/>
  <c r="AW60" i="54"/>
  <c r="AW46" i="54"/>
  <c r="AQ48" i="36"/>
  <c r="AQ60" i="36"/>
  <c r="AW45" i="54"/>
  <c r="AW49" i="54"/>
  <c r="AW61" i="54"/>
  <c r="CI29" i="54"/>
  <c r="AM31" i="54"/>
  <c r="AW15" i="54"/>
  <c r="AK41" i="54"/>
  <c r="AK35" i="54"/>
  <c r="AK36" i="54"/>
  <c r="AJ21" i="36"/>
  <c r="CQ15" i="36"/>
  <c r="AK18" i="54"/>
  <c r="CL70" i="36"/>
  <c r="AE38" i="36"/>
  <c r="AE47" i="36"/>
  <c r="AE59" i="36"/>
  <c r="AK44" i="54"/>
  <c r="AE34" i="36"/>
  <c r="AE46" i="36"/>
  <c r="AK34" i="54"/>
  <c r="AK46" i="54"/>
  <c r="AK52" i="54"/>
  <c r="CL49" i="36"/>
  <c r="AE36" i="36"/>
  <c r="AE52" i="36"/>
  <c r="AK54" i="54"/>
  <c r="AK26" i="54"/>
  <c r="AK28" i="54"/>
  <c r="CJ20" i="36"/>
  <c r="AE16" i="36"/>
  <c r="AE15" i="36"/>
  <c r="V89" i="54"/>
  <c r="CO36" i="36"/>
  <c r="CO52" i="36"/>
  <c r="CO58" i="36"/>
  <c r="CP46" i="36"/>
  <c r="CT53" i="54"/>
  <c r="M26" i="57" s="1"/>
  <c r="AG26" i="57" s="1"/>
  <c r="CU53" i="54"/>
  <c r="N26" i="57" s="1"/>
  <c r="CR59" i="54"/>
  <c r="Y46" i="54"/>
  <c r="Y58" i="54"/>
  <c r="CR44" i="54"/>
  <c r="CU46" i="54"/>
  <c r="N30" i="57" s="1"/>
  <c r="Y37" i="54"/>
  <c r="Y44" i="54"/>
  <c r="CR57" i="54"/>
  <c r="Y61" i="54"/>
  <c r="CR61" i="54"/>
  <c r="Y39" i="54"/>
  <c r="Y43" i="54"/>
  <c r="CV46" i="54"/>
  <c r="O30" i="57" s="1"/>
  <c r="CR54" i="54"/>
  <c r="CR46" i="54"/>
  <c r="Y50" i="54"/>
  <c r="Y28" i="54"/>
  <c r="CT20" i="54"/>
  <c r="Y18" i="54"/>
  <c r="CT15" i="54"/>
  <c r="CV16" i="54"/>
  <c r="CR16" i="54"/>
  <c r="CV15" i="54"/>
  <c r="Y41" i="54"/>
  <c r="Y35" i="54"/>
  <c r="CK39" i="36"/>
  <c r="CK43" i="36"/>
  <c r="CT58" i="54"/>
  <c r="Y55" i="54"/>
  <c r="Y53" i="54"/>
  <c r="Y51" i="54"/>
  <c r="Y63" i="54"/>
  <c r="S19" i="54"/>
  <c r="CT70" i="54"/>
  <c r="CR70" i="54"/>
  <c r="CU70" i="54"/>
  <c r="CV70" i="54"/>
  <c r="CR68" i="54"/>
  <c r="CV37" i="54"/>
  <c r="O18" i="57" s="1"/>
  <c r="M62" i="54"/>
  <c r="CT55" i="54"/>
  <c r="M32" i="57" s="1"/>
  <c r="AG32" i="57" s="1"/>
  <c r="CT34" i="54"/>
  <c r="M15" i="57" s="1"/>
  <c r="AG15" i="57" s="1"/>
  <c r="M63" i="54"/>
  <c r="M36" i="54"/>
  <c r="CR38" i="54"/>
  <c r="CQ63" i="36"/>
  <c r="CV35" i="54"/>
  <c r="O16" i="57" s="1"/>
  <c r="CT57" i="54"/>
  <c r="CT61" i="54"/>
  <c r="CO50" i="36"/>
  <c r="CO62" i="36"/>
  <c r="CU56" i="54"/>
  <c r="N31" i="57" s="1"/>
  <c r="CR62" i="54"/>
  <c r="CT63" i="54"/>
  <c r="CR37" i="54"/>
  <c r="CR49" i="54"/>
  <c r="CR50" i="54"/>
  <c r="CU60" i="54"/>
  <c r="CT36" i="54"/>
  <c r="M17" i="57" s="1"/>
  <c r="AG17" i="57" s="1"/>
  <c r="CU54" i="54"/>
  <c r="N27" i="57" s="1"/>
  <c r="CU59" i="54"/>
  <c r="CR42" i="54"/>
  <c r="CV54" i="54"/>
  <c r="O27" i="57" s="1"/>
  <c r="CT44" i="54"/>
  <c r="M29" i="57" s="1"/>
  <c r="AG29" i="57" s="1"/>
  <c r="CT49" i="54"/>
  <c r="M22" i="57" s="1"/>
  <c r="AG22" i="57" s="1"/>
  <c r="CU51" i="54"/>
  <c r="N24" i="57" s="1"/>
  <c r="CV52" i="54"/>
  <c r="O25" i="57" s="1"/>
  <c r="CV58" i="54"/>
  <c r="CT37" i="54"/>
  <c r="M18" i="57" s="1"/>
  <c r="AG18" i="57" s="1"/>
  <c r="CR39" i="54"/>
  <c r="CR43" i="54"/>
  <c r="CT46" i="54"/>
  <c r="M30" i="57" s="1"/>
  <c r="AG30" i="57" s="1"/>
  <c r="CV47" i="54"/>
  <c r="CR48" i="54"/>
  <c r="CU55" i="54"/>
  <c r="N32" i="57" s="1"/>
  <c r="CV56" i="54"/>
  <c r="O31" i="57" s="1"/>
  <c r="CT59" i="54"/>
  <c r="CV60" i="54"/>
  <c r="CT41" i="54"/>
  <c r="CR47" i="54"/>
  <c r="CR56" i="54"/>
  <c r="CR60" i="54"/>
  <c r="CT35" i="54"/>
  <c r="M16" i="57" s="1"/>
  <c r="AG16" i="57" s="1"/>
  <c r="CR55" i="54"/>
  <c r="CQ41" i="36"/>
  <c r="CQ53" i="36"/>
  <c r="CU35" i="54"/>
  <c r="N16" i="57" s="1"/>
  <c r="CV41" i="54"/>
  <c r="CU45" i="54"/>
  <c r="CT51" i="54"/>
  <c r="M24" i="57" s="1"/>
  <c r="AG24" i="57" s="1"/>
  <c r="CU52" i="54"/>
  <c r="N25" i="57" s="1"/>
  <c r="CU58" i="54"/>
  <c r="CU63" i="54"/>
  <c r="CR34" i="54"/>
  <c r="CR36" i="54"/>
  <c r="CR41" i="54"/>
  <c r="CR53" i="54"/>
  <c r="CO40" i="36"/>
  <c r="CR35" i="54"/>
  <c r="CV40" i="54"/>
  <c r="O20" i="57" s="1"/>
  <c r="CU44" i="54"/>
  <c r="N29" i="57" s="1"/>
  <c r="CR45" i="54"/>
  <c r="CT48" i="54"/>
  <c r="M21" i="57" s="1"/>
  <c r="AG21" i="57" s="1"/>
  <c r="CU49" i="54"/>
  <c r="N22" i="57" s="1"/>
  <c r="CU50" i="54"/>
  <c r="N23" i="57" s="1"/>
  <c r="CR52" i="54"/>
  <c r="CU57" i="54"/>
  <c r="CR58" i="54"/>
  <c r="CU61" i="54"/>
  <c r="CU62" i="54"/>
  <c r="CR63" i="54"/>
  <c r="CP52" i="36"/>
  <c r="CP58" i="36"/>
  <c r="CU39" i="54"/>
  <c r="CR40" i="54"/>
  <c r="CU43" i="54"/>
  <c r="CT47" i="54"/>
  <c r="CU48" i="54"/>
  <c r="N21" i="57" s="1"/>
  <c r="CV50" i="54"/>
  <c r="O23" i="57" s="1"/>
  <c r="CR51" i="54"/>
  <c r="CV62" i="54"/>
  <c r="J31" i="54"/>
  <c r="J95" i="54" s="1"/>
  <c r="CU24" i="54"/>
  <c r="CV26" i="54"/>
  <c r="CV27" i="54"/>
  <c r="CT28" i="54"/>
  <c r="CT26" i="54"/>
  <c r="CT27" i="54"/>
  <c r="CU28" i="54"/>
  <c r="CS24" i="54"/>
  <c r="CR24" i="54"/>
  <c r="CU26" i="54"/>
  <c r="CU27" i="54"/>
  <c r="CV28" i="54"/>
  <c r="CR25" i="54"/>
  <c r="CR28" i="54"/>
  <c r="CR26" i="54"/>
  <c r="CR27" i="54"/>
  <c r="M20" i="54"/>
  <c r="CQ20" i="36"/>
  <c r="CT21" i="54"/>
  <c r="CU20" i="54"/>
  <c r="CV20" i="54"/>
  <c r="CR20" i="54"/>
  <c r="CR21" i="54"/>
  <c r="M15" i="54"/>
  <c r="CR15" i="54"/>
  <c r="CT17" i="54"/>
  <c r="CT18" i="54"/>
  <c r="CU18" i="54"/>
  <c r="CT16" i="54"/>
  <c r="CV17" i="54"/>
  <c r="CV18" i="54"/>
  <c r="CR17" i="54"/>
  <c r="CR18" i="54"/>
  <c r="CS70" i="54"/>
  <c r="CM70" i="54"/>
  <c r="CS68" i="54"/>
  <c r="CM68" i="54"/>
  <c r="M51" i="54"/>
  <c r="M49" i="54"/>
  <c r="M61" i="54"/>
  <c r="M55" i="54"/>
  <c r="CT39" i="54"/>
  <c r="CS47" i="54"/>
  <c r="CM58" i="54"/>
  <c r="CL39" i="36"/>
  <c r="CL43" i="36"/>
  <c r="CS37" i="54"/>
  <c r="L18" i="57" s="1"/>
  <c r="AF18" i="57" s="1"/>
  <c r="CJ38" i="36"/>
  <c r="CJ42" i="36"/>
  <c r="CS40" i="54"/>
  <c r="CM40" i="54"/>
  <c r="M46" i="54"/>
  <c r="CS44" i="54"/>
  <c r="CM44" i="54"/>
  <c r="CS39" i="54"/>
  <c r="CM39" i="54"/>
  <c r="CS41" i="54"/>
  <c r="CS43" i="54"/>
  <c r="CM43" i="54"/>
  <c r="CM48" i="54"/>
  <c r="CS49" i="54"/>
  <c r="CM49" i="54"/>
  <c r="CS50" i="54"/>
  <c r="CM50" i="54"/>
  <c r="M59" i="54"/>
  <c r="CS63" i="54"/>
  <c r="CM63" i="54"/>
  <c r="CK34" i="36"/>
  <c r="CK36" i="36"/>
  <c r="CK60" i="36"/>
  <c r="CM47" i="54"/>
  <c r="CM51" i="54"/>
  <c r="CS51" i="54"/>
  <c r="CM52" i="54"/>
  <c r="CM54" i="54"/>
  <c r="CS57" i="54"/>
  <c r="CM57" i="54"/>
  <c r="CS38" i="54"/>
  <c r="CM38" i="54"/>
  <c r="CS42" i="54"/>
  <c r="CM42" i="54"/>
  <c r="CT45" i="54"/>
  <c r="CS53" i="54"/>
  <c r="CM53" i="54"/>
  <c r="CM55" i="54"/>
  <c r="CS55" i="54"/>
  <c r="CM56" i="54"/>
  <c r="CS61" i="54"/>
  <c r="CM61" i="54"/>
  <c r="CS62" i="54"/>
  <c r="CM62" i="54"/>
  <c r="CM37" i="54"/>
  <c r="CS46" i="54"/>
  <c r="CM46" i="54"/>
  <c r="CM60" i="54"/>
  <c r="CS34" i="54"/>
  <c r="CM34" i="54"/>
  <c r="CS36" i="54"/>
  <c r="CM36" i="54"/>
  <c r="CM41" i="54"/>
  <c r="CS35" i="54"/>
  <c r="CM35" i="54"/>
  <c r="CS45" i="54"/>
  <c r="CM45" i="54"/>
  <c r="CS59" i="54"/>
  <c r="CM59" i="54"/>
  <c r="CS26" i="54"/>
  <c r="CM26" i="54"/>
  <c r="CT24" i="54"/>
  <c r="CS27" i="54"/>
  <c r="CM27" i="54"/>
  <c r="CJ28" i="36"/>
  <c r="CM24" i="54"/>
  <c r="CK24" i="36"/>
  <c r="CS25" i="54"/>
  <c r="CM25" i="54"/>
  <c r="CS28" i="54"/>
  <c r="CM28" i="54"/>
  <c r="CS20" i="54"/>
  <c r="CM20" i="54"/>
  <c r="CS21" i="54"/>
  <c r="CM21" i="54"/>
  <c r="CS16" i="54"/>
  <c r="CM16" i="54"/>
  <c r="CS15" i="54"/>
  <c r="CM15" i="54"/>
  <c r="CS17" i="54"/>
  <c r="CM17" i="54"/>
  <c r="CS18" i="54"/>
  <c r="CM18" i="54"/>
  <c r="CG47" i="53"/>
  <c r="CQ48" i="36"/>
  <c r="CQ52" i="36"/>
  <c r="CQ56" i="36"/>
  <c r="CG34" i="53"/>
  <c r="CG50" i="53"/>
  <c r="CG54" i="53"/>
  <c r="CG58" i="53"/>
  <c r="CO35" i="36"/>
  <c r="CO47" i="36"/>
  <c r="CG48" i="53"/>
  <c r="CG56" i="53"/>
  <c r="CG60" i="53"/>
  <c r="CG27" i="53"/>
  <c r="CG15" i="53"/>
  <c r="BY89" i="53"/>
  <c r="BX89" i="53"/>
  <c r="BX91" i="53" s="1"/>
  <c r="CG38" i="53"/>
  <c r="CG40" i="53"/>
  <c r="CG36" i="53"/>
  <c r="CG57" i="53"/>
  <c r="BZ89" i="53"/>
  <c r="CG44" i="53"/>
  <c r="BZ31" i="53"/>
  <c r="BZ95" i="53" s="1"/>
  <c r="CP51" i="36"/>
  <c r="CQ43" i="36"/>
  <c r="CQ47" i="36"/>
  <c r="CO42" i="36"/>
  <c r="CO46" i="36"/>
  <c r="BR89" i="53"/>
  <c r="BR91" i="53" s="1"/>
  <c r="CO51" i="36"/>
  <c r="CO55" i="36"/>
  <c r="CT52" i="53"/>
  <c r="M25" i="56" s="1"/>
  <c r="AG25" i="56" s="1"/>
  <c r="CV53" i="53"/>
  <c r="O26" i="56" s="1"/>
  <c r="CT56" i="53"/>
  <c r="M31" i="56" s="1"/>
  <c r="AG31" i="56" s="1"/>
  <c r="CP43" i="36"/>
  <c r="CP47" i="36"/>
  <c r="CR48" i="53"/>
  <c r="BU51" i="53"/>
  <c r="BU18" i="53"/>
  <c r="CK53" i="36"/>
  <c r="BU61" i="53"/>
  <c r="CJ53" i="36"/>
  <c r="CJ49" i="36"/>
  <c r="BU55" i="53"/>
  <c r="BU59" i="53"/>
  <c r="CK41" i="36"/>
  <c r="BU37" i="53"/>
  <c r="BU41" i="53"/>
  <c r="BU45" i="53"/>
  <c r="CK58" i="36"/>
  <c r="CK62" i="36"/>
  <c r="BU39" i="53"/>
  <c r="BU60" i="53"/>
  <c r="CK49" i="36"/>
  <c r="CL54" i="36"/>
  <c r="BM31" i="53"/>
  <c r="BM95" i="53" s="1"/>
  <c r="CJ18" i="36"/>
  <c r="BI58" i="53"/>
  <c r="BG89" i="53"/>
  <c r="BI60" i="53"/>
  <c r="CV47" i="53"/>
  <c r="BI42" i="53"/>
  <c r="BI63" i="53"/>
  <c r="CO37" i="36"/>
  <c r="CO41" i="36"/>
  <c r="CO45" i="36"/>
  <c r="CO53" i="36"/>
  <c r="CO57" i="36"/>
  <c r="CO61" i="36"/>
  <c r="CT57" i="53"/>
  <c r="CV58" i="53"/>
  <c r="CT61" i="53"/>
  <c r="CV62" i="53"/>
  <c r="CP37" i="36"/>
  <c r="CP41" i="36"/>
  <c r="CP45" i="36"/>
  <c r="CP49" i="36"/>
  <c r="CP53" i="36"/>
  <c r="CP57" i="36"/>
  <c r="CP61" i="36"/>
  <c r="BI36" i="53"/>
  <c r="BI40" i="53"/>
  <c r="BI44" i="53"/>
  <c r="BI57" i="53"/>
  <c r="CU57" i="53"/>
  <c r="CR58" i="53"/>
  <c r="CU61" i="53"/>
  <c r="CR62" i="53"/>
  <c r="BH40" i="36"/>
  <c r="BH48" i="36"/>
  <c r="BI47" i="53"/>
  <c r="CQ42" i="36"/>
  <c r="CQ46" i="36"/>
  <c r="CQ54" i="36"/>
  <c r="CQ58" i="36"/>
  <c r="CQ62" i="36"/>
  <c r="CV42" i="53"/>
  <c r="O28" i="56" s="1"/>
  <c r="CT58" i="53"/>
  <c r="CV59" i="53"/>
  <c r="CV63" i="53"/>
  <c r="BH34" i="36"/>
  <c r="CU37" i="53"/>
  <c r="N18" i="56" s="1"/>
  <c r="CR38" i="53"/>
  <c r="BI54" i="53"/>
  <c r="BH27" i="36"/>
  <c r="BE29" i="36"/>
  <c r="BE31" i="53"/>
  <c r="BI27" i="53"/>
  <c r="BF29" i="36"/>
  <c r="CO27" i="36"/>
  <c r="CP27" i="36"/>
  <c r="CO26" i="36"/>
  <c r="BG31" i="53"/>
  <c r="BG95" i="53" s="1"/>
  <c r="BH26" i="36"/>
  <c r="CP26" i="36"/>
  <c r="CP28" i="36"/>
  <c r="CQ28" i="36"/>
  <c r="BG29" i="36"/>
  <c r="CQ27" i="36"/>
  <c r="BH25" i="36"/>
  <c r="BF31" i="53"/>
  <c r="BF95" i="53" s="1"/>
  <c r="BH21" i="36"/>
  <c r="CP21" i="36"/>
  <c r="CO20" i="36"/>
  <c r="BH20" i="36"/>
  <c r="CO21" i="36"/>
  <c r="BH18" i="36"/>
  <c r="CQ16" i="36"/>
  <c r="CV17" i="53"/>
  <c r="CV15" i="53"/>
  <c r="BA89" i="53"/>
  <c r="BA91" i="53" s="1"/>
  <c r="BI37" i="53"/>
  <c r="BI35" i="53"/>
  <c r="BI52" i="53"/>
  <c r="BC57" i="36"/>
  <c r="CK48" i="36"/>
  <c r="CL44" i="36"/>
  <c r="BI46" i="53"/>
  <c r="CJ43" i="36"/>
  <c r="CJ35" i="36"/>
  <c r="CJ47" i="36"/>
  <c r="BC51" i="36"/>
  <c r="CJ45" i="36"/>
  <c r="BC36" i="36"/>
  <c r="BC56" i="36"/>
  <c r="BI41" i="53"/>
  <c r="BI51" i="53"/>
  <c r="BC41" i="36"/>
  <c r="CJ60" i="36"/>
  <c r="BI39" i="53"/>
  <c r="BI59" i="53"/>
  <c r="BB29" i="36"/>
  <c r="BC20" i="36"/>
  <c r="CU41" i="53"/>
  <c r="AV52" i="36"/>
  <c r="AV27" i="36"/>
  <c r="CQ26" i="36"/>
  <c r="CO25" i="36"/>
  <c r="AW27" i="53"/>
  <c r="CV27" i="53"/>
  <c r="CT25" i="53"/>
  <c r="CV20" i="53"/>
  <c r="AW15" i="53"/>
  <c r="AQ70" i="36"/>
  <c r="CK68" i="36"/>
  <c r="AW39" i="53"/>
  <c r="CL37" i="36"/>
  <c r="CL57" i="36"/>
  <c r="AW35" i="53"/>
  <c r="AW34" i="53"/>
  <c r="AW54" i="53"/>
  <c r="CK44" i="36"/>
  <c r="CK54" i="36"/>
  <c r="CK56" i="36"/>
  <c r="AW38" i="53"/>
  <c r="CJ36" i="36"/>
  <c r="AQ35" i="36"/>
  <c r="CL40" i="36"/>
  <c r="CL46" i="36"/>
  <c r="CL50" i="36"/>
  <c r="CL52" i="36"/>
  <c r="CJ37" i="36"/>
  <c r="AW51" i="53"/>
  <c r="CK55" i="36"/>
  <c r="AW45" i="53"/>
  <c r="AW60" i="53"/>
  <c r="AQ36" i="36"/>
  <c r="AQ56" i="36"/>
  <c r="AW41" i="53"/>
  <c r="AQ45" i="36"/>
  <c r="CL51" i="36"/>
  <c r="CJ44" i="36"/>
  <c r="CJ54" i="36"/>
  <c r="AO89" i="53"/>
  <c r="AW58" i="53"/>
  <c r="AP89" i="53"/>
  <c r="AQ51" i="36"/>
  <c r="AQ55" i="36"/>
  <c r="CL60" i="36"/>
  <c r="AQ25" i="36"/>
  <c r="AW26" i="53"/>
  <c r="CL24" i="36"/>
  <c r="CL28" i="36"/>
  <c r="AO31" i="53"/>
  <c r="AO95" i="53" s="1"/>
  <c r="AP31" i="53"/>
  <c r="AP95" i="53" s="1"/>
  <c r="AQ26" i="36"/>
  <c r="AQ20" i="36"/>
  <c r="CK21" i="36"/>
  <c r="CL21" i="36"/>
  <c r="CL18" i="36"/>
  <c r="CQ70" i="36"/>
  <c r="CQ68" i="36"/>
  <c r="AJ68" i="36"/>
  <c r="CT62" i="53"/>
  <c r="CP35" i="36"/>
  <c r="CP59" i="36"/>
  <c r="CP63" i="36"/>
  <c r="CV37" i="53"/>
  <c r="O18" i="56" s="1"/>
  <c r="CR42" i="53"/>
  <c r="CR47" i="53"/>
  <c r="CQ45" i="36"/>
  <c r="CO44" i="36"/>
  <c r="AH69" i="36"/>
  <c r="AH72" i="36" s="1"/>
  <c r="CP40" i="36"/>
  <c r="CP42" i="36"/>
  <c r="CP50" i="36"/>
  <c r="CO39" i="36"/>
  <c r="AH89" i="53"/>
  <c r="AH91" i="53" s="1"/>
  <c r="AJ40" i="36"/>
  <c r="AJ44" i="36"/>
  <c r="AJ60" i="36"/>
  <c r="CQ36" i="36"/>
  <c r="CQ38" i="36"/>
  <c r="AK35" i="53"/>
  <c r="AK50" i="53"/>
  <c r="CT36" i="53"/>
  <c r="M17" i="56" s="1"/>
  <c r="AG17" i="56" s="1"/>
  <c r="CV46" i="53"/>
  <c r="O30" i="56" s="1"/>
  <c r="AI89" i="53"/>
  <c r="AI91" i="53" s="1"/>
  <c r="AK61" i="53"/>
  <c r="AK51" i="53"/>
  <c r="AK24" i="53"/>
  <c r="CU26" i="53"/>
  <c r="AJ25" i="36"/>
  <c r="CU25" i="53"/>
  <c r="CV25" i="53"/>
  <c r="CP25" i="36"/>
  <c r="AF31" i="53"/>
  <c r="AF95" i="53" s="1"/>
  <c r="CQ25" i="36"/>
  <c r="AJ17" i="36"/>
  <c r="AJ16" i="36"/>
  <c r="AA89" i="53"/>
  <c r="AE50" i="36"/>
  <c r="AE35" i="36"/>
  <c r="CJ46" i="36"/>
  <c r="AE44" i="36"/>
  <c r="CK42" i="36"/>
  <c r="CL38" i="36"/>
  <c r="AE42" i="36"/>
  <c r="CK35" i="36"/>
  <c r="CK51" i="36"/>
  <c r="CL45" i="36"/>
  <c r="CK50" i="36"/>
  <c r="AK53" i="53"/>
  <c r="AE53" i="36"/>
  <c r="AK36" i="53"/>
  <c r="AK41" i="53"/>
  <c r="AK39" i="53"/>
  <c r="AK62" i="53"/>
  <c r="AK52" i="53"/>
  <c r="AK40" i="53"/>
  <c r="CK27" i="36"/>
  <c r="AE24" i="36"/>
  <c r="CJ26" i="36"/>
  <c r="CJ24" i="36"/>
  <c r="AE28" i="36"/>
  <c r="AE20" i="36"/>
  <c r="CL20" i="36"/>
  <c r="CK17" i="36"/>
  <c r="CR70" i="53"/>
  <c r="CO68" i="36"/>
  <c r="CV54" i="53"/>
  <c r="O27" i="56" s="1"/>
  <c r="CO43" i="36"/>
  <c r="CO49" i="36"/>
  <c r="CO59" i="36"/>
  <c r="CO63" i="36"/>
  <c r="CU40" i="53"/>
  <c r="N20" i="56" s="1"/>
  <c r="CV45" i="53"/>
  <c r="CQ35" i="36"/>
  <c r="CR36" i="53"/>
  <c r="CO34" i="36"/>
  <c r="Y59" i="53"/>
  <c r="CT35" i="53"/>
  <c r="M16" i="56" s="1"/>
  <c r="AG16" i="56" s="1"/>
  <c r="CU45" i="53"/>
  <c r="W89" i="53"/>
  <c r="W91" i="53" s="1"/>
  <c r="CU35" i="53"/>
  <c r="N16" i="56" s="1"/>
  <c r="CU51" i="53"/>
  <c r="N24" i="56" s="1"/>
  <c r="CR52" i="53"/>
  <c r="CT55" i="53"/>
  <c r="M32" i="56" s="1"/>
  <c r="AG32" i="56" s="1"/>
  <c r="CT34" i="53"/>
  <c r="M15" i="56" s="1"/>
  <c r="AG15" i="56" s="1"/>
  <c r="CR35" i="53"/>
  <c r="CO28" i="36"/>
  <c r="T31" i="53"/>
  <c r="T95" i="53" s="1"/>
  <c r="CN29" i="53"/>
  <c r="CQ24" i="36"/>
  <c r="Y28" i="53"/>
  <c r="CR27" i="53"/>
  <c r="CP24" i="36"/>
  <c r="Y29" i="53"/>
  <c r="CR24" i="53"/>
  <c r="CT20" i="53"/>
  <c r="Y21" i="53"/>
  <c r="Y16" i="53"/>
  <c r="Y17" i="53"/>
  <c r="Q89" i="53"/>
  <c r="CM59" i="53"/>
  <c r="CM63" i="53"/>
  <c r="Y34" i="53"/>
  <c r="CJ41" i="36"/>
  <c r="CJ57" i="36"/>
  <c r="CJ61" i="36"/>
  <c r="Y38" i="53"/>
  <c r="CK37" i="36"/>
  <c r="CL47" i="36"/>
  <c r="CL53" i="36"/>
  <c r="Y52" i="53"/>
  <c r="CJ52" i="36"/>
  <c r="CM53" i="53"/>
  <c r="CK46" i="36"/>
  <c r="R89" i="53"/>
  <c r="R91" i="53" s="1"/>
  <c r="CL42" i="36"/>
  <c r="CL58" i="36"/>
  <c r="CL62" i="36"/>
  <c r="Y24" i="53"/>
  <c r="CK15" i="36"/>
  <c r="CK16" i="36"/>
  <c r="CL15" i="36"/>
  <c r="CL17" i="36"/>
  <c r="CL16" i="36"/>
  <c r="CT70" i="53"/>
  <c r="CU70" i="53"/>
  <c r="CV70" i="53"/>
  <c r="CU68" i="53"/>
  <c r="CP68" i="36"/>
  <c r="CR68" i="53"/>
  <c r="CU36" i="53"/>
  <c r="N17" i="56" s="1"/>
  <c r="CR45" i="53"/>
  <c r="CR53" i="53"/>
  <c r="CR46" i="53"/>
  <c r="CR57" i="53"/>
  <c r="CQ39" i="36"/>
  <c r="CQ51" i="36"/>
  <c r="CQ55" i="36"/>
  <c r="CR37" i="53"/>
  <c r="CT40" i="53"/>
  <c r="M20" i="56" s="1"/>
  <c r="AG20" i="56" s="1"/>
  <c r="CV41" i="53"/>
  <c r="CT50" i="53"/>
  <c r="M23" i="56" s="1"/>
  <c r="AG23" i="56" s="1"/>
  <c r="CT51" i="53"/>
  <c r="M24" i="56" s="1"/>
  <c r="AG24" i="56" s="1"/>
  <c r="CV52" i="53"/>
  <c r="O25" i="56" s="1"/>
  <c r="CU56" i="53"/>
  <c r="N31" i="56" s="1"/>
  <c r="CV57" i="53"/>
  <c r="CT60" i="53"/>
  <c r="CV61" i="53"/>
  <c r="CP55" i="36"/>
  <c r="CV35" i="53"/>
  <c r="O16" i="56" s="1"/>
  <c r="CV36" i="53"/>
  <c r="O17" i="56" s="1"/>
  <c r="CT39" i="53"/>
  <c r="CR41" i="53"/>
  <c r="CT44" i="53"/>
  <c r="M29" i="56" s="1"/>
  <c r="AG29" i="56" s="1"/>
  <c r="CV56" i="53"/>
  <c r="O31" i="56" s="1"/>
  <c r="CU60" i="53"/>
  <c r="CR61" i="53"/>
  <c r="CP39" i="36"/>
  <c r="CO38" i="36"/>
  <c r="CO48" i="36"/>
  <c r="CO54" i="36"/>
  <c r="CU39" i="53"/>
  <c r="CV40" i="53"/>
  <c r="O20" i="56" s="1"/>
  <c r="CU44" i="53"/>
  <c r="N29" i="56" s="1"/>
  <c r="CT49" i="53"/>
  <c r="M22" i="56" s="1"/>
  <c r="AG22" i="56" s="1"/>
  <c r="CV50" i="53"/>
  <c r="O23" i="56" s="1"/>
  <c r="CV51" i="53"/>
  <c r="O24" i="56" s="1"/>
  <c r="CT54" i="53"/>
  <c r="M27" i="56" s="1"/>
  <c r="AG27" i="56" s="1"/>
  <c r="CU55" i="53"/>
  <c r="N32" i="56" s="1"/>
  <c r="CR56" i="53"/>
  <c r="CT59" i="53"/>
  <c r="CV60" i="53"/>
  <c r="CT63" i="53"/>
  <c r="CP34" i="36"/>
  <c r="CP44" i="36"/>
  <c r="CP54" i="36"/>
  <c r="CV34" i="53"/>
  <c r="O15" i="56" s="1"/>
  <c r="CT38" i="53"/>
  <c r="M19" i="56" s="1"/>
  <c r="AG19" i="56" s="1"/>
  <c r="CV39" i="53"/>
  <c r="CR40" i="53"/>
  <c r="CV44" i="53"/>
  <c r="O29" i="56" s="1"/>
  <c r="CT48" i="53"/>
  <c r="M21" i="56" s="1"/>
  <c r="AG21" i="56" s="1"/>
  <c r="CU49" i="53"/>
  <c r="N22" i="56" s="1"/>
  <c r="CR50" i="53"/>
  <c r="CR51" i="53"/>
  <c r="CU54" i="53"/>
  <c r="N27" i="56" s="1"/>
  <c r="CV55" i="53"/>
  <c r="O32" i="56" s="1"/>
  <c r="CU59" i="53"/>
  <c r="CR60" i="53"/>
  <c r="CU63" i="53"/>
  <c r="CQ34" i="36"/>
  <c r="CQ40" i="36"/>
  <c r="CQ44" i="36"/>
  <c r="CQ50" i="36"/>
  <c r="CQ60" i="36"/>
  <c r="CR34" i="53"/>
  <c r="CU38" i="53"/>
  <c r="N19" i="56" s="1"/>
  <c r="CR39" i="53"/>
  <c r="CT42" i="53"/>
  <c r="M28" i="56" s="1"/>
  <c r="CV43" i="53"/>
  <c r="CR44" i="53"/>
  <c r="CT47" i="53"/>
  <c r="CV49" i="53"/>
  <c r="O22" i="56" s="1"/>
  <c r="CT53" i="53"/>
  <c r="M26" i="56" s="1"/>
  <c r="AG26" i="56" s="1"/>
  <c r="CR55" i="53"/>
  <c r="L69" i="53"/>
  <c r="L72" i="53" s="1"/>
  <c r="CV38" i="53"/>
  <c r="O19" i="56" s="1"/>
  <c r="CU42" i="53"/>
  <c r="N28" i="56" s="1"/>
  <c r="CR43" i="53"/>
  <c r="CT46" i="53"/>
  <c r="M30" i="56" s="1"/>
  <c r="AG30" i="56" s="1"/>
  <c r="CU47" i="53"/>
  <c r="CR49" i="53"/>
  <c r="CU53" i="53"/>
  <c r="N26" i="56" s="1"/>
  <c r="CR54" i="53"/>
  <c r="CR59" i="53"/>
  <c r="M62" i="53"/>
  <c r="CR63" i="53"/>
  <c r="CU24" i="53"/>
  <c r="CR26" i="53"/>
  <c r="CR25" i="53"/>
  <c r="CV24" i="53"/>
  <c r="CT28" i="53"/>
  <c r="CT27" i="53"/>
  <c r="CU28" i="53"/>
  <c r="CT26" i="53"/>
  <c r="CV28" i="53"/>
  <c r="CR28" i="53"/>
  <c r="CP20" i="36"/>
  <c r="CU21" i="53"/>
  <c r="CU20" i="53"/>
  <c r="CR21" i="53"/>
  <c r="CQ21" i="36"/>
  <c r="CR20" i="53"/>
  <c r="CO15" i="36"/>
  <c r="CO17" i="36"/>
  <c r="CR18" i="53"/>
  <c r="CP15" i="36"/>
  <c r="CP17" i="36"/>
  <c r="CO16" i="36"/>
  <c r="CP16" i="36"/>
  <c r="CP18" i="36"/>
  <c r="CQ18" i="36"/>
  <c r="CR15" i="53"/>
  <c r="CR16" i="53"/>
  <c r="CR17" i="53"/>
  <c r="CO18" i="36"/>
  <c r="CT15" i="53"/>
  <c r="CT17" i="53"/>
  <c r="CU18" i="53"/>
  <c r="CU15" i="53"/>
  <c r="CU16" i="53"/>
  <c r="CU17" i="53"/>
  <c r="CV18" i="53"/>
  <c r="CS70" i="53"/>
  <c r="CM70" i="53"/>
  <c r="CM68" i="53"/>
  <c r="CL68" i="36"/>
  <c r="M50" i="53"/>
  <c r="CJ34" i="36"/>
  <c r="CJ50" i="36"/>
  <c r="CJ56" i="36"/>
  <c r="M45" i="53"/>
  <c r="CK40" i="36"/>
  <c r="CK52" i="36"/>
  <c r="CL36" i="36"/>
  <c r="CS51" i="53"/>
  <c r="L24" i="56" s="1"/>
  <c r="AF24" i="56" s="1"/>
  <c r="CJ39" i="36"/>
  <c r="CJ51" i="36"/>
  <c r="CM36" i="53"/>
  <c r="CK45" i="36"/>
  <c r="CK57" i="36"/>
  <c r="CK61" i="36"/>
  <c r="CM45" i="53"/>
  <c r="CL35" i="36"/>
  <c r="CM51" i="53"/>
  <c r="CL34" i="36"/>
  <c r="CL48" i="36"/>
  <c r="CL56" i="36"/>
  <c r="CS38" i="53"/>
  <c r="CM38" i="53"/>
  <c r="M40" i="53"/>
  <c r="M60" i="53"/>
  <c r="CS39" i="53"/>
  <c r="CM39" i="53"/>
  <c r="CM37" i="53"/>
  <c r="CS44" i="53"/>
  <c r="CM44" i="53"/>
  <c r="CS50" i="53"/>
  <c r="CM50" i="53"/>
  <c r="CS52" i="53"/>
  <c r="CM52" i="53"/>
  <c r="CS58" i="53"/>
  <c r="CM58" i="53"/>
  <c r="CJ55" i="36"/>
  <c r="CS35" i="53"/>
  <c r="CM35" i="53"/>
  <c r="CS36" i="53"/>
  <c r="CM42" i="53"/>
  <c r="CS42" i="53"/>
  <c r="CM43" i="53"/>
  <c r="CS62" i="53"/>
  <c r="CM62" i="53"/>
  <c r="CK47" i="36"/>
  <c r="CS49" i="53"/>
  <c r="CM49" i="53"/>
  <c r="CM57" i="53"/>
  <c r="CL41" i="36"/>
  <c r="CL61" i="36"/>
  <c r="CS34" i="53"/>
  <c r="CM34" i="53"/>
  <c r="M36" i="53"/>
  <c r="CM41" i="53"/>
  <c r="CM48" i="53"/>
  <c r="CM56" i="53"/>
  <c r="M58" i="53"/>
  <c r="CM61" i="53"/>
  <c r="F89" i="53"/>
  <c r="F91" i="53" s="1"/>
  <c r="CM46" i="53"/>
  <c r="CS46" i="53"/>
  <c r="CM47" i="53"/>
  <c r="CM54" i="53"/>
  <c r="CM60" i="53"/>
  <c r="CJ40" i="36"/>
  <c r="M34" i="53"/>
  <c r="CS40" i="53"/>
  <c r="CM40" i="53"/>
  <c r="CM55" i="53"/>
  <c r="CK26" i="36"/>
  <c r="M25" i="53"/>
  <c r="CL25" i="36"/>
  <c r="CL27" i="36"/>
  <c r="CL26" i="36"/>
  <c r="CK25" i="36"/>
  <c r="CS26" i="53"/>
  <c r="CM26" i="53"/>
  <c r="CM24" i="53"/>
  <c r="CS25" i="53"/>
  <c r="CM25" i="53"/>
  <c r="CK28" i="36"/>
  <c r="E29" i="36"/>
  <c r="CJ25" i="36"/>
  <c r="CJ27" i="36"/>
  <c r="CS28" i="53"/>
  <c r="CM28" i="53"/>
  <c r="G29" i="53"/>
  <c r="CS27" i="53"/>
  <c r="CM27" i="53"/>
  <c r="CM21" i="53"/>
  <c r="CS20" i="53"/>
  <c r="CM20" i="53"/>
  <c r="CJ21" i="36"/>
  <c r="CJ15" i="36"/>
  <c r="CJ17" i="36"/>
  <c r="CJ16" i="36"/>
  <c r="CK18" i="36"/>
  <c r="CS18" i="53"/>
  <c r="CS16" i="53"/>
  <c r="CT18" i="53"/>
  <c r="CT16" i="53"/>
  <c r="CM18" i="53"/>
  <c r="CS15" i="53"/>
  <c r="CM15" i="53"/>
  <c r="CM16" i="53"/>
  <c r="CS17" i="53"/>
  <c r="CM17" i="53"/>
  <c r="BI39" i="37"/>
  <c r="BI42" i="37"/>
  <c r="CM63" i="37"/>
  <c r="BI57" i="37"/>
  <c r="AW56" i="37"/>
  <c r="AS72" i="37"/>
  <c r="AS89" i="37" s="1"/>
  <c r="AW34" i="37"/>
  <c r="AW34" i="36" s="1"/>
  <c r="AW44" i="37"/>
  <c r="AG72" i="37"/>
  <c r="AG89" i="37" s="1"/>
  <c r="AH72" i="37"/>
  <c r="AH89" i="37" s="1"/>
  <c r="AK52" i="37"/>
  <c r="AK20" i="37"/>
  <c r="AI22" i="37"/>
  <c r="AI22" i="36" s="1"/>
  <c r="AI31" i="36" s="1"/>
  <c r="AI95" i="36" s="1"/>
  <c r="AK36" i="37"/>
  <c r="AK36" i="36" s="1"/>
  <c r="AD72" i="37"/>
  <c r="CN70" i="36"/>
  <c r="CR70" i="36" s="1"/>
  <c r="CR70" i="37"/>
  <c r="CN68" i="36"/>
  <c r="CR68" i="37"/>
  <c r="CN43" i="36"/>
  <c r="CR43" i="37"/>
  <c r="CN53" i="36"/>
  <c r="CR53" i="37"/>
  <c r="CN59" i="36"/>
  <c r="CR59" i="37"/>
  <c r="CN41" i="36"/>
  <c r="CR41" i="37"/>
  <c r="CN51" i="36"/>
  <c r="CR51" i="37"/>
  <c r="CN63" i="36"/>
  <c r="CR63" i="37"/>
  <c r="CN35" i="36"/>
  <c r="CR35" i="37"/>
  <c r="CN47" i="36"/>
  <c r="CR47" i="37"/>
  <c r="CN57" i="36"/>
  <c r="CR57" i="37"/>
  <c r="CN34" i="36"/>
  <c r="CR34" i="37"/>
  <c r="CN36" i="36"/>
  <c r="CR36" i="37"/>
  <c r="CN38" i="36"/>
  <c r="CR38" i="37"/>
  <c r="CN40" i="36"/>
  <c r="CR40" i="37"/>
  <c r="CN42" i="36"/>
  <c r="CR42" i="37"/>
  <c r="CN44" i="36"/>
  <c r="CR44" i="37"/>
  <c r="CN46" i="36"/>
  <c r="CR46" i="37"/>
  <c r="CN48" i="36"/>
  <c r="CR48" i="37"/>
  <c r="CN50" i="36"/>
  <c r="CR50" i="37"/>
  <c r="CN52" i="36"/>
  <c r="CR52" i="37"/>
  <c r="CN54" i="36"/>
  <c r="CR54" i="37"/>
  <c r="CN56" i="36"/>
  <c r="CR56" i="37"/>
  <c r="CN58" i="36"/>
  <c r="CR58" i="37"/>
  <c r="CN60" i="36"/>
  <c r="CR60" i="37"/>
  <c r="CN62" i="36"/>
  <c r="CR62" i="37"/>
  <c r="CN39" i="36"/>
  <c r="CR39" i="37"/>
  <c r="CN49" i="36"/>
  <c r="CR49" i="37"/>
  <c r="CN61" i="36"/>
  <c r="CR61" i="37"/>
  <c r="CN37" i="36"/>
  <c r="CR37" i="37"/>
  <c r="CN45" i="36"/>
  <c r="CR45" i="37"/>
  <c r="CN55" i="36"/>
  <c r="CR55" i="37"/>
  <c r="CN24" i="36"/>
  <c r="CR24" i="37"/>
  <c r="CN25" i="36"/>
  <c r="CR25" i="37"/>
  <c r="CN27" i="36"/>
  <c r="CR27" i="37"/>
  <c r="CN28" i="36"/>
  <c r="CR28" i="37"/>
  <c r="CN26" i="36"/>
  <c r="CR26" i="37"/>
  <c r="CN20" i="36"/>
  <c r="CR20" i="37"/>
  <c r="CN21" i="36"/>
  <c r="CR21" i="37"/>
  <c r="CN15" i="36"/>
  <c r="CR15" i="37"/>
  <c r="CN17" i="36"/>
  <c r="CR17" i="37"/>
  <c r="CN16" i="36"/>
  <c r="CR16" i="37"/>
  <c r="CN18" i="36"/>
  <c r="CR18" i="37"/>
  <c r="CM70" i="37"/>
  <c r="CM68" i="37"/>
  <c r="CI35" i="36"/>
  <c r="CM35" i="37"/>
  <c r="CI37" i="36"/>
  <c r="CM37" i="37"/>
  <c r="CI39" i="36"/>
  <c r="CM39" i="37"/>
  <c r="CI41" i="36"/>
  <c r="CM41" i="37"/>
  <c r="CI43" i="36"/>
  <c r="CM43" i="37"/>
  <c r="CI45" i="36"/>
  <c r="CM45" i="37"/>
  <c r="CI47" i="36"/>
  <c r="CM47" i="37"/>
  <c r="CI49" i="36"/>
  <c r="CM49" i="37"/>
  <c r="CI51" i="36"/>
  <c r="CM51" i="37"/>
  <c r="CI53" i="36"/>
  <c r="CM53" i="37"/>
  <c r="CI55" i="36"/>
  <c r="CM55" i="37"/>
  <c r="CI57" i="36"/>
  <c r="CM57" i="37"/>
  <c r="CI59" i="36"/>
  <c r="CM59" i="36" s="1"/>
  <c r="CM59" i="37"/>
  <c r="CI61" i="36"/>
  <c r="CM61" i="37"/>
  <c r="CI34" i="36"/>
  <c r="CM34" i="37"/>
  <c r="CI36" i="36"/>
  <c r="CM36" i="37"/>
  <c r="CI38" i="36"/>
  <c r="CM38" i="37"/>
  <c r="CI40" i="36"/>
  <c r="CM40" i="37"/>
  <c r="CI42" i="36"/>
  <c r="CM42" i="37"/>
  <c r="CI44" i="36"/>
  <c r="CM44" i="37"/>
  <c r="CI46" i="36"/>
  <c r="CM46" i="37"/>
  <c r="CI48" i="36"/>
  <c r="CM48" i="37"/>
  <c r="CI50" i="36"/>
  <c r="CM50" i="37"/>
  <c r="CI52" i="36"/>
  <c r="CM52" i="37"/>
  <c r="CI54" i="36"/>
  <c r="CM54" i="37"/>
  <c r="CI56" i="36"/>
  <c r="CM56" i="37"/>
  <c r="CI58" i="36"/>
  <c r="CM58" i="37"/>
  <c r="CI60" i="36"/>
  <c r="CM60" i="37"/>
  <c r="CI62" i="36"/>
  <c r="CM62" i="37"/>
  <c r="CI24" i="36"/>
  <c r="CM24" i="37"/>
  <c r="CI26" i="36"/>
  <c r="CM26" i="37"/>
  <c r="CI28" i="36"/>
  <c r="CM28" i="37"/>
  <c r="CI25" i="36"/>
  <c r="CM25" i="37"/>
  <c r="CI27" i="36"/>
  <c r="CM27" i="37"/>
  <c r="CI20" i="36"/>
  <c r="CM20" i="37"/>
  <c r="CI21" i="36"/>
  <c r="CM21" i="37"/>
  <c r="CI15" i="36"/>
  <c r="CM15" i="37"/>
  <c r="CI17" i="36"/>
  <c r="CM17" i="37"/>
  <c r="CI16" i="36"/>
  <c r="CM16" i="37"/>
  <c r="CI18" i="36"/>
  <c r="CM18" i="37"/>
  <c r="CP13" i="54"/>
  <c r="CI13" i="53"/>
  <c r="CQ13" i="37"/>
  <c r="AI13" i="36"/>
  <c r="BS13" i="36"/>
  <c r="W13" i="36"/>
  <c r="BG13" i="36"/>
  <c r="CQ13" i="54"/>
  <c r="CJ13" i="53"/>
  <c r="CT13" i="53" s="1"/>
  <c r="CI13" i="37"/>
  <c r="CS13" i="37" s="1"/>
  <c r="CQ13" i="53"/>
  <c r="CR13" i="53" s="1"/>
  <c r="AU13" i="36"/>
  <c r="CL13" i="37"/>
  <c r="CV13" i="37" s="1"/>
  <c r="CJ13" i="54"/>
  <c r="CT13" i="54" s="1"/>
  <c r="CO13" i="37"/>
  <c r="CS13" i="53"/>
  <c r="D13" i="36"/>
  <c r="CJ13" i="37"/>
  <c r="CT13" i="37" s="1"/>
  <c r="E13" i="36"/>
  <c r="CK13" i="37"/>
  <c r="CU13" i="37" s="1"/>
  <c r="BM13" i="36"/>
  <c r="CS13" i="54"/>
  <c r="CO13" i="54"/>
  <c r="CN13" i="37"/>
  <c r="CN13" i="36" s="1"/>
  <c r="CK13" i="54"/>
  <c r="CU13" i="54" s="1"/>
  <c r="AY13" i="36"/>
  <c r="V13" i="36"/>
  <c r="AH13" i="36"/>
  <c r="AT13" i="36"/>
  <c r="BF13" i="36"/>
  <c r="BR13" i="36"/>
  <c r="CD13" i="36"/>
  <c r="AZ13" i="36"/>
  <c r="P13" i="36"/>
  <c r="AB13" i="36"/>
  <c r="AN13" i="36"/>
  <c r="E22" i="37"/>
  <c r="E19" i="36"/>
  <c r="BB22" i="37"/>
  <c r="BB19" i="36"/>
  <c r="BG22" i="37"/>
  <c r="BG19" i="36"/>
  <c r="BI21" i="37"/>
  <c r="BC21" i="36"/>
  <c r="BI34" i="37"/>
  <c r="BI36" i="37"/>
  <c r="BI36" i="36" s="1"/>
  <c r="BH36" i="36"/>
  <c r="BI41" i="37"/>
  <c r="BH41" i="36"/>
  <c r="BC65" i="37"/>
  <c r="BC43" i="36"/>
  <c r="BI51" i="37"/>
  <c r="BH51" i="36"/>
  <c r="BI53" i="37"/>
  <c r="BI53" i="36" s="1"/>
  <c r="BH53" i="36"/>
  <c r="BI56" i="37"/>
  <c r="BI59" i="37"/>
  <c r="BH59" i="36"/>
  <c r="BI61" i="37"/>
  <c r="BH61" i="36"/>
  <c r="BF72" i="37"/>
  <c r="BF89" i="37" s="1"/>
  <c r="BF69" i="36"/>
  <c r="BI70" i="36"/>
  <c r="BH70" i="36"/>
  <c r="BC87" i="37"/>
  <c r="BC75" i="36"/>
  <c r="BI79" i="37"/>
  <c r="BI79" i="36" s="1"/>
  <c r="AW15" i="37"/>
  <c r="AW15" i="36" s="1"/>
  <c r="AQ15" i="36"/>
  <c r="AW16" i="37"/>
  <c r="AP22" i="37"/>
  <c r="AP19" i="36"/>
  <c r="AU22" i="37"/>
  <c r="AU19" i="36"/>
  <c r="AW21" i="37"/>
  <c r="AW21" i="36" s="1"/>
  <c r="AQ21" i="36"/>
  <c r="AW26" i="37"/>
  <c r="AV26" i="36"/>
  <c r="AW36" i="37"/>
  <c r="AW38" i="37"/>
  <c r="AW38" i="36" s="1"/>
  <c r="AV38" i="36"/>
  <c r="AV65" i="37"/>
  <c r="AV43" i="36"/>
  <c r="AW48" i="37"/>
  <c r="AW53" i="37"/>
  <c r="AV53" i="36"/>
  <c r="AW55" i="37"/>
  <c r="AV55" i="36"/>
  <c r="AW57" i="37"/>
  <c r="AQ57" i="36"/>
  <c r="AW58" i="37"/>
  <c r="AQ68" i="36"/>
  <c r="AN72" i="37"/>
  <c r="AN89" i="37" s="1"/>
  <c r="AN69" i="36"/>
  <c r="AN72" i="36" s="1"/>
  <c r="AR72" i="37"/>
  <c r="AR69" i="36"/>
  <c r="AR72" i="36" s="1"/>
  <c r="AV87" i="37"/>
  <c r="AV75" i="36"/>
  <c r="AW78" i="37"/>
  <c r="AW80" i="37"/>
  <c r="AV80" i="36"/>
  <c r="AK16" i="37"/>
  <c r="AK16" i="36" s="1"/>
  <c r="AD22" i="37"/>
  <c r="AD19" i="36"/>
  <c r="AK21" i="37"/>
  <c r="AK21" i="36" s="1"/>
  <c r="AE21" i="36"/>
  <c r="AK25" i="37"/>
  <c r="AI31" i="37"/>
  <c r="AI94" i="37" s="1"/>
  <c r="AK35" i="37"/>
  <c r="AK35" i="36" s="1"/>
  <c r="AJ35" i="36"/>
  <c r="AK40" i="37"/>
  <c r="AK42" i="37"/>
  <c r="AJ42" i="36"/>
  <c r="AK49" i="37"/>
  <c r="AJ49" i="36"/>
  <c r="AK51" i="37"/>
  <c r="AJ51" i="36"/>
  <c r="AK56" i="37"/>
  <c r="AK58" i="37"/>
  <c r="AJ58" i="36"/>
  <c r="AE68" i="36"/>
  <c r="AJ70" i="36"/>
  <c r="AK76" i="37"/>
  <c r="AJ76" i="36"/>
  <c r="AK85" i="37"/>
  <c r="AJ85" i="36"/>
  <c r="AD89" i="37"/>
  <c r="CK83" i="36"/>
  <c r="CU83" i="37"/>
  <c r="CK84" i="36"/>
  <c r="CU84" i="37"/>
  <c r="CK85" i="36"/>
  <c r="CU85" i="37"/>
  <c r="CU15" i="37"/>
  <c r="CU16" i="37"/>
  <c r="CU17" i="37"/>
  <c r="CU18" i="37"/>
  <c r="CU20" i="37"/>
  <c r="CU21" i="37"/>
  <c r="CU24" i="37"/>
  <c r="CU25" i="37"/>
  <c r="CU26" i="37"/>
  <c r="CU27" i="37"/>
  <c r="CU28" i="37"/>
  <c r="CU34" i="37"/>
  <c r="CU35" i="37"/>
  <c r="CU36" i="37"/>
  <c r="CU37" i="37"/>
  <c r="CU38" i="37"/>
  <c r="CU39" i="37"/>
  <c r="CU40" i="37"/>
  <c r="CU41" i="37"/>
  <c r="CU42" i="37"/>
  <c r="CU43" i="37"/>
  <c r="CU44" i="37"/>
  <c r="CU45" i="37"/>
  <c r="CU46" i="37"/>
  <c r="CU47" i="37"/>
  <c r="CU48" i="37"/>
  <c r="CU49" i="37"/>
  <c r="CU50" i="37"/>
  <c r="CU51" i="37"/>
  <c r="CU52" i="37"/>
  <c r="CU53" i="37"/>
  <c r="CU54" i="37"/>
  <c r="CU55" i="37"/>
  <c r="CU56" i="37"/>
  <c r="CU57" i="37"/>
  <c r="CU58" i="37"/>
  <c r="CU59" i="37"/>
  <c r="CU60" i="37"/>
  <c r="CU61" i="37"/>
  <c r="CV62" i="37"/>
  <c r="CV68" i="37"/>
  <c r="CV70" i="37"/>
  <c r="CV76" i="37"/>
  <c r="CV78" i="37"/>
  <c r="CV80" i="37"/>
  <c r="CV82" i="37"/>
  <c r="AC31" i="56"/>
  <c r="AM31" i="56"/>
  <c r="AC32" i="56"/>
  <c r="AC28" i="56"/>
  <c r="AM27" i="56"/>
  <c r="AM23" i="56"/>
  <c r="K20" i="39"/>
  <c r="C10" i="28"/>
  <c r="C10" i="58" s="1"/>
  <c r="AC31" i="57"/>
  <c r="AC34" i="57"/>
  <c r="AB34" i="56"/>
  <c r="AL19" i="56"/>
  <c r="AL31" i="56"/>
  <c r="AL25" i="56"/>
  <c r="AB26" i="56"/>
  <c r="AB22" i="56"/>
  <c r="AB15" i="56"/>
  <c r="AB28" i="56"/>
  <c r="AL27" i="56"/>
  <c r="AB24" i="56"/>
  <c r="AL23" i="56"/>
  <c r="F72" i="37"/>
  <c r="F89" i="37" s="1"/>
  <c r="F69" i="36"/>
  <c r="BI17" i="37"/>
  <c r="BC17" i="36"/>
  <c r="BC19" i="37"/>
  <c r="AY19" i="36"/>
  <c r="BH19" i="37"/>
  <c r="BD19" i="36"/>
  <c r="BI25" i="37"/>
  <c r="BC25" i="36"/>
  <c r="BI27" i="37"/>
  <c r="BC27" i="36"/>
  <c r="BI28" i="37"/>
  <c r="BI28" i="36" s="1"/>
  <c r="BH65" i="37"/>
  <c r="BH43" i="36"/>
  <c r="BI45" i="37"/>
  <c r="BH45" i="36"/>
  <c r="BI48" i="37"/>
  <c r="BI55" i="37"/>
  <c r="BI63" i="37"/>
  <c r="AY72" i="37"/>
  <c r="AY69" i="36"/>
  <c r="AY72" i="36" s="1"/>
  <c r="BC69" i="37"/>
  <c r="BG72" i="37"/>
  <c r="BG89" i="37" s="1"/>
  <c r="BG69" i="36"/>
  <c r="BB72" i="37"/>
  <c r="BB89" i="37" s="1"/>
  <c r="BH87" i="37"/>
  <c r="BH75" i="36"/>
  <c r="BI78" i="37"/>
  <c r="BI81" i="37"/>
  <c r="BH81" i="36"/>
  <c r="BI83" i="37"/>
  <c r="BI83" i="36" s="1"/>
  <c r="BH83" i="36"/>
  <c r="AW17" i="37"/>
  <c r="AQ17" i="36"/>
  <c r="AQ19" i="37"/>
  <c r="AM19" i="36"/>
  <c r="AV19" i="37"/>
  <c r="AR19" i="36"/>
  <c r="AW27" i="37"/>
  <c r="AW27" i="36" s="1"/>
  <c r="AQ27" i="36"/>
  <c r="AQ29" i="37"/>
  <c r="AM29" i="36"/>
  <c r="AV29" i="37"/>
  <c r="AV29" i="36" s="1"/>
  <c r="AR29" i="36"/>
  <c r="AW35" i="37"/>
  <c r="AW35" i="36" s="1"/>
  <c r="AV35" i="36"/>
  <c r="AW40" i="37"/>
  <c r="AW45" i="37"/>
  <c r="AV45" i="36"/>
  <c r="AW47" i="37"/>
  <c r="AV47" i="36"/>
  <c r="AW49" i="37"/>
  <c r="AQ49" i="36"/>
  <c r="AW50" i="37"/>
  <c r="AW60" i="37"/>
  <c r="AW60" i="36" s="1"/>
  <c r="AW62" i="37"/>
  <c r="AV62" i="36"/>
  <c r="AO72" i="37"/>
  <c r="AO89" i="37" s="1"/>
  <c r="AO69" i="36"/>
  <c r="AO72" i="36" s="1"/>
  <c r="AW70" i="36"/>
  <c r="AV70" i="36"/>
  <c r="AQ87" i="37"/>
  <c r="AQ76" i="36"/>
  <c r="AW77" i="37"/>
  <c r="AW77" i="36" s="1"/>
  <c r="AW83" i="37"/>
  <c r="AW83" i="36" s="1"/>
  <c r="AQ83" i="36"/>
  <c r="AK15" i="37"/>
  <c r="AJ15" i="36"/>
  <c r="AK17" i="37"/>
  <c r="AE17" i="36"/>
  <c r="AE19" i="37"/>
  <c r="AA19" i="36"/>
  <c r="AF22" i="37"/>
  <c r="AF31" i="37" s="1"/>
  <c r="AF19" i="36"/>
  <c r="AK24" i="37"/>
  <c r="AK24" i="36" s="1"/>
  <c r="AJ24" i="36"/>
  <c r="AK26" i="37"/>
  <c r="AK26" i="36" s="1"/>
  <c r="AE26" i="36"/>
  <c r="AK37" i="37"/>
  <c r="AK37" i="36" s="1"/>
  <c r="AJ37" i="36"/>
  <c r="AK39" i="37"/>
  <c r="AJ39" i="36"/>
  <c r="AE65" i="37"/>
  <c r="AE43" i="36"/>
  <c r="AK44" i="37"/>
  <c r="AK46" i="37"/>
  <c r="AJ46" i="36"/>
  <c r="AK53" i="37"/>
  <c r="AJ53" i="36"/>
  <c r="AK55" i="37"/>
  <c r="AJ55" i="36"/>
  <c r="AK60" i="37"/>
  <c r="AK62" i="37"/>
  <c r="AK62" i="36" s="1"/>
  <c r="AJ62" i="36"/>
  <c r="AC72" i="37"/>
  <c r="AC89" i="37" s="1"/>
  <c r="AE87" i="37"/>
  <c r="AE75" i="36"/>
  <c r="AK78" i="37"/>
  <c r="AK80" i="37"/>
  <c r="AJ80" i="36"/>
  <c r="CV15" i="37"/>
  <c r="CV16" i="37"/>
  <c r="CV17" i="37"/>
  <c r="CV18" i="37"/>
  <c r="CV20" i="37"/>
  <c r="CV21" i="37"/>
  <c r="CV24" i="37"/>
  <c r="CV25" i="37"/>
  <c r="CV26" i="37"/>
  <c r="CV27" i="37"/>
  <c r="CV28" i="37"/>
  <c r="CV34" i="37"/>
  <c r="CV35" i="37"/>
  <c r="CV36" i="37"/>
  <c r="CV37" i="37"/>
  <c r="CV38" i="37"/>
  <c r="CV39" i="37"/>
  <c r="CV40" i="37"/>
  <c r="CV41" i="37"/>
  <c r="CV42" i="37"/>
  <c r="CV43" i="37"/>
  <c r="CV44" i="37"/>
  <c r="CV45" i="37"/>
  <c r="CV46" i="37"/>
  <c r="CV47" i="37"/>
  <c r="CV48" i="37"/>
  <c r="CV49" i="37"/>
  <c r="CV50" i="37"/>
  <c r="CV51" i="37"/>
  <c r="CV52" i="37"/>
  <c r="CV53" i="37"/>
  <c r="CV54" i="37"/>
  <c r="CV55" i="37"/>
  <c r="CV56" i="37"/>
  <c r="CV57" i="37"/>
  <c r="CV58" i="37"/>
  <c r="CV58" i="36" s="1"/>
  <c r="CV59" i="37"/>
  <c r="CV60" i="37"/>
  <c r="CV61" i="37"/>
  <c r="CU63" i="37"/>
  <c r="CU75" i="37"/>
  <c r="CU77" i="37"/>
  <c r="CU79" i="37"/>
  <c r="CU81" i="37"/>
  <c r="CV83" i="37"/>
  <c r="AB34" i="57"/>
  <c r="AB24" i="57"/>
  <c r="AB32" i="57"/>
  <c r="AB28" i="57"/>
  <c r="AB20" i="57"/>
  <c r="AB16" i="57"/>
  <c r="AB15" i="57"/>
  <c r="K26" i="39"/>
  <c r="D10" i="28"/>
  <c r="D10" i="58" s="1"/>
  <c r="AC31" i="58" s="1"/>
  <c r="K32" i="39"/>
  <c r="E10" i="57"/>
  <c r="AN30" i="57" s="1"/>
  <c r="E72" i="37"/>
  <c r="E89" i="37" s="1"/>
  <c r="E69" i="36"/>
  <c r="BI15" i="37"/>
  <c r="BH15" i="36"/>
  <c r="BE22" i="37"/>
  <c r="BE19" i="36"/>
  <c r="AZ22" i="37"/>
  <c r="BC29" i="37"/>
  <c r="AY29" i="36"/>
  <c r="BH29" i="37"/>
  <c r="BD29" i="36"/>
  <c r="BI35" i="37"/>
  <c r="BI35" i="36" s="1"/>
  <c r="BH35" i="36"/>
  <c r="BI37" i="37"/>
  <c r="BI37" i="36" s="1"/>
  <c r="BH37" i="36"/>
  <c r="BI40" i="37"/>
  <c r="BI46" i="37"/>
  <c r="BC46" i="36"/>
  <c r="BI47" i="37"/>
  <c r="BI50" i="37"/>
  <c r="BI52" i="37"/>
  <c r="BH52" i="36"/>
  <c r="BI54" i="37"/>
  <c r="BH54" i="36"/>
  <c r="BI58" i="37"/>
  <c r="BI58" i="36" s="1"/>
  <c r="BI60" i="37"/>
  <c r="BI60" i="36" s="1"/>
  <c r="BH60" i="36"/>
  <c r="BI62" i="37"/>
  <c r="BH62" i="36"/>
  <c r="AZ72" i="37"/>
  <c r="AZ89" i="37" s="1"/>
  <c r="AZ69" i="36"/>
  <c r="AZ72" i="36" s="1"/>
  <c r="BH69" i="37"/>
  <c r="BH72" i="37" s="1"/>
  <c r="BH89" i="37" s="1"/>
  <c r="BD72" i="37"/>
  <c r="BD89" i="37" s="1"/>
  <c r="BI76" i="37"/>
  <c r="BI76" i="36" s="1"/>
  <c r="BC76" i="36"/>
  <c r="BI77" i="37"/>
  <c r="BI84" i="37"/>
  <c r="BC84" i="36"/>
  <c r="BI85" i="37"/>
  <c r="AN22" i="37"/>
  <c r="AN19" i="36"/>
  <c r="AS22" i="37"/>
  <c r="AS19" i="36"/>
  <c r="AW24" i="37"/>
  <c r="AQ24" i="36"/>
  <c r="AW25" i="37"/>
  <c r="AW37" i="37"/>
  <c r="AW37" i="36" s="1"/>
  <c r="AV37" i="36"/>
  <c r="AW39" i="37"/>
  <c r="AV39" i="36"/>
  <c r="AW41" i="37"/>
  <c r="AQ41" i="36"/>
  <c r="AW42" i="37"/>
  <c r="AW52" i="37"/>
  <c r="AW54" i="37"/>
  <c r="AV54" i="36"/>
  <c r="AW59" i="37"/>
  <c r="AV59" i="36"/>
  <c r="AP72" i="37"/>
  <c r="AP89" i="37" s="1"/>
  <c r="AP69" i="36"/>
  <c r="AP72" i="36" s="1"/>
  <c r="AT72" i="37"/>
  <c r="AT89" i="37" s="1"/>
  <c r="AT69" i="36"/>
  <c r="AT72" i="36" s="1"/>
  <c r="AW79" i="37"/>
  <c r="AW79" i="36" s="1"/>
  <c r="AV79" i="36"/>
  <c r="AW81" i="37"/>
  <c r="AW81" i="36" s="1"/>
  <c r="AV81" i="36"/>
  <c r="AB22" i="37"/>
  <c r="AB22" i="36" s="1"/>
  <c r="AB31" i="36" s="1"/>
  <c r="AB19" i="36"/>
  <c r="AG22" i="37"/>
  <c r="AG19" i="36"/>
  <c r="AK28" i="37"/>
  <c r="AK28" i="36" s="1"/>
  <c r="AJ28" i="36"/>
  <c r="AK34" i="37"/>
  <c r="AJ34" i="36"/>
  <c r="AK41" i="37"/>
  <c r="AK41" i="36" s="1"/>
  <c r="AJ41" i="36"/>
  <c r="AJ65" i="37"/>
  <c r="AJ43" i="36"/>
  <c r="AK48" i="37"/>
  <c r="AK50" i="37"/>
  <c r="AK50" i="36" s="1"/>
  <c r="AJ50" i="36"/>
  <c r="AK57" i="37"/>
  <c r="AJ57" i="36"/>
  <c r="AK59" i="37"/>
  <c r="AJ59" i="36"/>
  <c r="AA72" i="37"/>
  <c r="AA89" i="37" s="1"/>
  <c r="AA69" i="36"/>
  <c r="AA72" i="36" s="1"/>
  <c r="AE69" i="37"/>
  <c r="AI72" i="37"/>
  <c r="AI89" i="37" s="1"/>
  <c r="AI69" i="36"/>
  <c r="AI72" i="36" s="1"/>
  <c r="AJ87" i="37"/>
  <c r="AJ75" i="36"/>
  <c r="AK77" i="37"/>
  <c r="AJ77" i="36"/>
  <c r="AK82" i="37"/>
  <c r="AK82" i="36" s="1"/>
  <c r="AK84" i="37"/>
  <c r="AK84" i="36" s="1"/>
  <c r="AJ84" i="36"/>
  <c r="CI63" i="36"/>
  <c r="CS63" i="37"/>
  <c r="CI68" i="36"/>
  <c r="CS68" i="37"/>
  <c r="CI70" i="36"/>
  <c r="CS70" i="37"/>
  <c r="CI75" i="36"/>
  <c r="CS75" i="37"/>
  <c r="CI76" i="36"/>
  <c r="CS76" i="37"/>
  <c r="CI77" i="36"/>
  <c r="CS77" i="37"/>
  <c r="CI78" i="36"/>
  <c r="CS78" i="37"/>
  <c r="CI79" i="36"/>
  <c r="CS79" i="37"/>
  <c r="CI80" i="36"/>
  <c r="CS80" i="37"/>
  <c r="CI81" i="36"/>
  <c r="CS81" i="37"/>
  <c r="CI82" i="36"/>
  <c r="CS82" i="37"/>
  <c r="CI83" i="36"/>
  <c r="CS83" i="37"/>
  <c r="CI84" i="36"/>
  <c r="CS84" i="37"/>
  <c r="CI85" i="36"/>
  <c r="CS85" i="37"/>
  <c r="CS15" i="37"/>
  <c r="CS16" i="37"/>
  <c r="CS17" i="37"/>
  <c r="CS18" i="37"/>
  <c r="CS20" i="37"/>
  <c r="CS21" i="37"/>
  <c r="CS24" i="37"/>
  <c r="CS25" i="37"/>
  <c r="CS26" i="37"/>
  <c r="CS27" i="37"/>
  <c r="CS28"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58" i="37"/>
  <c r="CS59" i="37"/>
  <c r="CS60" i="37"/>
  <c r="CS61" i="37"/>
  <c r="CS62" i="37"/>
  <c r="CV63" i="37"/>
  <c r="CV75" i="37"/>
  <c r="CV77" i="37"/>
  <c r="CV79" i="37"/>
  <c r="CV81" i="37"/>
  <c r="CV84" i="37"/>
  <c r="K36" i="39"/>
  <c r="B10" i="56"/>
  <c r="F10" i="56" s="1"/>
  <c r="F22" i="37"/>
  <c r="F19" i="36"/>
  <c r="BI16" i="37"/>
  <c r="BC16" i="36"/>
  <c r="BI18" i="37"/>
  <c r="BC18" i="36"/>
  <c r="BA22" i="37"/>
  <c r="BA19" i="36"/>
  <c r="BF22" i="37"/>
  <c r="BF19" i="36"/>
  <c r="BI24" i="37"/>
  <c r="BI24" i="36" s="1"/>
  <c r="BC24" i="36"/>
  <c r="BI26" i="37"/>
  <c r="BI26" i="36" s="1"/>
  <c r="BC26" i="36"/>
  <c r="BI38" i="37"/>
  <c r="BC38" i="36"/>
  <c r="BI44" i="37"/>
  <c r="BH44" i="36"/>
  <c r="BI49" i="37"/>
  <c r="BI49" i="36" s="1"/>
  <c r="BH49" i="36"/>
  <c r="BH68" i="36"/>
  <c r="BA72" i="37"/>
  <c r="BA89" i="37" s="1"/>
  <c r="BA69" i="36"/>
  <c r="BA72" i="36" s="1"/>
  <c r="BE72" i="37"/>
  <c r="BE89" i="37" s="1"/>
  <c r="BI82" i="37"/>
  <c r="BI82" i="36" s="1"/>
  <c r="BH82" i="36"/>
  <c r="AW18" i="37"/>
  <c r="AQ18" i="36"/>
  <c r="AO22" i="37"/>
  <c r="AO19" i="36"/>
  <c r="AT22" i="37"/>
  <c r="AT19" i="36"/>
  <c r="AW28" i="37"/>
  <c r="AW28" i="36" s="1"/>
  <c r="AQ28" i="36"/>
  <c r="AQ65" i="37"/>
  <c r="AQ43" i="36"/>
  <c r="AW46" i="37"/>
  <c r="AV46" i="36"/>
  <c r="AW51" i="37"/>
  <c r="AV51" i="36"/>
  <c r="AW61" i="37"/>
  <c r="AV61" i="36"/>
  <c r="AW63" i="37"/>
  <c r="AW63" i="36" s="1"/>
  <c r="AV63" i="36"/>
  <c r="AM72" i="37"/>
  <c r="AM89" i="37" s="1"/>
  <c r="AM69" i="36"/>
  <c r="AM72" i="36" s="1"/>
  <c r="AQ69" i="37"/>
  <c r="AQ72" i="37" s="1"/>
  <c r="AU72" i="37"/>
  <c r="AU89" i="37" s="1"/>
  <c r="AU69" i="36"/>
  <c r="AU72" i="36" s="1"/>
  <c r="AW82" i="37"/>
  <c r="AQ82" i="36"/>
  <c r="AW84" i="37"/>
  <c r="AW84" i="36" s="1"/>
  <c r="AQ84" i="36"/>
  <c r="AK18" i="37"/>
  <c r="AK18" i="36" s="1"/>
  <c r="AE18" i="36"/>
  <c r="AC22" i="37"/>
  <c r="AC19" i="36"/>
  <c r="AH22" i="37"/>
  <c r="AH19" i="36"/>
  <c r="AK27" i="37"/>
  <c r="AE27" i="36"/>
  <c r="AE29" i="37"/>
  <c r="AA29" i="36"/>
  <c r="AJ29" i="37"/>
  <c r="AF29" i="36"/>
  <c r="AA31" i="37"/>
  <c r="AA94" i="37" s="1"/>
  <c r="AK38" i="37"/>
  <c r="AJ38" i="36"/>
  <c r="AK45" i="37"/>
  <c r="AJ45" i="36"/>
  <c r="AK47" i="37"/>
  <c r="AJ47" i="36"/>
  <c r="AK54" i="37"/>
  <c r="AJ54" i="36"/>
  <c r="AK61" i="37"/>
  <c r="AJ61" i="36"/>
  <c r="AK63" i="37"/>
  <c r="AJ63" i="36"/>
  <c r="AB72" i="37"/>
  <c r="AB89" i="37" s="1"/>
  <c r="AB69" i="36"/>
  <c r="AB72" i="36" s="1"/>
  <c r="AF72" i="37"/>
  <c r="AF89" i="37" s="1"/>
  <c r="AF69" i="36"/>
  <c r="AF72" i="36" s="1"/>
  <c r="AK79" i="37"/>
  <c r="AK79" i="36" s="1"/>
  <c r="AJ79" i="36"/>
  <c r="AK81" i="37"/>
  <c r="AK81" i="36" s="1"/>
  <c r="AJ81" i="36"/>
  <c r="AK83" i="37"/>
  <c r="AK83" i="36" s="1"/>
  <c r="AE83" i="36"/>
  <c r="CJ62" i="36"/>
  <c r="CT62" i="37"/>
  <c r="CJ63" i="36"/>
  <c r="CT63" i="37"/>
  <c r="CJ68" i="36"/>
  <c r="CT68" i="37"/>
  <c r="CJ70" i="36"/>
  <c r="CT70" i="37"/>
  <c r="CJ75" i="36"/>
  <c r="CT75" i="37"/>
  <c r="CJ76" i="36"/>
  <c r="CT76" i="37"/>
  <c r="CJ77" i="36"/>
  <c r="CT77" i="37"/>
  <c r="CJ78" i="36"/>
  <c r="CT78" i="37"/>
  <c r="CJ79" i="36"/>
  <c r="CT79" i="37"/>
  <c r="CJ80" i="36"/>
  <c r="CT80" i="37"/>
  <c r="CJ81" i="36"/>
  <c r="CT81" i="37"/>
  <c r="CJ82" i="36"/>
  <c r="CT82" i="37"/>
  <c r="CJ83" i="36"/>
  <c r="CT83" i="37"/>
  <c r="CJ84" i="36"/>
  <c r="CT84" i="37"/>
  <c r="CJ85" i="36"/>
  <c r="CT85" i="37"/>
  <c r="CT15" i="37"/>
  <c r="CT16" i="37"/>
  <c r="CT17" i="37"/>
  <c r="CT18" i="37"/>
  <c r="CT20" i="37"/>
  <c r="CT21" i="37"/>
  <c r="CT24" i="37"/>
  <c r="CT25" i="37"/>
  <c r="CT26" i="37"/>
  <c r="CT27" i="37"/>
  <c r="CT28" i="37"/>
  <c r="CT34" i="37"/>
  <c r="CT35" i="37"/>
  <c r="CT36" i="37"/>
  <c r="CT37" i="37"/>
  <c r="CT38" i="37"/>
  <c r="CT39" i="37"/>
  <c r="CT40" i="37"/>
  <c r="CT41" i="37"/>
  <c r="CT42" i="37"/>
  <c r="CT43" i="37"/>
  <c r="CT44" i="37"/>
  <c r="CT45" i="37"/>
  <c r="CT46" i="37"/>
  <c r="CT47" i="37"/>
  <c r="CT48" i="37"/>
  <c r="CT49" i="37"/>
  <c r="CT50" i="37"/>
  <c r="CT51" i="37"/>
  <c r="CT52" i="37"/>
  <c r="CT53" i="37"/>
  <c r="CT54" i="37"/>
  <c r="CT55" i="37"/>
  <c r="CT56" i="37"/>
  <c r="CT57" i="37"/>
  <c r="CT58" i="37"/>
  <c r="CT59" i="37"/>
  <c r="CT60" i="37"/>
  <c r="CT61" i="37"/>
  <c r="CU62" i="37"/>
  <c r="CU68" i="37"/>
  <c r="CU70" i="37"/>
  <c r="CU76" i="37"/>
  <c r="CU78" i="37"/>
  <c r="CU80" i="37"/>
  <c r="CU82" i="37"/>
  <c r="CV85" i="37"/>
  <c r="BT13" i="53"/>
  <c r="BU13" i="53" s="1"/>
  <c r="BI15" i="53"/>
  <c r="BI16" i="53"/>
  <c r="Y18" i="53"/>
  <c r="CG18" i="53"/>
  <c r="G19" i="53"/>
  <c r="BT19" i="53"/>
  <c r="AW20" i="53"/>
  <c r="AW20" i="36" s="1"/>
  <c r="BI21" i="53"/>
  <c r="CG24" i="53"/>
  <c r="Y25" i="53"/>
  <c r="AW25" i="53"/>
  <c r="BU26" i="53"/>
  <c r="AJ29" i="53"/>
  <c r="Y35" i="53"/>
  <c r="AV65" i="53"/>
  <c r="AK45" i="53"/>
  <c r="BI45" i="53"/>
  <c r="CG46" i="53"/>
  <c r="M48" i="53"/>
  <c r="BU49" i="53"/>
  <c r="AW52" i="53"/>
  <c r="BU52" i="53"/>
  <c r="M54" i="53"/>
  <c r="AK55" i="53"/>
  <c r="AW56" i="53"/>
  <c r="AK57" i="53"/>
  <c r="BU57" i="53"/>
  <c r="BU58" i="53"/>
  <c r="AW59" i="53"/>
  <c r="CS59" i="53"/>
  <c r="AK60" i="53"/>
  <c r="Y61" i="53"/>
  <c r="CG61" i="53"/>
  <c r="BI62" i="53"/>
  <c r="CG62" i="53"/>
  <c r="AM89" i="53"/>
  <c r="AV69" i="53"/>
  <c r="H72" i="53"/>
  <c r="H89" i="53" s="1"/>
  <c r="AK75" i="53"/>
  <c r="BI75" i="53"/>
  <c r="CT75" i="53"/>
  <c r="AJ87" i="53"/>
  <c r="BH87" i="53"/>
  <c r="CA87" i="53"/>
  <c r="M78" i="53"/>
  <c r="CV80" i="53"/>
  <c r="BI81" i="53"/>
  <c r="M82" i="53"/>
  <c r="CV84" i="53"/>
  <c r="BI85" i="53"/>
  <c r="M16" i="54"/>
  <c r="AK17" i="54"/>
  <c r="BI17" i="54"/>
  <c r="CG18" i="54"/>
  <c r="G19" i="54"/>
  <c r="CN19" i="54"/>
  <c r="AV19" i="54"/>
  <c r="CU21" i="54"/>
  <c r="M27" i="54"/>
  <c r="BU27" i="54"/>
  <c r="BC29" i="54"/>
  <c r="AV65" i="54"/>
  <c r="Y57" i="54"/>
  <c r="CV59" i="54"/>
  <c r="BU61" i="54"/>
  <c r="CV61" i="54"/>
  <c r="S72" i="54"/>
  <c r="BT69" i="54"/>
  <c r="BT72" i="54" s="1"/>
  <c r="AK75" i="54"/>
  <c r="BI75" i="54"/>
  <c r="CJ87" i="54"/>
  <c r="BH87" i="54"/>
  <c r="BU77" i="54"/>
  <c r="Y78" i="54"/>
  <c r="CG79" i="54"/>
  <c r="CT81" i="54"/>
  <c r="CG83" i="54"/>
  <c r="CT85" i="54"/>
  <c r="X19" i="53"/>
  <c r="CQ19" i="53"/>
  <c r="CV21" i="53"/>
  <c r="CK29" i="53"/>
  <c r="CU29" i="53" s="1"/>
  <c r="CA29" i="53"/>
  <c r="G65" i="53"/>
  <c r="Y37" i="53"/>
  <c r="Y41" i="53"/>
  <c r="Y42" i="53"/>
  <c r="AW42" i="53"/>
  <c r="M44" i="53"/>
  <c r="AK44" i="53"/>
  <c r="Y45" i="53"/>
  <c r="Y46" i="53"/>
  <c r="AW46" i="53"/>
  <c r="BI48" i="53"/>
  <c r="BI50" i="53"/>
  <c r="CG52" i="53"/>
  <c r="CS53" i="53"/>
  <c r="BU54" i="53"/>
  <c r="AK59" i="53"/>
  <c r="CS61" i="53"/>
  <c r="Y63" i="53"/>
  <c r="CG63" i="53"/>
  <c r="AB89" i="53"/>
  <c r="AB91" i="53" s="1"/>
  <c r="G69" i="53"/>
  <c r="BC69" i="53"/>
  <c r="BC72" i="53" s="1"/>
  <c r="CA69" i="53"/>
  <c r="CA72" i="53" s="1"/>
  <c r="CK87" i="53"/>
  <c r="CU76" i="53"/>
  <c r="BI77" i="53"/>
  <c r="CU15" i="54"/>
  <c r="BU16" i="54"/>
  <c r="M18" i="54"/>
  <c r="AW18" i="54"/>
  <c r="L19" i="54"/>
  <c r="CO19" i="54"/>
  <c r="BO22" i="54"/>
  <c r="CP19" i="54"/>
  <c r="CG20" i="54"/>
  <c r="M24" i="54"/>
  <c r="BU25" i="54"/>
  <c r="AW26" i="54"/>
  <c r="G29" i="54"/>
  <c r="X29" i="54"/>
  <c r="AQ29" i="54"/>
  <c r="AW29" i="54" s="1"/>
  <c r="Y34" i="54"/>
  <c r="Y36" i="54"/>
  <c r="BO65" i="54"/>
  <c r="CU37" i="54"/>
  <c r="N18" i="57" s="1"/>
  <c r="Y38" i="54"/>
  <c r="CG38" i="54"/>
  <c r="BI39" i="54"/>
  <c r="CG39" i="54"/>
  <c r="CV39" i="54"/>
  <c r="AK40" i="54"/>
  <c r="M42" i="54"/>
  <c r="AE65" i="54"/>
  <c r="BU46" i="54"/>
  <c r="AK47" i="54"/>
  <c r="BI47" i="54"/>
  <c r="CU47" i="54"/>
  <c r="M50" i="54"/>
  <c r="BI51" i="54"/>
  <c r="AW52" i="54"/>
  <c r="BI55" i="54"/>
  <c r="AW56" i="54"/>
  <c r="M57" i="54"/>
  <c r="AW58" i="54"/>
  <c r="AW59" i="54"/>
  <c r="Y62" i="54"/>
  <c r="CT62" i="54"/>
  <c r="L69" i="54"/>
  <c r="L72" i="54" s="1"/>
  <c r="CF69" i="54"/>
  <c r="CF72" i="54" s="1"/>
  <c r="CT77" i="54"/>
  <c r="BC13" i="53"/>
  <c r="M15" i="53"/>
  <c r="BU15" i="53"/>
  <c r="AW16" i="53"/>
  <c r="CV16" i="53"/>
  <c r="AK17" i="53"/>
  <c r="M18" i="53"/>
  <c r="AE19" i="53"/>
  <c r="AQ19" i="53"/>
  <c r="M20" i="53"/>
  <c r="AK20" i="53"/>
  <c r="AK20" i="36" s="1"/>
  <c r="BI20" i="53"/>
  <c r="BI20" i="36" s="1"/>
  <c r="AK25" i="53"/>
  <c r="BI25" i="53"/>
  <c r="M26" i="53"/>
  <c r="M27" i="53"/>
  <c r="BU28" i="53"/>
  <c r="CV48" i="53"/>
  <c r="O21" i="56" s="1"/>
  <c r="CS63" i="53"/>
  <c r="BO87" i="53"/>
  <c r="BL89" i="53"/>
  <c r="BL91" i="53" s="1"/>
  <c r="CU17" i="54"/>
  <c r="X19" i="54"/>
  <c r="Y19" i="54" s="1"/>
  <c r="AF22" i="54"/>
  <c r="CP29" i="54"/>
  <c r="CO29" i="54"/>
  <c r="BK31" i="54"/>
  <c r="BK95" i="54" s="1"/>
  <c r="CU42" i="54"/>
  <c r="N28" i="57" s="1"/>
  <c r="CO65" i="54"/>
  <c r="CT43" i="54"/>
  <c r="CV49" i="54"/>
  <c r="O22" i="57" s="1"/>
  <c r="CT50" i="54"/>
  <c r="M23" i="57" s="1"/>
  <c r="CV51" i="54"/>
  <c r="O24" i="57" s="1"/>
  <c r="CT52" i="54"/>
  <c r="M25" i="57" s="1"/>
  <c r="AG25" i="57" s="1"/>
  <c r="CV55" i="54"/>
  <c r="O32" i="57" s="1"/>
  <c r="CN65" i="54"/>
  <c r="BC69" i="54"/>
  <c r="BC72" i="54" s="1"/>
  <c r="AV87" i="54"/>
  <c r="CI87" i="54"/>
  <c r="CS76" i="54"/>
  <c r="AK77" i="54"/>
  <c r="BI77" i="54"/>
  <c r="CT79" i="54"/>
  <c r="CG81" i="54"/>
  <c r="CT83" i="54"/>
  <c r="AK15" i="53"/>
  <c r="M16" i="53"/>
  <c r="BI17" i="53"/>
  <c r="BI18" i="53"/>
  <c r="CO19" i="53"/>
  <c r="AV19" i="53"/>
  <c r="BH19" i="53"/>
  <c r="CT21" i="53"/>
  <c r="AA22" i="53"/>
  <c r="AA22" i="36" s="1"/>
  <c r="CT24" i="53"/>
  <c r="CV26" i="53"/>
  <c r="BH29" i="53"/>
  <c r="BO29" i="53"/>
  <c r="CF29" i="53"/>
  <c r="Y36" i="53"/>
  <c r="AW36" i="53"/>
  <c r="M38" i="53"/>
  <c r="Y39" i="53"/>
  <c r="Y40" i="53"/>
  <c r="AW40" i="53"/>
  <c r="M42" i="53"/>
  <c r="Y44" i="53"/>
  <c r="AW44" i="53"/>
  <c r="M46" i="53"/>
  <c r="Y47" i="53"/>
  <c r="AW48" i="53"/>
  <c r="BU48" i="53"/>
  <c r="Y49" i="53"/>
  <c r="AW49" i="53"/>
  <c r="AW50" i="53"/>
  <c r="BU50" i="53"/>
  <c r="Y55" i="53"/>
  <c r="AW55" i="53"/>
  <c r="CS55" i="53"/>
  <c r="AW57" i="53"/>
  <c r="CS57" i="53"/>
  <c r="AK58" i="53"/>
  <c r="CG59" i="53"/>
  <c r="AW62" i="53"/>
  <c r="BU63" i="53"/>
  <c r="BB89" i="53"/>
  <c r="CS68" i="53"/>
  <c r="AE69" i="53"/>
  <c r="AE72" i="53" s="1"/>
  <c r="M75" i="53"/>
  <c r="CI87" i="53"/>
  <c r="CN87" i="53"/>
  <c r="CS76" i="53"/>
  <c r="CU77" i="53"/>
  <c r="BU78" i="53"/>
  <c r="AW80" i="53"/>
  <c r="CU81" i="53"/>
  <c r="BU82" i="53"/>
  <c r="CU85" i="53"/>
  <c r="AK15" i="54"/>
  <c r="BI15" i="54"/>
  <c r="CG16" i="54"/>
  <c r="AW17" i="54"/>
  <c r="AE19" i="54"/>
  <c r="BU20" i="54"/>
  <c r="Y24" i="54"/>
  <c r="AW24" i="54"/>
  <c r="CG24" i="54"/>
  <c r="CV24" i="54"/>
  <c r="Y25" i="54"/>
  <c r="BI25" i="54"/>
  <c r="CG27" i="54"/>
  <c r="BU28" i="54"/>
  <c r="AJ29" i="54"/>
  <c r="AK29" i="54" s="1"/>
  <c r="CQ29" i="54"/>
  <c r="BU34" i="54"/>
  <c r="CG35" i="54"/>
  <c r="M38" i="54"/>
  <c r="AK38" i="54"/>
  <c r="BU39" i="54"/>
  <c r="Y40" i="54"/>
  <c r="CU40" i="54"/>
  <c r="N20" i="57" s="1"/>
  <c r="CU41" i="54"/>
  <c r="CG42" i="54"/>
  <c r="CG43" i="54"/>
  <c r="CV43" i="54"/>
  <c r="BI44" i="54"/>
  <c r="Y45" i="54"/>
  <c r="CG45" i="54"/>
  <c r="CV45" i="54"/>
  <c r="BI46" i="54"/>
  <c r="CG46" i="54"/>
  <c r="Y47" i="54"/>
  <c r="M48" i="54"/>
  <c r="AK48" i="54"/>
  <c r="BI50" i="54"/>
  <c r="AW51" i="54"/>
  <c r="Y52" i="54"/>
  <c r="BI52" i="54"/>
  <c r="AW53" i="54"/>
  <c r="CV53" i="54"/>
  <c r="O26" i="57" s="1"/>
  <c r="Y54" i="54"/>
  <c r="BI54" i="54"/>
  <c r="AW55" i="54"/>
  <c r="Y56" i="54"/>
  <c r="BI56" i="54"/>
  <c r="BU57" i="54"/>
  <c r="CV57" i="54"/>
  <c r="M58" i="54"/>
  <c r="AK59" i="54"/>
  <c r="BI59" i="54"/>
  <c r="CT60" i="54"/>
  <c r="BU63" i="54"/>
  <c r="CV63" i="54"/>
  <c r="P89" i="54"/>
  <c r="P91" i="54" s="1"/>
  <c r="AG89" i="54"/>
  <c r="BO69" i="54"/>
  <c r="BU69" i="54" s="1"/>
  <c r="CG85" i="54"/>
  <c r="R21" i="55"/>
  <c r="G20" i="52" s="1"/>
  <c r="K34" i="57"/>
  <c r="Z15" i="56"/>
  <c r="F34" i="56"/>
  <c r="K34" i="56"/>
  <c r="Z16" i="57"/>
  <c r="F34" i="57"/>
  <c r="F15" i="58"/>
  <c r="H21" i="55"/>
  <c r="CA13" i="54"/>
  <c r="AE13" i="53"/>
  <c r="O13" i="36"/>
  <c r="AM13" i="36"/>
  <c r="AA13" i="36"/>
  <c r="L13" i="53"/>
  <c r="M13" i="53" s="1"/>
  <c r="AG72" i="36"/>
  <c r="BD87" i="36"/>
  <c r="BR87" i="36"/>
  <c r="BY65" i="36"/>
  <c r="BX87" i="36"/>
  <c r="AR87" i="36"/>
  <c r="R87" i="36"/>
  <c r="O87" i="36"/>
  <c r="W87" i="36"/>
  <c r="Q87" i="36"/>
  <c r="AR65" i="36"/>
  <c r="BD65" i="36"/>
  <c r="BR65" i="36"/>
  <c r="BX65" i="36"/>
  <c r="BZ65" i="36"/>
  <c r="T65" i="36"/>
  <c r="AH65" i="36"/>
  <c r="AG65" i="36"/>
  <c r="AG87" i="36"/>
  <c r="AT65" i="36"/>
  <c r="AT87" i="36"/>
  <c r="BF65" i="36"/>
  <c r="BF87" i="36"/>
  <c r="BM65" i="36"/>
  <c r="BL65" i="36"/>
  <c r="BZ87" i="36"/>
  <c r="BY87" i="36"/>
  <c r="U87" i="36"/>
  <c r="AU65" i="36"/>
  <c r="AM87" i="36"/>
  <c r="V65" i="36"/>
  <c r="AA65" i="36"/>
  <c r="AI65" i="36"/>
  <c r="AA87" i="36"/>
  <c r="AI87" i="36"/>
  <c r="AH87" i="36"/>
  <c r="AO65" i="36"/>
  <c r="AN65" i="36"/>
  <c r="AN87" i="36"/>
  <c r="BA65" i="36"/>
  <c r="AZ65" i="36"/>
  <c r="AZ87" i="36"/>
  <c r="BN65" i="36"/>
  <c r="BN87" i="36"/>
  <c r="BP87" i="36"/>
  <c r="BM87" i="36"/>
  <c r="CB65" i="36"/>
  <c r="CB87" i="36"/>
  <c r="U65" i="36"/>
  <c r="AM65" i="36"/>
  <c r="BG65" i="36"/>
  <c r="BE72" i="36"/>
  <c r="T87" i="36"/>
  <c r="V87" i="36"/>
  <c r="AC65" i="36"/>
  <c r="AB65" i="36"/>
  <c r="AB87" i="36"/>
  <c r="CC65" i="36"/>
  <c r="CC87" i="36"/>
  <c r="AS72" i="36"/>
  <c r="AY65" i="36"/>
  <c r="AY87" i="36"/>
  <c r="BL87" i="36"/>
  <c r="O65" i="36"/>
  <c r="W65" i="36"/>
  <c r="Q65" i="36"/>
  <c r="P65" i="36"/>
  <c r="R65" i="36"/>
  <c r="P87" i="36"/>
  <c r="AP65" i="36"/>
  <c r="AP87" i="36"/>
  <c r="AO87" i="36"/>
  <c r="BB65" i="36"/>
  <c r="BB87" i="36"/>
  <c r="BA87" i="36"/>
  <c r="BP65" i="36"/>
  <c r="CD65" i="36"/>
  <c r="CD87" i="36"/>
  <c r="AU87" i="36"/>
  <c r="BG87" i="36"/>
  <c r="AD65" i="36"/>
  <c r="AD87" i="36"/>
  <c r="AC87" i="36"/>
  <c r="BQ65" i="36"/>
  <c r="BQ87" i="36"/>
  <c r="BW65" i="36"/>
  <c r="CE65" i="36"/>
  <c r="BW87" i="36"/>
  <c r="CE87" i="36"/>
  <c r="AF65" i="36"/>
  <c r="AF87" i="36"/>
  <c r="AS65" i="36"/>
  <c r="AS87" i="36"/>
  <c r="BE65" i="36"/>
  <c r="BE87" i="36"/>
  <c r="BK65" i="36"/>
  <c r="BS65" i="36"/>
  <c r="BK87" i="36"/>
  <c r="BS87" i="36"/>
  <c r="W15" i="58"/>
  <c r="AI31" i="58"/>
  <c r="AG28" i="58"/>
  <c r="AH22" i="58"/>
  <c r="AH26" i="58"/>
  <c r="AH28" i="58"/>
  <c r="AH32" i="58"/>
  <c r="AI26" i="58"/>
  <c r="AI28" i="58"/>
  <c r="AH21" i="58"/>
  <c r="AH17" i="58"/>
  <c r="AH23" i="58"/>
  <c r="AH27" i="58"/>
  <c r="AH29" i="58"/>
  <c r="AH31" i="58"/>
  <c r="AH33" i="58"/>
  <c r="B34" i="58"/>
  <c r="V15" i="58"/>
  <c r="C34" i="58"/>
  <c r="D34" i="58"/>
  <c r="AB21" i="58"/>
  <c r="AB25" i="58"/>
  <c r="AB30" i="58"/>
  <c r="BD72" i="36"/>
  <c r="AB31" i="58"/>
  <c r="AC15" i="57"/>
  <c r="AC16" i="57"/>
  <c r="AM19" i="57"/>
  <c r="AC20" i="57"/>
  <c r="AM23" i="57"/>
  <c r="AC24" i="57"/>
  <c r="AM27" i="57"/>
  <c r="AC28" i="57"/>
  <c r="AM31" i="57"/>
  <c r="AC32" i="57"/>
  <c r="AD34" i="57"/>
  <c r="AN26" i="57"/>
  <c r="AL15" i="57"/>
  <c r="AL16" i="57"/>
  <c r="AB17" i="57"/>
  <c r="AB21" i="57"/>
  <c r="AL24" i="57"/>
  <c r="AB25" i="57"/>
  <c r="AB29" i="57"/>
  <c r="AL32" i="57"/>
  <c r="AB33" i="57"/>
  <c r="AD27" i="57"/>
  <c r="AM15" i="57"/>
  <c r="AM16" i="57"/>
  <c r="AC17" i="57"/>
  <c r="AM20" i="57"/>
  <c r="AC21" i="57"/>
  <c r="AM24" i="57"/>
  <c r="AC25" i="57"/>
  <c r="AM28" i="57"/>
  <c r="AC29" i="57"/>
  <c r="AM32" i="57"/>
  <c r="AC33" i="57"/>
  <c r="AL17" i="57"/>
  <c r="AB18" i="57"/>
  <c r="AN20" i="57"/>
  <c r="AL21" i="57"/>
  <c r="AB22" i="57"/>
  <c r="AL25" i="57"/>
  <c r="AB26" i="57"/>
  <c r="AL29" i="57"/>
  <c r="AB30" i="57"/>
  <c r="AM17" i="57"/>
  <c r="AC18" i="57"/>
  <c r="AM21" i="57"/>
  <c r="AC22" i="57"/>
  <c r="AM25" i="57"/>
  <c r="AC26" i="57"/>
  <c r="AM29" i="57"/>
  <c r="AC30" i="57"/>
  <c r="AM33" i="57"/>
  <c r="T16" i="57"/>
  <c r="R15" i="57"/>
  <c r="R16" i="57"/>
  <c r="AL18" i="57"/>
  <c r="AB19" i="57"/>
  <c r="AL22" i="57"/>
  <c r="AB23" i="57"/>
  <c r="AL26" i="57"/>
  <c r="AB27" i="57"/>
  <c r="AL30" i="57"/>
  <c r="AB31" i="57"/>
  <c r="S15" i="57"/>
  <c r="S16" i="57"/>
  <c r="AM18" i="57"/>
  <c r="AC19" i="57"/>
  <c r="AM22" i="57"/>
  <c r="AC23" i="57"/>
  <c r="AM26" i="57"/>
  <c r="AC27" i="57"/>
  <c r="AM30" i="57"/>
  <c r="AC15" i="56"/>
  <c r="AM19" i="56"/>
  <c r="AC24" i="56"/>
  <c r="AB16" i="56"/>
  <c r="AL17" i="56"/>
  <c r="AC16" i="56"/>
  <c r="AB18" i="56"/>
  <c r="AB20" i="56"/>
  <c r="AL21" i="56"/>
  <c r="AC34" i="56"/>
  <c r="AC20" i="56"/>
  <c r="AD15" i="56"/>
  <c r="AL15" i="56"/>
  <c r="AD16" i="56"/>
  <c r="AL16" i="56"/>
  <c r="AB17" i="56"/>
  <c r="AN19" i="56"/>
  <c r="AD20" i="56"/>
  <c r="AL20" i="56"/>
  <c r="AB21" i="56"/>
  <c r="AN23" i="56"/>
  <c r="AD24" i="56"/>
  <c r="AL24" i="56"/>
  <c r="AB25" i="56"/>
  <c r="AN27" i="56"/>
  <c r="AD28" i="56"/>
  <c r="AL28" i="56"/>
  <c r="AB29" i="56"/>
  <c r="AN31" i="56"/>
  <c r="AD32" i="56"/>
  <c r="AL32" i="56"/>
  <c r="AB33" i="56"/>
  <c r="AD34" i="56"/>
  <c r="AM15" i="56"/>
  <c r="AM16" i="56"/>
  <c r="AC17" i="56"/>
  <c r="AM20" i="56"/>
  <c r="AC21" i="56"/>
  <c r="AM24" i="56"/>
  <c r="AC25" i="56"/>
  <c r="AM28" i="56"/>
  <c r="AC29" i="56"/>
  <c r="AM32" i="56"/>
  <c r="AC33" i="56"/>
  <c r="AN15" i="56"/>
  <c r="AN16" i="56"/>
  <c r="AD17" i="56"/>
  <c r="AN20" i="56"/>
  <c r="AD21" i="56"/>
  <c r="AN24" i="56"/>
  <c r="AD25" i="56"/>
  <c r="AN28" i="56"/>
  <c r="AD29" i="56"/>
  <c r="AL29" i="56"/>
  <c r="AB30" i="56"/>
  <c r="AN32" i="56"/>
  <c r="AD33" i="56"/>
  <c r="AM17" i="56"/>
  <c r="AC18" i="56"/>
  <c r="AM21" i="56"/>
  <c r="AC22" i="56"/>
  <c r="AM25" i="56"/>
  <c r="AC26" i="56"/>
  <c r="AM29" i="56"/>
  <c r="AC30" i="56"/>
  <c r="AM33" i="56"/>
  <c r="R15" i="56"/>
  <c r="R16" i="56"/>
  <c r="AN17" i="56"/>
  <c r="AD18" i="56"/>
  <c r="AB19" i="56"/>
  <c r="AN21" i="56"/>
  <c r="AD22" i="56"/>
  <c r="AL22" i="56"/>
  <c r="AB23" i="56"/>
  <c r="AN25" i="56"/>
  <c r="AD26" i="56"/>
  <c r="AL26" i="56"/>
  <c r="AB27" i="56"/>
  <c r="AN29" i="56"/>
  <c r="AD30" i="56"/>
  <c r="AL30" i="56"/>
  <c r="AB31" i="56"/>
  <c r="AN33" i="56"/>
  <c r="S15" i="56"/>
  <c r="S16" i="56"/>
  <c r="AM18" i="56"/>
  <c r="AC19" i="56"/>
  <c r="AM22" i="56"/>
  <c r="AC23" i="56"/>
  <c r="AM26" i="56"/>
  <c r="AC27" i="56"/>
  <c r="AM30" i="56"/>
  <c r="T15" i="56"/>
  <c r="T16" i="56"/>
  <c r="AN18" i="56"/>
  <c r="AD19" i="56"/>
  <c r="AN22" i="56"/>
  <c r="AD23" i="56"/>
  <c r="AN26" i="56"/>
  <c r="AD27" i="56"/>
  <c r="AN30" i="56"/>
  <c r="AB32" i="56"/>
  <c r="Q13" i="36"/>
  <c r="AC13" i="36"/>
  <c r="AO13" i="36"/>
  <c r="BA13" i="36"/>
  <c r="BY13" i="36"/>
  <c r="BL13" i="36"/>
  <c r="F13" i="36"/>
  <c r="R13" i="36"/>
  <c r="BB13" i="36"/>
  <c r="CE13" i="36"/>
  <c r="BX13" i="36"/>
  <c r="T13" i="36"/>
  <c r="AF13" i="36"/>
  <c r="AR13" i="36"/>
  <c r="BD13" i="36"/>
  <c r="BP13" i="36"/>
  <c r="CB13" i="36"/>
  <c r="U13" i="36"/>
  <c r="AG13" i="36"/>
  <c r="AS13" i="36"/>
  <c r="BE13" i="36"/>
  <c r="BQ13" i="36"/>
  <c r="CC13" i="36"/>
  <c r="H13" i="36"/>
  <c r="S13" i="53"/>
  <c r="AQ13" i="53"/>
  <c r="I13" i="36"/>
  <c r="AE13" i="37"/>
  <c r="AQ13" i="37"/>
  <c r="CA13" i="37"/>
  <c r="CF13" i="53"/>
  <c r="CG13" i="53" s="1"/>
  <c r="J13" i="36"/>
  <c r="AD13" i="36"/>
  <c r="C13" i="36"/>
  <c r="K13" i="36"/>
  <c r="BZ13" i="36"/>
  <c r="BO13" i="53"/>
  <c r="CA13" i="53"/>
  <c r="AP13" i="36"/>
  <c r="AJ13" i="53"/>
  <c r="AK13" i="53" s="1"/>
  <c r="X13" i="54"/>
  <c r="Y13" i="54" s="1"/>
  <c r="AJ13" i="54"/>
  <c r="AK13" i="54" s="1"/>
  <c r="CF13" i="54"/>
  <c r="CG13" i="54" s="1"/>
  <c r="X13" i="53"/>
  <c r="Y13" i="53" s="1"/>
  <c r="BH13" i="53"/>
  <c r="BI13" i="53" s="1"/>
  <c r="AV13" i="53"/>
  <c r="AW13" i="53" s="1"/>
  <c r="AE87" i="36"/>
  <c r="BF72" i="36"/>
  <c r="BG72" i="36"/>
  <c r="AV13" i="54"/>
  <c r="AW13" i="54" s="1"/>
  <c r="BH13" i="54"/>
  <c r="BI13" i="54" s="1"/>
  <c r="BT13" i="54"/>
  <c r="BU13" i="54" s="1"/>
  <c r="AE13" i="54"/>
  <c r="AQ13" i="54"/>
  <c r="BC13" i="54"/>
  <c r="BO13" i="54"/>
  <c r="S13" i="54"/>
  <c r="BZ94" i="54"/>
  <c r="BZ96" i="54"/>
  <c r="BZ93" i="54"/>
  <c r="D96" i="54"/>
  <c r="W31" i="54"/>
  <c r="W95" i="54" s="1"/>
  <c r="CQ22" i="54"/>
  <c r="BD96" i="54"/>
  <c r="BP31" i="54"/>
  <c r="BP95" i="54" s="1"/>
  <c r="BT22" i="54"/>
  <c r="CB96" i="54"/>
  <c r="CB94" i="54"/>
  <c r="CK22" i="54"/>
  <c r="E31" i="54"/>
  <c r="E95" i="54" s="1"/>
  <c r="G22" i="54"/>
  <c r="AH94" i="54"/>
  <c r="AH96" i="54"/>
  <c r="AH93" i="54"/>
  <c r="AT96" i="54"/>
  <c r="AT93" i="54"/>
  <c r="AT94" i="54"/>
  <c r="CC96" i="54"/>
  <c r="CC94" i="54"/>
  <c r="K96" i="54"/>
  <c r="K93" i="54"/>
  <c r="K94" i="54"/>
  <c r="CL22" i="54"/>
  <c r="F31" i="54"/>
  <c r="F95" i="54" s="1"/>
  <c r="P94" i="54"/>
  <c r="P93" i="54"/>
  <c r="P96" i="54"/>
  <c r="AU96" i="54"/>
  <c r="AU93" i="54"/>
  <c r="AU94" i="54"/>
  <c r="BF94" i="54"/>
  <c r="BF93" i="54"/>
  <c r="BF96" i="54"/>
  <c r="BB96" i="54"/>
  <c r="BB93" i="54"/>
  <c r="BB94" i="54"/>
  <c r="Q94" i="54"/>
  <c r="Q96" i="54"/>
  <c r="Q93" i="54"/>
  <c r="AB96" i="54"/>
  <c r="AB94" i="54"/>
  <c r="AQ22" i="54"/>
  <c r="BG94" i="54"/>
  <c r="BG91" i="54"/>
  <c r="BG93" i="54"/>
  <c r="BG96" i="54"/>
  <c r="BS96" i="54"/>
  <c r="BS93" i="54"/>
  <c r="BS94" i="54"/>
  <c r="CN22" i="54"/>
  <c r="H31" i="54"/>
  <c r="H95" i="54" s="1"/>
  <c r="L22" i="54"/>
  <c r="AC96" i="54"/>
  <c r="AC93" i="54"/>
  <c r="AC94" i="54"/>
  <c r="AY31" i="54"/>
  <c r="AY95" i="54" s="1"/>
  <c r="BC22" i="54"/>
  <c r="BU22" i="54"/>
  <c r="BO31" i="54"/>
  <c r="BO95" i="54" s="1"/>
  <c r="AD96" i="54"/>
  <c r="AD93" i="54"/>
  <c r="AD94" i="54"/>
  <c r="AO94" i="54"/>
  <c r="AO93" i="54"/>
  <c r="AO96" i="54"/>
  <c r="BX94" i="54"/>
  <c r="BX91" i="54"/>
  <c r="BX96" i="54"/>
  <c r="BX93" i="54"/>
  <c r="J96" i="54"/>
  <c r="J93" i="54"/>
  <c r="J94" i="54"/>
  <c r="U96" i="54"/>
  <c r="AP94" i="54"/>
  <c r="AP93" i="54"/>
  <c r="AP96" i="54"/>
  <c r="BY94" i="54"/>
  <c r="BY96" i="54"/>
  <c r="BY93" i="54"/>
  <c r="L13" i="54"/>
  <c r="Y15" i="54"/>
  <c r="Y17" i="54"/>
  <c r="AQ19" i="54"/>
  <c r="AW19" i="54" s="1"/>
  <c r="BH19" i="54"/>
  <c r="CI19" i="54"/>
  <c r="CQ19" i="54"/>
  <c r="Y21" i="54"/>
  <c r="AG22" i="54"/>
  <c r="AG31" i="54" s="1"/>
  <c r="AG95" i="54" s="1"/>
  <c r="BU26" i="54"/>
  <c r="BH29" i="54"/>
  <c r="BI29" i="54" s="1"/>
  <c r="BI34" i="54"/>
  <c r="CU34" i="54"/>
  <c r="M35" i="54"/>
  <c r="AQ65" i="54"/>
  <c r="AW47" i="54"/>
  <c r="W89" i="54"/>
  <c r="T96" i="54"/>
  <c r="T94" i="54"/>
  <c r="I96" i="54"/>
  <c r="I94" i="54"/>
  <c r="R96" i="54"/>
  <c r="R93" i="54"/>
  <c r="R94" i="54"/>
  <c r="AA31" i="54"/>
  <c r="AA95" i="54" s="1"/>
  <c r="AE22" i="54"/>
  <c r="AI96" i="54"/>
  <c r="AI93" i="54"/>
  <c r="AI94" i="54"/>
  <c r="AR31" i="54"/>
  <c r="AR95" i="54" s="1"/>
  <c r="AV22" i="54"/>
  <c r="AV31" i="54" s="1"/>
  <c r="BA96" i="54"/>
  <c r="BA93" i="54"/>
  <c r="BA94" i="54"/>
  <c r="BR96" i="54"/>
  <c r="BR93" i="54"/>
  <c r="BR94" i="54"/>
  <c r="CA19" i="54"/>
  <c r="CJ19" i="54"/>
  <c r="O22" i="54"/>
  <c r="CF22" i="54"/>
  <c r="CF31" i="54" s="1"/>
  <c r="CF95" i="54" s="1"/>
  <c r="CT25" i="54"/>
  <c r="C31" i="54"/>
  <c r="C95" i="54" s="1"/>
  <c r="CV34" i="54"/>
  <c r="O15" i="57" s="1"/>
  <c r="CU36" i="54"/>
  <c r="N17" i="57" s="1"/>
  <c r="M37" i="54"/>
  <c r="CT42" i="54"/>
  <c r="CV44" i="54"/>
  <c r="O29" i="57" s="1"/>
  <c r="AF31" i="54"/>
  <c r="AJ19" i="54"/>
  <c r="AK19" i="54" s="1"/>
  <c r="CK19" i="54"/>
  <c r="BH22" i="54"/>
  <c r="CU25" i="54"/>
  <c r="CJ29" i="54"/>
  <c r="S29" i="54"/>
  <c r="Y29" i="54" s="1"/>
  <c r="CA29" i="54"/>
  <c r="CG29" i="54" s="1"/>
  <c r="CV36" i="54"/>
  <c r="BI38" i="54"/>
  <c r="CT38" i="54"/>
  <c r="M19" i="57" s="1"/>
  <c r="BI40" i="54"/>
  <c r="CT40" i="54"/>
  <c r="M20" i="57" s="1"/>
  <c r="L65" i="54"/>
  <c r="M43" i="54"/>
  <c r="M47" i="54"/>
  <c r="M45" i="54"/>
  <c r="G13" i="54"/>
  <c r="BC19" i="54"/>
  <c r="BI19" i="54" s="1"/>
  <c r="BT19" i="54"/>
  <c r="CL19" i="54"/>
  <c r="CV21" i="54"/>
  <c r="CV25" i="54"/>
  <c r="CK29" i="54"/>
  <c r="CU38" i="54"/>
  <c r="N19" i="57" s="1"/>
  <c r="M39" i="54"/>
  <c r="AW39" i="54"/>
  <c r="M41" i="54"/>
  <c r="CV42" i="54"/>
  <c r="O28" i="57" s="1"/>
  <c r="BU51" i="54"/>
  <c r="M52" i="54"/>
  <c r="CN69" i="54"/>
  <c r="CN72" i="54" s="1"/>
  <c r="AJ69" i="54"/>
  <c r="AJ72" i="54" s="1"/>
  <c r="AF72" i="54"/>
  <c r="AF89" i="54" s="1"/>
  <c r="AS96" i="54"/>
  <c r="AS94" i="54"/>
  <c r="CJ22" i="54"/>
  <c r="BI27" i="54"/>
  <c r="M28" i="54"/>
  <c r="CL29" i="54"/>
  <c r="CF65" i="54"/>
  <c r="CV38" i="54"/>
  <c r="O19" i="57" s="1"/>
  <c r="U72" i="54"/>
  <c r="CO69" i="54"/>
  <c r="CO72" i="54" s="1"/>
  <c r="AZ94" i="54"/>
  <c r="AZ96" i="54"/>
  <c r="BM96" i="54"/>
  <c r="BM93" i="54"/>
  <c r="BM94" i="54"/>
  <c r="V94" i="54"/>
  <c r="V91" i="54"/>
  <c r="V93" i="54"/>
  <c r="V96" i="54"/>
  <c r="AN94" i="54"/>
  <c r="AN91" i="54"/>
  <c r="AN93" i="54"/>
  <c r="AN96" i="54"/>
  <c r="BE94" i="54"/>
  <c r="BE96" i="54"/>
  <c r="BE93" i="54"/>
  <c r="BN94" i="54"/>
  <c r="BN93" i="54"/>
  <c r="BN96" i="54"/>
  <c r="BW31" i="54"/>
  <c r="CA22" i="54"/>
  <c r="CE94" i="54"/>
  <c r="CE91" i="54"/>
  <c r="CE93" i="54"/>
  <c r="CE96" i="54"/>
  <c r="X22" i="54"/>
  <c r="X31" i="54" s="1"/>
  <c r="BQ31" i="54"/>
  <c r="BQ95" i="54" s="1"/>
  <c r="CP22" i="54"/>
  <c r="BK96" i="54"/>
  <c r="BK93" i="54"/>
  <c r="BK94" i="54"/>
  <c r="CD96" i="54"/>
  <c r="CD93" i="54"/>
  <c r="CD94" i="54"/>
  <c r="CT68" i="54"/>
  <c r="BO19" i="54"/>
  <c r="CF19" i="54"/>
  <c r="CN29" i="54"/>
  <c r="L29" i="54"/>
  <c r="BT29" i="54"/>
  <c r="BU29" i="54" s="1"/>
  <c r="AM96" i="54"/>
  <c r="BL96" i="54"/>
  <c r="BL93" i="54"/>
  <c r="BL94" i="54"/>
  <c r="AW54" i="54"/>
  <c r="CK87" i="54"/>
  <c r="CU75" i="54"/>
  <c r="CA65" i="54"/>
  <c r="AK49" i="54"/>
  <c r="CS52" i="54"/>
  <c r="BU53" i="54"/>
  <c r="CG54" i="54"/>
  <c r="AK63" i="54"/>
  <c r="CU68" i="54"/>
  <c r="O72" i="54"/>
  <c r="O89" i="54" s="1"/>
  <c r="X87" i="54"/>
  <c r="Y75" i="54"/>
  <c r="BO87" i="54"/>
  <c r="BU75" i="54"/>
  <c r="S65" i="54"/>
  <c r="AW43" i="54"/>
  <c r="AK51" i="54"/>
  <c r="M54" i="54"/>
  <c r="CS54" i="54"/>
  <c r="BU55" i="54"/>
  <c r="CG56" i="54"/>
  <c r="F89" i="54"/>
  <c r="D72" i="54"/>
  <c r="CJ69" i="54"/>
  <c r="CJ72" i="54" s="1"/>
  <c r="CA69" i="54"/>
  <c r="X65" i="54"/>
  <c r="BC65" i="54"/>
  <c r="CP65" i="54"/>
  <c r="AK53" i="54"/>
  <c r="CT54" i="54"/>
  <c r="M27" i="57" s="1"/>
  <c r="M56" i="54"/>
  <c r="CS56" i="54"/>
  <c r="CG58" i="54"/>
  <c r="E72" i="54"/>
  <c r="E89" i="54" s="1"/>
  <c r="CK69" i="54"/>
  <c r="BD72" i="54"/>
  <c r="BH69" i="54"/>
  <c r="BH65" i="54"/>
  <c r="CI65" i="54"/>
  <c r="CQ65" i="54"/>
  <c r="CG48" i="54"/>
  <c r="AK55" i="54"/>
  <c r="CT56" i="54"/>
  <c r="M31" i="57" s="1"/>
  <c r="CS58" i="54"/>
  <c r="CG60" i="54"/>
  <c r="AD89" i="54"/>
  <c r="AD91" i="54" s="1"/>
  <c r="CD89" i="54"/>
  <c r="CD91" i="54" s="1"/>
  <c r="CL69" i="54"/>
  <c r="CL72" i="54" s="1"/>
  <c r="AM72" i="54"/>
  <c r="AQ69" i="54"/>
  <c r="AQ72" i="54" s="1"/>
  <c r="AV69" i="54"/>
  <c r="BI43" i="54"/>
  <c r="CJ65" i="54"/>
  <c r="CS48" i="54"/>
  <c r="AK57" i="54"/>
  <c r="M60" i="54"/>
  <c r="CS60" i="54"/>
  <c r="CG62" i="54"/>
  <c r="AP89" i="54"/>
  <c r="AP91" i="54" s="1"/>
  <c r="CV76" i="54"/>
  <c r="CL87" i="54"/>
  <c r="AJ65" i="54"/>
  <c r="CK65" i="54"/>
  <c r="U89" i="54"/>
  <c r="U91" i="54" s="1"/>
  <c r="U93" i="54" s="1"/>
  <c r="G65" i="54"/>
  <c r="AK43" i="54"/>
  <c r="BT65" i="54"/>
  <c r="CL65" i="54"/>
  <c r="BU49" i="54"/>
  <c r="CG50" i="54"/>
  <c r="AK61" i="54"/>
  <c r="AE69" i="54"/>
  <c r="AE72" i="54" s="1"/>
  <c r="G69" i="54"/>
  <c r="G72" i="54" s="1"/>
  <c r="X69" i="54"/>
  <c r="CP69" i="54"/>
  <c r="CP72" i="54" s="1"/>
  <c r="BW72" i="54"/>
  <c r="BW89" i="54" s="1"/>
  <c r="AC89" i="54"/>
  <c r="AC91" i="54" s="1"/>
  <c r="H89" i="54"/>
  <c r="Q89" i="54"/>
  <c r="Q91" i="54" s="1"/>
  <c r="AH89" i="54"/>
  <c r="AH91" i="54" s="1"/>
  <c r="AZ89" i="54"/>
  <c r="AZ91" i="54" s="1"/>
  <c r="AZ93" i="54" s="1"/>
  <c r="BQ89" i="54"/>
  <c r="BZ89" i="54"/>
  <c r="BZ91" i="54" s="1"/>
  <c r="CI69" i="54"/>
  <c r="CQ69" i="54"/>
  <c r="CQ72" i="54" s="1"/>
  <c r="BU76" i="54"/>
  <c r="CC89" i="54"/>
  <c r="CC91" i="54" s="1"/>
  <c r="CC93" i="54" s="1"/>
  <c r="I89" i="54"/>
  <c r="I91" i="54" s="1"/>
  <c r="I93" i="54" s="1"/>
  <c r="R89" i="54"/>
  <c r="R91" i="54" s="1"/>
  <c r="AA89" i="54"/>
  <c r="AI89" i="54"/>
  <c r="AI91" i="54" s="1"/>
  <c r="AR89" i="54"/>
  <c r="BA89" i="54"/>
  <c r="BA91" i="54" s="1"/>
  <c r="BR89" i="54"/>
  <c r="BR91" i="54" s="1"/>
  <c r="CV68" i="54"/>
  <c r="G87" i="54"/>
  <c r="M76" i="54"/>
  <c r="BU78" i="54"/>
  <c r="T89" i="54"/>
  <c r="T91" i="54" s="1"/>
  <c r="T93" i="54" s="1"/>
  <c r="BT87" i="54"/>
  <c r="J89" i="54"/>
  <c r="J91" i="54" s="1"/>
  <c r="AB89" i="54"/>
  <c r="AB91" i="54" s="1"/>
  <c r="AB93" i="54" s="1"/>
  <c r="AS89" i="54"/>
  <c r="AS91" i="54" s="1"/>
  <c r="AS93" i="54" s="1"/>
  <c r="BB89" i="54"/>
  <c r="BB91" i="54" s="1"/>
  <c r="BK89" i="54"/>
  <c r="BK91" i="54" s="1"/>
  <c r="BS89" i="54"/>
  <c r="BS91" i="54" s="1"/>
  <c r="CB89" i="54"/>
  <c r="CB91" i="54" s="1"/>
  <c r="CB93" i="54" s="1"/>
  <c r="CF87" i="54"/>
  <c r="CT75" i="54"/>
  <c r="CO87" i="54"/>
  <c r="CU77" i="54"/>
  <c r="BL89" i="54"/>
  <c r="BL91" i="54" s="1"/>
  <c r="L87" i="54"/>
  <c r="CP87" i="54"/>
  <c r="Y77" i="54"/>
  <c r="M78" i="54"/>
  <c r="CU79" i="54"/>
  <c r="CU81" i="54"/>
  <c r="CU83" i="54"/>
  <c r="CU85" i="54"/>
  <c r="K89" i="54"/>
  <c r="K91" i="54" s="1"/>
  <c r="BC87" i="54"/>
  <c r="Y79" i="54"/>
  <c r="M80" i="54"/>
  <c r="Y81" i="54"/>
  <c r="M82" i="54"/>
  <c r="Y83" i="54"/>
  <c r="M84" i="54"/>
  <c r="Y85" i="54"/>
  <c r="C89" i="54"/>
  <c r="AJ87" i="54"/>
  <c r="AT89" i="54"/>
  <c r="AT91" i="54" s="1"/>
  <c r="R94" i="53"/>
  <c r="R96" i="53"/>
  <c r="R93" i="53"/>
  <c r="CE96" i="53"/>
  <c r="CE93" i="53"/>
  <c r="CE94" i="53"/>
  <c r="BA94" i="53"/>
  <c r="BA96" i="53"/>
  <c r="BA93" i="53"/>
  <c r="P96" i="53"/>
  <c r="AM31" i="53"/>
  <c r="AM95" i="53" s="1"/>
  <c r="AQ22" i="53"/>
  <c r="CC96" i="53"/>
  <c r="CC94" i="53"/>
  <c r="AB94" i="53"/>
  <c r="AB96" i="53"/>
  <c r="AB93" i="53"/>
  <c r="AN96" i="53"/>
  <c r="U31" i="53"/>
  <c r="U95" i="53" s="1"/>
  <c r="X22" i="53"/>
  <c r="X31" i="53" s="1"/>
  <c r="AO96" i="53"/>
  <c r="AO93" i="53"/>
  <c r="AO94" i="53"/>
  <c r="T96" i="53"/>
  <c r="T94" i="53"/>
  <c r="AP94" i="53"/>
  <c r="AP93" i="53"/>
  <c r="AP96" i="53"/>
  <c r="J31" i="53"/>
  <c r="J95" i="53" s="1"/>
  <c r="CP22" i="53"/>
  <c r="CP31" i="53" s="1"/>
  <c r="CP95" i="53" s="1"/>
  <c r="V96" i="53"/>
  <c r="V93" i="53"/>
  <c r="V94" i="53"/>
  <c r="BD31" i="53"/>
  <c r="BD95" i="53" s="1"/>
  <c r="BH22" i="53"/>
  <c r="BN96" i="53"/>
  <c r="BN93" i="53"/>
  <c r="BN94" i="53"/>
  <c r="AS94" i="53"/>
  <c r="AS96" i="53"/>
  <c r="BL96" i="53"/>
  <c r="BL93" i="53"/>
  <c r="BL94" i="53"/>
  <c r="S22" i="53"/>
  <c r="AI94" i="53"/>
  <c r="AI96" i="53"/>
  <c r="AI93" i="53"/>
  <c r="AT96" i="53"/>
  <c r="AT93" i="53"/>
  <c r="AT94" i="53"/>
  <c r="BF96" i="53"/>
  <c r="BF93" i="53"/>
  <c r="BF94" i="53"/>
  <c r="BF91" i="53"/>
  <c r="BU20" i="53"/>
  <c r="CG21" i="53"/>
  <c r="BK31" i="53"/>
  <c r="BK95" i="53" s="1"/>
  <c r="BO22" i="53"/>
  <c r="CB31" i="53"/>
  <c r="CB95" i="53" s="1"/>
  <c r="CF22" i="53"/>
  <c r="CF31" i="53" s="1"/>
  <c r="BU24" i="53"/>
  <c r="CO29" i="53"/>
  <c r="CT29" i="53" s="1"/>
  <c r="L29" i="53"/>
  <c r="F96" i="53"/>
  <c r="F93" i="53"/>
  <c r="F94" i="53"/>
  <c r="BX96" i="53"/>
  <c r="BX93" i="53"/>
  <c r="BX94" i="53"/>
  <c r="BU38" i="53"/>
  <c r="BU42" i="53"/>
  <c r="AW43" i="53"/>
  <c r="BU46" i="53"/>
  <c r="AK56" i="53"/>
  <c r="Y60" i="53"/>
  <c r="CF87" i="53"/>
  <c r="CG75" i="53"/>
  <c r="Q94" i="53"/>
  <c r="Q91" i="53"/>
  <c r="Q93" i="53"/>
  <c r="Q96" i="53"/>
  <c r="AA31" i="53"/>
  <c r="AA95" i="53" s="1"/>
  <c r="AE22" i="53"/>
  <c r="CP19" i="53"/>
  <c r="CD96" i="53"/>
  <c r="CD93" i="53"/>
  <c r="CD94" i="53"/>
  <c r="G13" i="53"/>
  <c r="CQ22" i="53"/>
  <c r="BC19" i="53"/>
  <c r="BI19" i="53" s="1"/>
  <c r="BW22" i="53"/>
  <c r="CI22" i="53" s="1"/>
  <c r="CA19" i="53"/>
  <c r="CF19" i="53"/>
  <c r="M21" i="53"/>
  <c r="CS21" i="53"/>
  <c r="AG22" i="53"/>
  <c r="AG31" i="53" s="1"/>
  <c r="AG95" i="53" s="1"/>
  <c r="AY31" i="53"/>
  <c r="BC22" i="53"/>
  <c r="BP31" i="53"/>
  <c r="BP95" i="53" s="1"/>
  <c r="BT22" i="53"/>
  <c r="CI29" i="53"/>
  <c r="CQ29" i="53"/>
  <c r="CG37" i="53"/>
  <c r="AK38" i="53"/>
  <c r="CG41" i="53"/>
  <c r="AK42" i="53"/>
  <c r="S65" i="53"/>
  <c r="Y43" i="53"/>
  <c r="CG45" i="53"/>
  <c r="AK46" i="53"/>
  <c r="V72" i="53"/>
  <c r="V89" i="53" s="1"/>
  <c r="V91" i="53" s="1"/>
  <c r="CP69" i="53"/>
  <c r="CP72" i="53" s="1"/>
  <c r="X69" i="53"/>
  <c r="BT69" i="53"/>
  <c r="BP72" i="53"/>
  <c r="BP89" i="53" s="1"/>
  <c r="CN69" i="53"/>
  <c r="CN22" i="53"/>
  <c r="H31" i="53"/>
  <c r="H95" i="53" s="1"/>
  <c r="AZ94" i="53"/>
  <c r="AZ93" i="53"/>
  <c r="AZ96" i="53"/>
  <c r="I31" i="53"/>
  <c r="I95" i="53" s="1"/>
  <c r="AC96" i="53"/>
  <c r="AC93" i="53"/>
  <c r="AC94" i="53"/>
  <c r="S19" i="53"/>
  <c r="Y19" i="53" s="1"/>
  <c r="AJ19" i="53"/>
  <c r="AK19" i="53" s="1"/>
  <c r="L22" i="53"/>
  <c r="AF96" i="53"/>
  <c r="CJ19" i="53"/>
  <c r="L19" i="53"/>
  <c r="CI19" i="53"/>
  <c r="BR94" i="53"/>
  <c r="BR96" i="53"/>
  <c r="BR93" i="53"/>
  <c r="BT29" i="53"/>
  <c r="O31" i="53"/>
  <c r="O95" i="53" s="1"/>
  <c r="BU35" i="53"/>
  <c r="CS37" i="53"/>
  <c r="CS41" i="53"/>
  <c r="X65" i="53"/>
  <c r="CN65" i="53"/>
  <c r="CS45" i="53"/>
  <c r="M59" i="53"/>
  <c r="CV68" i="53"/>
  <c r="AH94" i="53"/>
  <c r="AH93" i="53"/>
  <c r="AH96" i="53"/>
  <c r="AR31" i="53"/>
  <c r="AR95" i="53" s="1"/>
  <c r="AV22" i="53"/>
  <c r="AV31" i="53" s="1"/>
  <c r="Y81" i="53"/>
  <c r="BM96" i="53"/>
  <c r="BM93" i="53"/>
  <c r="BM94" i="53"/>
  <c r="K96" i="53"/>
  <c r="K93" i="53"/>
  <c r="K94" i="53"/>
  <c r="BE96" i="53"/>
  <c r="CK19" i="53"/>
  <c r="E22" i="53"/>
  <c r="BO19" i="53"/>
  <c r="CL19" i="53"/>
  <c r="BB31" i="53"/>
  <c r="BB95" i="53" s="1"/>
  <c r="BS31" i="53"/>
  <c r="BS95" i="53" s="1"/>
  <c r="M24" i="53"/>
  <c r="CS24" i="53"/>
  <c r="BU25" i="53"/>
  <c r="CU34" i="53"/>
  <c r="N15" i="56" s="1"/>
  <c r="BU36" i="53"/>
  <c r="CT37" i="53"/>
  <c r="M18" i="56" s="1"/>
  <c r="BU40" i="53"/>
  <c r="CT41" i="53"/>
  <c r="AE65" i="53"/>
  <c r="CO65" i="53"/>
  <c r="BU44" i="53"/>
  <c r="CT45" i="53"/>
  <c r="BU29" i="53"/>
  <c r="AD96" i="53"/>
  <c r="AD93" i="53"/>
  <c r="AD94" i="53"/>
  <c r="BN72" i="53"/>
  <c r="BN89" i="53" s="1"/>
  <c r="BN91" i="53" s="1"/>
  <c r="BO69" i="53"/>
  <c r="BO72" i="53" s="1"/>
  <c r="CL22" i="53"/>
  <c r="BZ94" i="53"/>
  <c r="BZ91" i="53"/>
  <c r="BZ93" i="53"/>
  <c r="BZ96" i="53"/>
  <c r="CN19" i="53"/>
  <c r="Y20" i="53"/>
  <c r="D22" i="53"/>
  <c r="CG26" i="53"/>
  <c r="CU27" i="53"/>
  <c r="CG28" i="53"/>
  <c r="CL29" i="53"/>
  <c r="AE29" i="53"/>
  <c r="AK29" i="53" s="1"/>
  <c r="BU34" i="53"/>
  <c r="CG35" i="53"/>
  <c r="CA65" i="53"/>
  <c r="CP65" i="53"/>
  <c r="M49" i="53"/>
  <c r="AK54" i="53"/>
  <c r="M63" i="53"/>
  <c r="AU96" i="53"/>
  <c r="AU93" i="53"/>
  <c r="AU94" i="53"/>
  <c r="BQ94" i="53"/>
  <c r="BQ91" i="53"/>
  <c r="BQ93" i="53"/>
  <c r="BQ96" i="53"/>
  <c r="BU21" i="53"/>
  <c r="BG94" i="53"/>
  <c r="BG96" i="53"/>
  <c r="BG93" i="53"/>
  <c r="BY31" i="53"/>
  <c r="BY95" i="53" s="1"/>
  <c r="AK27" i="53"/>
  <c r="M29" i="53"/>
  <c r="AQ29" i="53"/>
  <c r="AW29" i="53" s="1"/>
  <c r="BC29" i="53"/>
  <c r="BI29" i="53" s="1"/>
  <c r="C31" i="53"/>
  <c r="C95" i="53" s="1"/>
  <c r="W96" i="53"/>
  <c r="W93" i="53"/>
  <c r="W94" i="53"/>
  <c r="CG39" i="53"/>
  <c r="CF65" i="53"/>
  <c r="CG43" i="53"/>
  <c r="BC65" i="53"/>
  <c r="AK48" i="53"/>
  <c r="CU50" i="53"/>
  <c r="N23" i="56" s="1"/>
  <c r="CU58" i="53"/>
  <c r="CU62" i="53"/>
  <c r="E72" i="53"/>
  <c r="E89" i="53" s="1"/>
  <c r="CK69" i="53"/>
  <c r="CK72" i="53" s="1"/>
  <c r="BE72" i="53"/>
  <c r="BH69" i="53"/>
  <c r="BW72" i="53"/>
  <c r="Y79" i="53"/>
  <c r="BH65" i="53"/>
  <c r="CI65" i="53"/>
  <c r="CQ65" i="53"/>
  <c r="P72" i="53"/>
  <c r="CJ69" i="53"/>
  <c r="CJ72" i="53" s="1"/>
  <c r="X87" i="53"/>
  <c r="Y75" i="53"/>
  <c r="BI43" i="53"/>
  <c r="CJ65" i="53"/>
  <c r="M51" i="53"/>
  <c r="CS54" i="53"/>
  <c r="CS56" i="53"/>
  <c r="Y58" i="53"/>
  <c r="CS60" i="53"/>
  <c r="Y62" i="53"/>
  <c r="CE72" i="53"/>
  <c r="CE89" i="53" s="1"/>
  <c r="CE91" i="53" s="1"/>
  <c r="CF69" i="53"/>
  <c r="Y85" i="53"/>
  <c r="BC87" i="53"/>
  <c r="AJ65" i="53"/>
  <c r="BO65" i="53"/>
  <c r="CK65" i="53"/>
  <c r="CS43" i="53"/>
  <c r="AW47" i="53"/>
  <c r="CS48" i="53"/>
  <c r="CU52" i="53"/>
  <c r="N25" i="56" s="1"/>
  <c r="M57" i="53"/>
  <c r="M61" i="53"/>
  <c r="AG89" i="53"/>
  <c r="G72" i="53"/>
  <c r="AN72" i="53"/>
  <c r="AQ69" i="53"/>
  <c r="AW69" i="53" s="1"/>
  <c r="AW72" i="53" s="1"/>
  <c r="AY72" i="53"/>
  <c r="AY89" i="53" s="1"/>
  <c r="Y77" i="53"/>
  <c r="AK43" i="53"/>
  <c r="BT65" i="53"/>
  <c r="CL65" i="53"/>
  <c r="CT43" i="53"/>
  <c r="M47" i="53"/>
  <c r="CS47" i="53"/>
  <c r="AW53" i="53"/>
  <c r="CG53" i="53"/>
  <c r="CG55" i="53"/>
  <c r="CT68" i="53"/>
  <c r="Y83" i="53"/>
  <c r="L65" i="53"/>
  <c r="AQ65" i="53"/>
  <c r="BU43" i="53"/>
  <c r="CU43" i="53"/>
  <c r="CU48" i="53"/>
  <c r="N21" i="56" s="1"/>
  <c r="M53" i="53"/>
  <c r="Y56" i="53"/>
  <c r="CU75" i="53"/>
  <c r="CP87" i="53"/>
  <c r="CO69" i="53"/>
  <c r="CO72" i="53" s="1"/>
  <c r="AV72" i="53"/>
  <c r="S87" i="53"/>
  <c r="T89" i="53"/>
  <c r="T91" i="53" s="1"/>
  <c r="T93" i="53" s="1"/>
  <c r="BW89" i="53"/>
  <c r="CL87" i="53"/>
  <c r="CI69" i="53"/>
  <c r="CI72" i="53" s="1"/>
  <c r="CQ69" i="53"/>
  <c r="CQ72" i="53" s="1"/>
  <c r="K89" i="53"/>
  <c r="K91" i="53" s="1"/>
  <c r="C89" i="53"/>
  <c r="AT89" i="53"/>
  <c r="AT91" i="53" s="1"/>
  <c r="J89" i="53"/>
  <c r="AS89" i="53"/>
  <c r="AS91" i="53" s="1"/>
  <c r="AS93" i="53" s="1"/>
  <c r="BK89" i="53"/>
  <c r="BS89" i="53"/>
  <c r="CB89" i="53"/>
  <c r="S69" i="53"/>
  <c r="S72" i="53" s="1"/>
  <c r="AJ69" i="53"/>
  <c r="AK69" i="53" s="1"/>
  <c r="AK76" i="53"/>
  <c r="BU76" i="53"/>
  <c r="CG68" i="53"/>
  <c r="CL69" i="53"/>
  <c r="G87" i="53"/>
  <c r="M76" i="53"/>
  <c r="CC89" i="53"/>
  <c r="CC91" i="53" s="1"/>
  <c r="CC93" i="53" s="1"/>
  <c r="D89" i="53"/>
  <c r="U89" i="53"/>
  <c r="AD89" i="53"/>
  <c r="AD91" i="53" s="1"/>
  <c r="AU89" i="53"/>
  <c r="AU91" i="53" s="1"/>
  <c r="BD89" i="53"/>
  <c r="BM89" i="53"/>
  <c r="BM91" i="53" s="1"/>
  <c r="CD89" i="53"/>
  <c r="CD91" i="53" s="1"/>
  <c r="AC89" i="53"/>
  <c r="AC91" i="53" s="1"/>
  <c r="BT87" i="53"/>
  <c r="AV87" i="53"/>
  <c r="X13" i="37"/>
  <c r="AJ13" i="37"/>
  <c r="AV13" i="37"/>
  <c r="BH13" i="37"/>
  <c r="BT13" i="37"/>
  <c r="CF13" i="37"/>
  <c r="S13" i="37"/>
  <c r="BC13" i="37"/>
  <c r="BO13" i="37"/>
  <c r="AE22" i="37"/>
  <c r="AB31" i="37"/>
  <c r="AB95" i="37" s="1"/>
  <c r="AK43" i="37"/>
  <c r="AJ19" i="37"/>
  <c r="AJ69" i="37"/>
  <c r="AK75" i="37"/>
  <c r="AR89" i="37"/>
  <c r="AR22" i="37"/>
  <c r="AR22" i="36" s="1"/>
  <c r="AW43" i="37"/>
  <c r="AW76" i="37"/>
  <c r="AW76" i="36" s="1"/>
  <c r="AM22" i="37"/>
  <c r="AM22" i="36" s="1"/>
  <c r="AV69" i="37"/>
  <c r="AW75" i="37"/>
  <c r="AY89" i="37"/>
  <c r="BD22" i="37"/>
  <c r="BD22" i="36" s="1"/>
  <c r="BD31" i="36" s="1"/>
  <c r="BD94" i="36" s="1"/>
  <c r="BI43" i="37"/>
  <c r="AY22" i="37"/>
  <c r="AY22" i="36" s="1"/>
  <c r="BI75" i="37"/>
  <c r="E31" i="37"/>
  <c r="F31" i="37"/>
  <c r="AN89" i="53" l="1"/>
  <c r="AN91" i="53" s="1"/>
  <c r="AN93" i="53" s="1"/>
  <c r="AN95" i="53"/>
  <c r="AN94" i="53"/>
  <c r="P89" i="53"/>
  <c r="P91" i="53" s="1"/>
  <c r="P93" i="53" s="1"/>
  <c r="P95" i="53"/>
  <c r="P94" i="53"/>
  <c r="BE89" i="53"/>
  <c r="BE91" i="53" s="1"/>
  <c r="BE93" i="53" s="1"/>
  <c r="BE94" i="53"/>
  <c r="AG18" i="56"/>
  <c r="AL18" i="56"/>
  <c r="AV95" i="53"/>
  <c r="AY95" i="53"/>
  <c r="AM89" i="54"/>
  <c r="AM91" i="54" s="1"/>
  <c r="AM93" i="54" s="1"/>
  <c r="AM94" i="54"/>
  <c r="AG31" i="57"/>
  <c r="AL31" i="57"/>
  <c r="BD89" i="54"/>
  <c r="BD91" i="54" s="1"/>
  <c r="BD93" i="54" s="1"/>
  <c r="BD95" i="54"/>
  <c r="BD94" i="54"/>
  <c r="AG27" i="57"/>
  <c r="AL27" i="57"/>
  <c r="D89" i="54"/>
  <c r="D91" i="54" s="1"/>
  <c r="D93" i="54" s="1"/>
  <c r="D95" i="54"/>
  <c r="D94" i="54"/>
  <c r="BW95" i="54"/>
  <c r="U95" i="54"/>
  <c r="U94" i="54"/>
  <c r="AG20" i="57"/>
  <c r="AL20" i="57"/>
  <c r="AG19" i="57"/>
  <c r="AL19" i="57"/>
  <c r="AF95" i="54"/>
  <c r="AG23" i="57"/>
  <c r="AL23" i="57"/>
  <c r="AB95" i="36"/>
  <c r="AF95" i="37"/>
  <c r="AP91" i="53"/>
  <c r="AO91" i="53"/>
  <c r="BE95" i="53"/>
  <c r="BG91" i="53"/>
  <c r="AM95" i="54"/>
  <c r="CA89" i="53"/>
  <c r="S89" i="54"/>
  <c r="BI84" i="36"/>
  <c r="Y69" i="54"/>
  <c r="Y72" i="54" s="1"/>
  <c r="CG69" i="53"/>
  <c r="BI78" i="36"/>
  <c r="AK85" i="36"/>
  <c r="CG87" i="54"/>
  <c r="AW87" i="54"/>
  <c r="AQ89" i="54"/>
  <c r="CT76" i="36"/>
  <c r="AW78" i="36"/>
  <c r="AK87" i="54"/>
  <c r="CR82" i="36"/>
  <c r="CW82" i="54"/>
  <c r="CW78" i="54"/>
  <c r="CW80" i="54"/>
  <c r="CV87" i="54"/>
  <c r="CW84" i="54"/>
  <c r="CW75" i="54"/>
  <c r="CT87" i="54"/>
  <c r="CS87" i="54"/>
  <c r="CW76" i="54"/>
  <c r="CW81" i="54"/>
  <c r="CW83" i="54"/>
  <c r="CW85" i="54"/>
  <c r="CW77" i="54"/>
  <c r="CW79" i="54"/>
  <c r="CR79" i="36"/>
  <c r="BU87" i="53"/>
  <c r="BH87" i="36"/>
  <c r="BC87" i="36"/>
  <c r="BI87" i="53"/>
  <c r="CT80" i="36"/>
  <c r="AV87" i="36"/>
  <c r="AW87" i="53"/>
  <c r="CR80" i="36"/>
  <c r="CR78" i="36"/>
  <c r="CR81" i="36"/>
  <c r="AQ87" i="36"/>
  <c r="AW82" i="36"/>
  <c r="CT84" i="36"/>
  <c r="CV78" i="36"/>
  <c r="AJ87" i="36"/>
  <c r="CP87" i="36"/>
  <c r="CV79" i="36"/>
  <c r="AK80" i="36"/>
  <c r="CR84" i="36"/>
  <c r="CR76" i="36"/>
  <c r="AK87" i="53"/>
  <c r="AK78" i="36"/>
  <c r="CR83" i="36"/>
  <c r="CO87" i="36"/>
  <c r="CT78" i="36"/>
  <c r="CU78" i="36"/>
  <c r="CV75" i="36"/>
  <c r="CV83" i="36"/>
  <c r="CV82" i="36"/>
  <c r="CR85" i="36"/>
  <c r="CW78" i="53"/>
  <c r="CT82" i="36"/>
  <c r="CU84" i="36"/>
  <c r="CU80" i="36"/>
  <c r="CR77" i="36"/>
  <c r="CQ87" i="36"/>
  <c r="CW82" i="53"/>
  <c r="CU82" i="36"/>
  <c r="CV81" i="36"/>
  <c r="CW85" i="53"/>
  <c r="CR75" i="36"/>
  <c r="CV85" i="36"/>
  <c r="CV77" i="36"/>
  <c r="CV87" i="53"/>
  <c r="CW83" i="53"/>
  <c r="CT87" i="53"/>
  <c r="CW75" i="53"/>
  <c r="M87" i="53"/>
  <c r="CW80" i="53"/>
  <c r="CW79" i="53"/>
  <c r="CU87" i="53"/>
  <c r="CS87" i="53"/>
  <c r="CW76" i="53"/>
  <c r="CW77" i="53"/>
  <c r="CW84" i="53"/>
  <c r="CW81" i="53"/>
  <c r="AS89" i="36"/>
  <c r="CN87" i="36"/>
  <c r="CM82" i="36"/>
  <c r="CM78" i="36"/>
  <c r="CM83" i="36"/>
  <c r="CM79" i="36"/>
  <c r="CM75" i="36"/>
  <c r="CS82" i="36"/>
  <c r="CW82" i="37"/>
  <c r="CS78" i="36"/>
  <c r="CW78" i="37"/>
  <c r="CS85" i="36"/>
  <c r="CW85" i="37"/>
  <c r="CS81" i="36"/>
  <c r="CW81" i="37"/>
  <c r="CS77" i="36"/>
  <c r="CW77" i="37"/>
  <c r="CM85" i="36"/>
  <c r="CM81" i="36"/>
  <c r="CM77" i="36"/>
  <c r="CS84" i="36"/>
  <c r="CW84" i="37"/>
  <c r="CS80" i="36"/>
  <c r="CW80" i="37"/>
  <c r="CW76" i="37"/>
  <c r="CM84" i="36"/>
  <c r="CM80" i="36"/>
  <c r="CM76" i="36"/>
  <c r="CS83" i="36"/>
  <c r="CW83" i="37"/>
  <c r="CS79" i="36"/>
  <c r="CW79" i="37"/>
  <c r="CS75" i="36"/>
  <c r="CW75" i="37"/>
  <c r="F34" i="58"/>
  <c r="S21" i="55"/>
  <c r="CG69" i="54"/>
  <c r="CG72" i="54" s="1"/>
  <c r="CV29" i="54"/>
  <c r="CA72" i="54"/>
  <c r="CA89" i="54" s="1"/>
  <c r="BU72" i="54"/>
  <c r="BU65" i="54"/>
  <c r="CP31" i="54"/>
  <c r="CP95" i="54" s="1"/>
  <c r="BE89" i="36"/>
  <c r="CQ31" i="54"/>
  <c r="CQ95" i="54" s="1"/>
  <c r="BH91" i="54"/>
  <c r="BI63" i="36"/>
  <c r="BI57" i="36"/>
  <c r="BI61" i="36"/>
  <c r="BI42" i="36"/>
  <c r="BI69" i="54"/>
  <c r="BI72" i="54" s="1"/>
  <c r="CV20" i="36"/>
  <c r="AR31" i="36"/>
  <c r="AW61" i="36"/>
  <c r="AW56" i="36"/>
  <c r="CT63" i="36"/>
  <c r="CW60" i="54"/>
  <c r="CR52" i="36"/>
  <c r="CU29" i="54"/>
  <c r="CR21" i="36"/>
  <c r="AJ22" i="54"/>
  <c r="AJ31" i="54" s="1"/>
  <c r="AJ95" i="54" s="1"/>
  <c r="CO22" i="54"/>
  <c r="CR22" i="54" s="1"/>
  <c r="AE89" i="54"/>
  <c r="CT58" i="36"/>
  <c r="AK34" i="36"/>
  <c r="AE65" i="36"/>
  <c r="CW24" i="54"/>
  <c r="AE22" i="36"/>
  <c r="CV15" i="36"/>
  <c r="F11" i="52" s="1"/>
  <c r="Y65" i="54"/>
  <c r="CU19" i="54"/>
  <c r="CT19" i="54"/>
  <c r="CW70" i="54"/>
  <c r="CW48" i="54"/>
  <c r="CW58" i="54"/>
  <c r="CM24" i="36"/>
  <c r="CW26" i="54"/>
  <c r="CW20" i="54"/>
  <c r="CW47" i="54"/>
  <c r="CV62" i="36"/>
  <c r="N33" i="57"/>
  <c r="CR46" i="36"/>
  <c r="CR65" i="54"/>
  <c r="CO89" i="54"/>
  <c r="CN89" i="54"/>
  <c r="CR72" i="54"/>
  <c r="CR69" i="54"/>
  <c r="CR56" i="36"/>
  <c r="CW28" i="54"/>
  <c r="CT29" i="54"/>
  <c r="CW27" i="54"/>
  <c r="CS29" i="54"/>
  <c r="CR29" i="54"/>
  <c r="CR20" i="36"/>
  <c r="CW16" i="54"/>
  <c r="M19" i="54"/>
  <c r="CR19" i="54"/>
  <c r="CW18" i="54"/>
  <c r="CW68" i="54"/>
  <c r="CM38" i="36"/>
  <c r="P18" i="57"/>
  <c r="AJ18" i="57" s="1"/>
  <c r="CJ89" i="54"/>
  <c r="L25" i="57"/>
  <c r="CW52" i="54"/>
  <c r="CW45" i="54"/>
  <c r="L23" i="57"/>
  <c r="CW50" i="54"/>
  <c r="CW39" i="54"/>
  <c r="L27" i="57"/>
  <c r="CW54" i="54"/>
  <c r="L32" i="57"/>
  <c r="CW55" i="54"/>
  <c r="L19" i="57"/>
  <c r="CW38" i="54"/>
  <c r="L16" i="57"/>
  <c r="CW35" i="54"/>
  <c r="L30" i="57"/>
  <c r="CW46" i="54"/>
  <c r="L22" i="57"/>
  <c r="CW49" i="54"/>
  <c r="L29" i="57"/>
  <c r="CW44" i="54"/>
  <c r="CW57" i="54"/>
  <c r="CW37" i="54"/>
  <c r="L31" i="57"/>
  <c r="CW56" i="54"/>
  <c r="L26" i="57"/>
  <c r="CW53" i="54"/>
  <c r="CW59" i="54"/>
  <c r="L17" i="57"/>
  <c r="AF17" i="57" s="1"/>
  <c r="CW36" i="54"/>
  <c r="CW62" i="54"/>
  <c r="CW63" i="54"/>
  <c r="CW43" i="54"/>
  <c r="L24" i="57"/>
  <c r="CW51" i="54"/>
  <c r="CW41" i="54"/>
  <c r="CS69" i="54"/>
  <c r="CM69" i="54"/>
  <c r="CM65" i="54"/>
  <c r="L15" i="57"/>
  <c r="AF15" i="57" s="1"/>
  <c r="CW34" i="54"/>
  <c r="CW61" i="54"/>
  <c r="L28" i="57"/>
  <c r="CW42" i="54"/>
  <c r="L20" i="57"/>
  <c r="CW40" i="54"/>
  <c r="CM29" i="54"/>
  <c r="CW25" i="54"/>
  <c r="CW21" i="54"/>
  <c r="CS19" i="54"/>
  <c r="CM19" i="54"/>
  <c r="CW17" i="54"/>
  <c r="CW15" i="54"/>
  <c r="CR62" i="36"/>
  <c r="CT61" i="36"/>
  <c r="CR61" i="36"/>
  <c r="CF72" i="53"/>
  <c r="CF95" i="53" s="1"/>
  <c r="CR51" i="36"/>
  <c r="CR49" i="36"/>
  <c r="CR42" i="36"/>
  <c r="CR53" i="36"/>
  <c r="CR43" i="36"/>
  <c r="CR47" i="36"/>
  <c r="CR41" i="36"/>
  <c r="CR27" i="36"/>
  <c r="BU19" i="53"/>
  <c r="CM43" i="36"/>
  <c r="CM49" i="36"/>
  <c r="CT57" i="36"/>
  <c r="CV47" i="36"/>
  <c r="CU57" i="36"/>
  <c r="CM53" i="36"/>
  <c r="CM45" i="36"/>
  <c r="CV17" i="36"/>
  <c r="CM18" i="36"/>
  <c r="CR37" i="36"/>
  <c r="BI41" i="36"/>
  <c r="CR58" i="36"/>
  <c r="CU61" i="36"/>
  <c r="CR57" i="36"/>
  <c r="CR26" i="36"/>
  <c r="BH31" i="53"/>
  <c r="BC65" i="36"/>
  <c r="BI69" i="53"/>
  <c r="BI72" i="53" s="1"/>
  <c r="BI39" i="36"/>
  <c r="BI65" i="53"/>
  <c r="CM44" i="36"/>
  <c r="CM55" i="36"/>
  <c r="BC89" i="53"/>
  <c r="CV27" i="36"/>
  <c r="AV89" i="53"/>
  <c r="CR36" i="36"/>
  <c r="CR59" i="36"/>
  <c r="AV65" i="36"/>
  <c r="AW45" i="36"/>
  <c r="CU26" i="36"/>
  <c r="CR28" i="36"/>
  <c r="CU19" i="53"/>
  <c r="CR17" i="36"/>
  <c r="CM54" i="36"/>
  <c r="AN89" i="36"/>
  <c r="AQ65" i="36"/>
  <c r="AQ72" i="53"/>
  <c r="AQ89" i="53" s="1"/>
  <c r="AW41" i="36"/>
  <c r="CM60" i="36"/>
  <c r="CM57" i="36"/>
  <c r="CM41" i="36"/>
  <c r="CM46" i="36"/>
  <c r="CU63" i="36"/>
  <c r="CM28" i="36"/>
  <c r="CW25" i="53"/>
  <c r="AM31" i="36"/>
  <c r="AM96" i="36" s="1"/>
  <c r="CT20" i="36"/>
  <c r="CM20" i="36"/>
  <c r="CM16" i="36"/>
  <c r="CU16" i="36"/>
  <c r="AK52" i="36"/>
  <c r="CR63" i="36"/>
  <c r="CU45" i="36"/>
  <c r="CR45" i="36"/>
  <c r="CR48" i="36"/>
  <c r="CR40" i="36"/>
  <c r="CO89" i="53"/>
  <c r="CR60" i="36"/>
  <c r="CU24" i="36"/>
  <c r="CR25" i="36"/>
  <c r="CR24" i="36"/>
  <c r="AF91" i="53"/>
  <c r="AF93" i="53" s="1"/>
  <c r="AF94" i="53"/>
  <c r="AI94" i="36"/>
  <c r="AI96" i="36"/>
  <c r="AI93" i="36"/>
  <c r="CR15" i="36"/>
  <c r="CR16" i="36"/>
  <c r="AK68" i="36"/>
  <c r="AK39" i="36"/>
  <c r="CM39" i="36"/>
  <c r="CM40" i="36"/>
  <c r="CT59" i="36"/>
  <c r="AA89" i="36"/>
  <c r="CU28" i="36"/>
  <c r="AA31" i="36"/>
  <c r="CM26" i="36"/>
  <c r="AB96" i="36"/>
  <c r="CW20" i="53"/>
  <c r="CU20" i="36"/>
  <c r="AB94" i="36"/>
  <c r="CV70" i="36"/>
  <c r="CU70" i="36"/>
  <c r="CT70" i="36"/>
  <c r="CR68" i="36"/>
  <c r="CW47" i="53"/>
  <c r="CR35" i="36"/>
  <c r="CQ65" i="36"/>
  <c r="CT27" i="36"/>
  <c r="CW24" i="53"/>
  <c r="CW70" i="53"/>
  <c r="CV60" i="36"/>
  <c r="CM50" i="36"/>
  <c r="CM42" i="36"/>
  <c r="CM34" i="36"/>
  <c r="CM61" i="36"/>
  <c r="CM37" i="36"/>
  <c r="CM51" i="36"/>
  <c r="CV41" i="36"/>
  <c r="CM56" i="36"/>
  <c r="CM48" i="36"/>
  <c r="CM58" i="36"/>
  <c r="CT28" i="36"/>
  <c r="CM27" i="36"/>
  <c r="CM21" i="36"/>
  <c r="CT18" i="36"/>
  <c r="CT15" i="36"/>
  <c r="CM17" i="36"/>
  <c r="CM15" i="36"/>
  <c r="CT17" i="36"/>
  <c r="M33" i="56"/>
  <c r="CR54" i="36"/>
  <c r="CT47" i="36"/>
  <c r="CW57" i="53"/>
  <c r="CO65" i="36"/>
  <c r="CR44" i="36"/>
  <c r="CR55" i="36"/>
  <c r="CR50" i="36"/>
  <c r="O33" i="56"/>
  <c r="O34" i="56" s="1"/>
  <c r="CW39" i="53"/>
  <c r="CU60" i="36"/>
  <c r="CU59" i="36"/>
  <c r="CW61" i="53"/>
  <c r="CW60" i="53"/>
  <c r="N33" i="56"/>
  <c r="N34" i="56" s="1"/>
  <c r="CW59" i="53"/>
  <c r="L89" i="53"/>
  <c r="CP65" i="36"/>
  <c r="CU69" i="53"/>
  <c r="CU72" i="53" s="1"/>
  <c r="CR34" i="36"/>
  <c r="M69" i="53"/>
  <c r="M72" i="53" s="1"/>
  <c r="CN72" i="53"/>
  <c r="CR72" i="53" s="1"/>
  <c r="CR69" i="53"/>
  <c r="CR39" i="36"/>
  <c r="CR65" i="53"/>
  <c r="P24" i="56"/>
  <c r="AJ24" i="56" s="1"/>
  <c r="CW51" i="53"/>
  <c r="CR38" i="36"/>
  <c r="CW63" i="53"/>
  <c r="CR29" i="53"/>
  <c r="CV28" i="36"/>
  <c r="CW28" i="53"/>
  <c r="CT26" i="36"/>
  <c r="CT19" i="53"/>
  <c r="CR19" i="53"/>
  <c r="CR18" i="36"/>
  <c r="CW15" i="53"/>
  <c r="CN31" i="53"/>
  <c r="CN96" i="53" s="1"/>
  <c r="CV18" i="36"/>
  <c r="CU18" i="36"/>
  <c r="CV19" i="53"/>
  <c r="CW17" i="53"/>
  <c r="CW68" i="53"/>
  <c r="CJ89" i="53"/>
  <c r="CM52" i="36"/>
  <c r="CM36" i="36"/>
  <c r="CM35" i="36"/>
  <c r="L27" i="56"/>
  <c r="CW54" i="53"/>
  <c r="L25" i="56"/>
  <c r="CW52" i="53"/>
  <c r="L31" i="56"/>
  <c r="CW56" i="53"/>
  <c r="CM65" i="53"/>
  <c r="CV65" i="53"/>
  <c r="L22" i="56"/>
  <c r="CW49" i="53"/>
  <c r="L17" i="56"/>
  <c r="CW36" i="53"/>
  <c r="L20" i="56"/>
  <c r="CW40" i="53"/>
  <c r="L30" i="56"/>
  <c r="CW46" i="53"/>
  <c r="L23" i="56"/>
  <c r="CW50" i="53"/>
  <c r="CI89" i="53"/>
  <c r="CW45" i="53"/>
  <c r="L32" i="56"/>
  <c r="CW55" i="53"/>
  <c r="L16" i="56"/>
  <c r="CW35" i="53"/>
  <c r="L19" i="56"/>
  <c r="CW38" i="53"/>
  <c r="L21" i="56"/>
  <c r="CW48" i="53"/>
  <c r="CW43" i="53"/>
  <c r="L26" i="56"/>
  <c r="CW53" i="53"/>
  <c r="L15" i="56"/>
  <c r="CW34" i="53"/>
  <c r="CW62" i="53"/>
  <c r="L29" i="56"/>
  <c r="CW44" i="53"/>
  <c r="L18" i="56"/>
  <c r="CW37" i="53"/>
  <c r="CS69" i="53"/>
  <c r="CM69" i="53"/>
  <c r="L33" i="56"/>
  <c r="AF33" i="56" s="1"/>
  <c r="CW41" i="53"/>
  <c r="CM47" i="36"/>
  <c r="L28" i="56"/>
  <c r="P28" i="56" s="1"/>
  <c r="CW42" i="53"/>
  <c r="CW58" i="53"/>
  <c r="CS29" i="53"/>
  <c r="CM29" i="53"/>
  <c r="CW27" i="53"/>
  <c r="CM25" i="36"/>
  <c r="CW26" i="53"/>
  <c r="CW21" i="53"/>
  <c r="CW18" i="53"/>
  <c r="CT16" i="36"/>
  <c r="CM19" i="53"/>
  <c r="CW16" i="53"/>
  <c r="BH65" i="36"/>
  <c r="BD89" i="36"/>
  <c r="BD91" i="36" s="1"/>
  <c r="BI69" i="37"/>
  <c r="BI72" i="37" s="1"/>
  <c r="AZ89" i="36"/>
  <c r="AY31" i="36"/>
  <c r="AY94" i="36" s="1"/>
  <c r="AU89" i="36"/>
  <c r="AW44" i="36"/>
  <c r="AM89" i="36"/>
  <c r="AP89" i="36"/>
  <c r="AQ89" i="37"/>
  <c r="AG89" i="36"/>
  <c r="AJ65" i="36"/>
  <c r="AI96" i="37"/>
  <c r="AJ22" i="37"/>
  <c r="AI91" i="37"/>
  <c r="AA91" i="37"/>
  <c r="AA96" i="37"/>
  <c r="CN65" i="36"/>
  <c r="CM70" i="36"/>
  <c r="CS70" i="36"/>
  <c r="CW70" i="37"/>
  <c r="CW68" i="37"/>
  <c r="CM68" i="36"/>
  <c r="CM62" i="36"/>
  <c r="CW57" i="37"/>
  <c r="CW49" i="37"/>
  <c r="CW41" i="37"/>
  <c r="CW56" i="37"/>
  <c r="CW48" i="37"/>
  <c r="CW40" i="37"/>
  <c r="CW55" i="37"/>
  <c r="CW47" i="37"/>
  <c r="CW39" i="37"/>
  <c r="CS62" i="36"/>
  <c r="CW62" i="37"/>
  <c r="CW54" i="37"/>
  <c r="CW46" i="37"/>
  <c r="CW38" i="37"/>
  <c r="CW61" i="37"/>
  <c r="CW53" i="37"/>
  <c r="CW45" i="37"/>
  <c r="CW37" i="37"/>
  <c r="CW60" i="37"/>
  <c r="CW52" i="37"/>
  <c r="CW44" i="37"/>
  <c r="CW36" i="37"/>
  <c r="CW63" i="37"/>
  <c r="CW59" i="37"/>
  <c r="CW51" i="37"/>
  <c r="CW43" i="37"/>
  <c r="CW35" i="37"/>
  <c r="CM63" i="36"/>
  <c r="CW58" i="37"/>
  <c r="CW50" i="37"/>
  <c r="CW42" i="37"/>
  <c r="CW34" i="37"/>
  <c r="CS28" i="36"/>
  <c r="CW28" i="37"/>
  <c r="CS27" i="36"/>
  <c r="CW27" i="37"/>
  <c r="CS26" i="36"/>
  <c r="CW26" i="37"/>
  <c r="CS25" i="36"/>
  <c r="CW25" i="37"/>
  <c r="CW24" i="37"/>
  <c r="CW21" i="37"/>
  <c r="CS20" i="36"/>
  <c r="CW20" i="37"/>
  <c r="CS16" i="36"/>
  <c r="CW16" i="37"/>
  <c r="CS15" i="36"/>
  <c r="CW15" i="37"/>
  <c r="CS17" i="36"/>
  <c r="CW17" i="37"/>
  <c r="CS18" i="36"/>
  <c r="CW18" i="37"/>
  <c r="CR13" i="54"/>
  <c r="AD31" i="57"/>
  <c r="CM13" i="53"/>
  <c r="CI13" i="36"/>
  <c r="CQ13" i="36"/>
  <c r="CW13" i="53"/>
  <c r="AC18" i="58"/>
  <c r="AC24" i="58"/>
  <c r="S16" i="58"/>
  <c r="AC29" i="58"/>
  <c r="AM15" i="58"/>
  <c r="AK20" i="56"/>
  <c r="AN18" i="57"/>
  <c r="AN21" i="57"/>
  <c r="AD20" i="57"/>
  <c r="AA18" i="56"/>
  <c r="AN19" i="57"/>
  <c r="R16" i="58"/>
  <c r="AB26" i="58"/>
  <c r="AN28" i="57"/>
  <c r="AD28" i="57"/>
  <c r="AB28" i="58"/>
  <c r="R15" i="58"/>
  <c r="AN29" i="57"/>
  <c r="AN27" i="57"/>
  <c r="AA26" i="56"/>
  <c r="AB24" i="58"/>
  <c r="CR13" i="37"/>
  <c r="AM28" i="58"/>
  <c r="AC27" i="58"/>
  <c r="AC30" i="58"/>
  <c r="AC25" i="58"/>
  <c r="AC20" i="58"/>
  <c r="AM17" i="58"/>
  <c r="AM26" i="58"/>
  <c r="AM29" i="58"/>
  <c r="AM24" i="58"/>
  <c r="AM31" i="58"/>
  <c r="AM33" i="58"/>
  <c r="AC23" i="58"/>
  <c r="AC26" i="58"/>
  <c r="AC21" i="58"/>
  <c r="AM27" i="58"/>
  <c r="AM19" i="58"/>
  <c r="AM22" i="58"/>
  <c r="AM25" i="58"/>
  <c r="AM20" i="58"/>
  <c r="AC34" i="58"/>
  <c r="AM23" i="58"/>
  <c r="CW13" i="54"/>
  <c r="AM30" i="58"/>
  <c r="AC19" i="58"/>
  <c r="AC22" i="58"/>
  <c r="AC33" i="58"/>
  <c r="AC17" i="58"/>
  <c r="AC32" i="58"/>
  <c r="AC16" i="58"/>
  <c r="CM13" i="54"/>
  <c r="CM13" i="37"/>
  <c r="S15" i="58"/>
  <c r="AM18" i="58"/>
  <c r="AM21" i="58"/>
  <c r="AM32" i="58"/>
  <c r="AM16" i="58"/>
  <c r="AC28" i="58"/>
  <c r="AC15" i="58"/>
  <c r="CW13" i="37"/>
  <c r="AA20" i="56"/>
  <c r="AA19" i="56"/>
  <c r="AK29" i="56"/>
  <c r="AK21" i="56"/>
  <c r="AN15" i="57"/>
  <c r="AD32" i="57"/>
  <c r="AD24" i="57"/>
  <c r="AD16" i="57"/>
  <c r="AD19" i="57"/>
  <c r="AB23" i="58"/>
  <c r="AA28" i="56"/>
  <c r="AK19" i="56"/>
  <c r="AK26" i="56"/>
  <c r="AK18" i="56"/>
  <c r="AN22" i="57"/>
  <c r="AN31" i="57"/>
  <c r="AN23" i="57"/>
  <c r="AB32" i="58"/>
  <c r="AB16" i="58"/>
  <c r="AB18" i="58"/>
  <c r="AB29" i="58"/>
  <c r="AK27" i="56"/>
  <c r="AD30" i="57"/>
  <c r="AD22" i="57"/>
  <c r="AD23" i="57"/>
  <c r="AD29" i="57"/>
  <c r="AD21" i="57"/>
  <c r="AD15" i="57"/>
  <c r="AB15" i="58"/>
  <c r="AB19" i="58"/>
  <c r="AA16" i="56"/>
  <c r="AA23" i="56"/>
  <c r="Q16" i="56"/>
  <c r="AK25" i="56"/>
  <c r="AA17" i="56"/>
  <c r="AK23" i="56"/>
  <c r="AA31" i="56"/>
  <c r="AK22" i="56"/>
  <c r="Q15" i="56"/>
  <c r="AA32" i="56"/>
  <c r="AA15" i="56"/>
  <c r="AK30" i="56"/>
  <c r="AK28" i="56"/>
  <c r="T15" i="57"/>
  <c r="AD26" i="57"/>
  <c r="AD18" i="57"/>
  <c r="AD33" i="57"/>
  <c r="AD25" i="57"/>
  <c r="AD17" i="57"/>
  <c r="AB27" i="58"/>
  <c r="AK31" i="56"/>
  <c r="AA30" i="56"/>
  <c r="AA22" i="56"/>
  <c r="AA29" i="56"/>
  <c r="AN33" i="57"/>
  <c r="AN25" i="57"/>
  <c r="AN17" i="57"/>
  <c r="AN32" i="57"/>
  <c r="AN24" i="57"/>
  <c r="AN16" i="57"/>
  <c r="AB20" i="58"/>
  <c r="AB22" i="58"/>
  <c r="AB33" i="58"/>
  <c r="AB17" i="58"/>
  <c r="AE31" i="56"/>
  <c r="AE29" i="56"/>
  <c r="AE26" i="56"/>
  <c r="AE25" i="56"/>
  <c r="AE22" i="56"/>
  <c r="AE23" i="56"/>
  <c r="AE32" i="56"/>
  <c r="AE16" i="56"/>
  <c r="AE21" i="56"/>
  <c r="U15" i="56"/>
  <c r="AE18" i="56"/>
  <c r="AO24" i="56"/>
  <c r="AE28" i="56"/>
  <c r="AE19" i="56"/>
  <c r="AE17" i="56"/>
  <c r="AE33" i="56"/>
  <c r="AE30" i="56"/>
  <c r="AE24" i="56"/>
  <c r="AE34" i="56"/>
  <c r="AE27" i="56"/>
  <c r="AO28" i="56"/>
  <c r="U16" i="56"/>
  <c r="AK17" i="56"/>
  <c r="AA24" i="56"/>
  <c r="AA27" i="56"/>
  <c r="AK33" i="56"/>
  <c r="AA33" i="56"/>
  <c r="AK32" i="56"/>
  <c r="AK16" i="56"/>
  <c r="AA25" i="56"/>
  <c r="AR95" i="36"/>
  <c r="AR96" i="36"/>
  <c r="AR94" i="36"/>
  <c r="AA95" i="36"/>
  <c r="AA96" i="36"/>
  <c r="AA94" i="36"/>
  <c r="AJ31" i="37"/>
  <c r="BO89" i="53"/>
  <c r="M19" i="53"/>
  <c r="CS65" i="54"/>
  <c r="L21" i="57"/>
  <c r="AF21" i="57" s="1"/>
  <c r="CG29" i="53"/>
  <c r="CT60" i="36"/>
  <c r="M31" i="28"/>
  <c r="CT56" i="36"/>
  <c r="M31" i="58" s="1"/>
  <c r="AL31" i="58" s="1"/>
  <c r="M25" i="28"/>
  <c r="CT52" i="36"/>
  <c r="M25" i="58" s="1"/>
  <c r="AL25" i="58" s="1"/>
  <c r="M21" i="28"/>
  <c r="CT48" i="36"/>
  <c r="M21" i="58" s="1"/>
  <c r="AL21" i="58" s="1"/>
  <c r="M29" i="28"/>
  <c r="CT44" i="36"/>
  <c r="M29" i="58" s="1"/>
  <c r="AL29" i="58" s="1"/>
  <c r="M20" i="28"/>
  <c r="CT40" i="36"/>
  <c r="M20" i="58" s="1"/>
  <c r="M17" i="28"/>
  <c r="CT36" i="36"/>
  <c r="M17" i="58" s="1"/>
  <c r="AL17" i="58" s="1"/>
  <c r="CT21" i="36"/>
  <c r="AK63" i="36"/>
  <c r="AK54" i="36"/>
  <c r="AK45" i="36"/>
  <c r="AH31" i="37"/>
  <c r="AH22" i="36"/>
  <c r="AH31" i="36" s="1"/>
  <c r="AW51" i="36"/>
  <c r="AO31" i="37"/>
  <c r="AO22" i="36"/>
  <c r="AO31" i="36" s="1"/>
  <c r="BF31" i="37"/>
  <c r="BF22" i="36"/>
  <c r="BF31" i="36" s="1"/>
  <c r="BI18" i="36"/>
  <c r="F22" i="36"/>
  <c r="M33" i="57"/>
  <c r="CS58" i="36"/>
  <c r="L27" i="28"/>
  <c r="CS54" i="36"/>
  <c r="L23" i="28"/>
  <c r="CS50" i="36"/>
  <c r="L30" i="28"/>
  <c r="CS46" i="36"/>
  <c r="L28" i="28"/>
  <c r="CS42" i="36"/>
  <c r="L19" i="28"/>
  <c r="CS38" i="36"/>
  <c r="L15" i="28"/>
  <c r="CS34" i="36"/>
  <c r="CS68" i="36"/>
  <c r="AK57" i="36"/>
  <c r="AW59" i="36"/>
  <c r="AW42" i="36"/>
  <c r="AW39" i="36"/>
  <c r="BH29" i="36"/>
  <c r="CU81" i="36"/>
  <c r="O27" i="28"/>
  <c r="CV54" i="36"/>
  <c r="O27" i="58" s="1"/>
  <c r="O23" i="28"/>
  <c r="CV50" i="36"/>
  <c r="O23" i="58" s="1"/>
  <c r="O30" i="28"/>
  <c r="CV46" i="36"/>
  <c r="O30" i="58" s="1"/>
  <c r="O28" i="28"/>
  <c r="CV42" i="36"/>
  <c r="O28" i="58" s="1"/>
  <c r="O19" i="28"/>
  <c r="CV38" i="36"/>
  <c r="O19" i="58" s="1"/>
  <c r="O15" i="28"/>
  <c r="CV34" i="36"/>
  <c r="O15" i="58" s="1"/>
  <c r="CV25" i="36"/>
  <c r="AE19" i="36"/>
  <c r="AK15" i="36"/>
  <c r="AW29" i="37"/>
  <c r="AW29" i="36" s="1"/>
  <c r="AQ29" i="36"/>
  <c r="AV19" i="36"/>
  <c r="AW17" i="36"/>
  <c r="BC72" i="37"/>
  <c r="BC89" i="37" s="1"/>
  <c r="BC69" i="36"/>
  <c r="BC72" i="36" s="1"/>
  <c r="BI55" i="36"/>
  <c r="BI27" i="36"/>
  <c r="BH19" i="36"/>
  <c r="BI17" i="36"/>
  <c r="CV76" i="36"/>
  <c r="N26" i="28"/>
  <c r="CU53" i="36"/>
  <c r="N26" i="58" s="1"/>
  <c r="N22" i="28"/>
  <c r="CU49" i="36"/>
  <c r="N22" i="58" s="1"/>
  <c r="CU41" i="36"/>
  <c r="N18" i="28"/>
  <c r="CU37" i="36"/>
  <c r="N18" i="58" s="1"/>
  <c r="CU17" i="36"/>
  <c r="AK51" i="36"/>
  <c r="AK42" i="36"/>
  <c r="AI93" i="37"/>
  <c r="AI95" i="37"/>
  <c r="AW80" i="36"/>
  <c r="AW16" i="36"/>
  <c r="BI21" i="36"/>
  <c r="BB31" i="37"/>
  <c r="BB22" i="36"/>
  <c r="BB31" i="36" s="1"/>
  <c r="AW69" i="37"/>
  <c r="AV69" i="36"/>
  <c r="AV72" i="36" s="1"/>
  <c r="AV89" i="36" s="1"/>
  <c r="E96" i="37"/>
  <c r="E95" i="37"/>
  <c r="BI65" i="37"/>
  <c r="BI43" i="36"/>
  <c r="AK19" i="37"/>
  <c r="AK19" i="36" s="1"/>
  <c r="AJ19" i="36"/>
  <c r="Y87" i="53"/>
  <c r="M87" i="54"/>
  <c r="AQ91" i="54"/>
  <c r="CU65" i="54"/>
  <c r="N15" i="57"/>
  <c r="BD96" i="36"/>
  <c r="BD95" i="36"/>
  <c r="CU68" i="36"/>
  <c r="M32" i="28"/>
  <c r="CT55" i="36"/>
  <c r="M32" i="58" s="1"/>
  <c r="M24" i="28"/>
  <c r="CT51" i="36"/>
  <c r="M24" i="58" s="1"/>
  <c r="CT43" i="36"/>
  <c r="M33" i="28"/>
  <c r="CT39" i="36"/>
  <c r="M16" i="28"/>
  <c r="CT35" i="36"/>
  <c r="M16" i="58" s="1"/>
  <c r="AJ29" i="36"/>
  <c r="AK27" i="36"/>
  <c r="BI38" i="36"/>
  <c r="AA34" i="56"/>
  <c r="AK24" i="56"/>
  <c r="AK15" i="56"/>
  <c r="AA21" i="56"/>
  <c r="CS61" i="36"/>
  <c r="CS57" i="36"/>
  <c r="L26" i="28"/>
  <c r="CS53" i="36"/>
  <c r="L22" i="28"/>
  <c r="CS49" i="36"/>
  <c r="CS45" i="36"/>
  <c r="CS41" i="36"/>
  <c r="L18" i="28"/>
  <c r="CS37" i="36"/>
  <c r="CS24" i="36"/>
  <c r="AK77" i="36"/>
  <c r="AW24" i="36"/>
  <c r="AN31" i="37"/>
  <c r="AN22" i="36"/>
  <c r="AN31" i="36" s="1"/>
  <c r="BI52" i="36"/>
  <c r="BI46" i="36"/>
  <c r="BE31" i="37"/>
  <c r="BE22" i="36"/>
  <c r="BE31" i="36" s="1"/>
  <c r="CU79" i="36"/>
  <c r="CV61" i="36"/>
  <c r="CV57" i="36"/>
  <c r="O26" i="28"/>
  <c r="CV53" i="36"/>
  <c r="O26" i="58" s="1"/>
  <c r="O22" i="28"/>
  <c r="CV49" i="36"/>
  <c r="O22" i="58" s="1"/>
  <c r="CV45" i="36"/>
  <c r="O18" i="28"/>
  <c r="CV37" i="36"/>
  <c r="O18" i="58" s="1"/>
  <c r="CV24" i="36"/>
  <c r="AK55" i="36"/>
  <c r="AK46" i="36"/>
  <c r="AW62" i="36"/>
  <c r="AW49" i="36"/>
  <c r="BI81" i="36"/>
  <c r="BI48" i="36"/>
  <c r="N31" i="28"/>
  <c r="CU56" i="36"/>
  <c r="N31" i="58" s="1"/>
  <c r="N25" i="28"/>
  <c r="CU52" i="36"/>
  <c r="N25" i="58" s="1"/>
  <c r="N21" i="28"/>
  <c r="CU48" i="36"/>
  <c r="N21" i="58" s="1"/>
  <c r="N29" i="28"/>
  <c r="CU44" i="36"/>
  <c r="N29" i="58" s="1"/>
  <c r="N20" i="28"/>
  <c r="CU40" i="36"/>
  <c r="N20" i="58" s="1"/>
  <c r="N17" i="28"/>
  <c r="CU36" i="36"/>
  <c r="N17" i="58" s="1"/>
  <c r="CU27" i="36"/>
  <c r="CU21" i="36"/>
  <c r="AK70" i="36"/>
  <c r="AK58" i="36"/>
  <c r="AK40" i="36"/>
  <c r="AK25" i="36"/>
  <c r="AD31" i="37"/>
  <c r="AD22" i="36"/>
  <c r="AD31" i="36" s="1"/>
  <c r="AW57" i="36"/>
  <c r="AW53" i="36"/>
  <c r="AW26" i="36"/>
  <c r="AU31" i="37"/>
  <c r="AU22" i="36"/>
  <c r="AU31" i="36" s="1"/>
  <c r="AK69" i="37"/>
  <c r="AK72" i="37" s="1"/>
  <c r="AJ69" i="36"/>
  <c r="AJ72" i="36" s="1"/>
  <c r="AK65" i="37"/>
  <c r="AK43" i="36"/>
  <c r="BD93" i="36"/>
  <c r="BO72" i="54"/>
  <c r="BO89" i="54" s="1"/>
  <c r="CU62" i="36"/>
  <c r="M27" i="28"/>
  <c r="CT54" i="36"/>
  <c r="M27" i="58" s="1"/>
  <c r="AL27" i="58" s="1"/>
  <c r="M23" i="28"/>
  <c r="CT50" i="36"/>
  <c r="M23" i="58" s="1"/>
  <c r="AL23" i="58" s="1"/>
  <c r="M30" i="28"/>
  <c r="CT46" i="36"/>
  <c r="M30" i="58" s="1"/>
  <c r="AL30" i="58" s="1"/>
  <c r="M28" i="28"/>
  <c r="CT42" i="36"/>
  <c r="M28" i="58" s="1"/>
  <c r="AL28" i="58" s="1"/>
  <c r="M19" i="28"/>
  <c r="CT38" i="36"/>
  <c r="M19" i="58" s="1"/>
  <c r="AL19" i="58" s="1"/>
  <c r="M15" i="28"/>
  <c r="CT34" i="36"/>
  <c r="M15" i="58" s="1"/>
  <c r="AL15" i="58" s="1"/>
  <c r="CT25" i="36"/>
  <c r="CT85" i="36"/>
  <c r="CT83" i="36"/>
  <c r="CT81" i="36"/>
  <c r="CT79" i="36"/>
  <c r="CT77" i="36"/>
  <c r="CT75" i="36"/>
  <c r="CT68" i="36"/>
  <c r="CT62" i="36"/>
  <c r="AK61" i="36"/>
  <c r="AK47" i="36"/>
  <c r="AK38" i="36"/>
  <c r="AC31" i="37"/>
  <c r="AC22" i="36"/>
  <c r="AC31" i="36" s="1"/>
  <c r="AW46" i="36"/>
  <c r="AT31" i="37"/>
  <c r="AT22" i="36"/>
  <c r="AT31" i="36" s="1"/>
  <c r="AW18" i="36"/>
  <c r="BI44" i="36"/>
  <c r="BA31" i="37"/>
  <c r="BA22" i="36"/>
  <c r="BA31" i="36" s="1"/>
  <c r="BI16" i="36"/>
  <c r="CV84" i="36"/>
  <c r="CS60" i="36"/>
  <c r="L31" i="28"/>
  <c r="CS56" i="36"/>
  <c r="L25" i="28"/>
  <c r="CS52" i="36"/>
  <c r="L21" i="28"/>
  <c r="CS48" i="36"/>
  <c r="L29" i="28"/>
  <c r="CS44" i="36"/>
  <c r="L20" i="28"/>
  <c r="CS40" i="36"/>
  <c r="L17" i="28"/>
  <c r="CS36" i="36"/>
  <c r="CS21" i="36"/>
  <c r="CS76" i="36"/>
  <c r="CS63" i="36"/>
  <c r="AE69" i="36"/>
  <c r="AE72" i="36" s="1"/>
  <c r="AE89" i="36" s="1"/>
  <c r="AK59" i="36"/>
  <c r="AG31" i="37"/>
  <c r="AG22" i="36"/>
  <c r="AG31" i="36" s="1"/>
  <c r="AW68" i="36"/>
  <c r="AW54" i="36"/>
  <c r="BI77" i="36"/>
  <c r="BH69" i="36"/>
  <c r="BH72" i="36" s="1"/>
  <c r="BI62" i="36"/>
  <c r="BI50" i="36"/>
  <c r="BI40" i="36"/>
  <c r="BI29" i="37"/>
  <c r="BI29" i="36" s="1"/>
  <c r="BC29" i="36"/>
  <c r="L33" i="57"/>
  <c r="AF33" i="57" s="1"/>
  <c r="CU77" i="36"/>
  <c r="O31" i="28"/>
  <c r="CV56" i="36"/>
  <c r="O31" i="58" s="1"/>
  <c r="O25" i="28"/>
  <c r="CV52" i="36"/>
  <c r="O25" i="58" s="1"/>
  <c r="O21" i="28"/>
  <c r="CV48" i="36"/>
  <c r="O21" i="58" s="1"/>
  <c r="O29" i="28"/>
  <c r="CV44" i="36"/>
  <c r="O29" i="58" s="1"/>
  <c r="O20" i="28"/>
  <c r="CV40" i="36"/>
  <c r="O20" i="58" s="1"/>
  <c r="O17" i="28"/>
  <c r="CV36" i="36"/>
  <c r="O17" i="58" s="1"/>
  <c r="CV21" i="36"/>
  <c r="CV16" i="36"/>
  <c r="AK44" i="36"/>
  <c r="AF22" i="36"/>
  <c r="AF31" i="36" s="1"/>
  <c r="AF96" i="36" s="1"/>
  <c r="AK17" i="36"/>
  <c r="AW40" i="36"/>
  <c r="AW19" i="37"/>
  <c r="AQ19" i="36"/>
  <c r="BI25" i="36"/>
  <c r="BI19" i="37"/>
  <c r="BI19" i="36" s="1"/>
  <c r="BC19" i="36"/>
  <c r="CV80" i="36"/>
  <c r="CV68" i="36"/>
  <c r="N32" i="28"/>
  <c r="CU55" i="36"/>
  <c r="N32" i="58" s="1"/>
  <c r="N24" i="28"/>
  <c r="CU51" i="36"/>
  <c r="N24" i="58" s="1"/>
  <c r="CU47" i="36"/>
  <c r="CU43" i="36"/>
  <c r="N33" i="28"/>
  <c r="CU39" i="36"/>
  <c r="N16" i="28"/>
  <c r="CU35" i="36"/>
  <c r="N16" i="58" s="1"/>
  <c r="CU15" i="36"/>
  <c r="AK56" i="36"/>
  <c r="AK49" i="36"/>
  <c r="AW48" i="36"/>
  <c r="BI59" i="36"/>
  <c r="BI34" i="36"/>
  <c r="BG31" i="37"/>
  <c r="BG91" i="37" s="1"/>
  <c r="BG22" i="36"/>
  <c r="BG31" i="36" s="1"/>
  <c r="E22" i="36"/>
  <c r="BI87" i="37"/>
  <c r="BI75" i="36"/>
  <c r="F94" i="37"/>
  <c r="F95" i="37"/>
  <c r="AW87" i="37"/>
  <c r="AW75" i="36"/>
  <c r="AW65" i="37"/>
  <c r="AW43" i="36"/>
  <c r="AK87" i="37"/>
  <c r="AK75" i="36"/>
  <c r="AJ72" i="37"/>
  <c r="AJ89" i="37" s="1"/>
  <c r="CM87" i="53"/>
  <c r="CK89" i="53"/>
  <c r="AE89" i="53"/>
  <c r="BO91" i="54"/>
  <c r="CQ89" i="54"/>
  <c r="CV65" i="54"/>
  <c r="O17" i="57"/>
  <c r="CT65" i="54"/>
  <c r="M28" i="57"/>
  <c r="AL28" i="57" s="1"/>
  <c r="AW19" i="53"/>
  <c r="O33" i="57"/>
  <c r="BI87" i="54"/>
  <c r="CU76" i="36"/>
  <c r="M26" i="28"/>
  <c r="CT53" i="36"/>
  <c r="M26" i="58" s="1"/>
  <c r="M22" i="28"/>
  <c r="CT49" i="36"/>
  <c r="M22" i="58" s="1"/>
  <c r="AL22" i="58" s="1"/>
  <c r="CT45" i="36"/>
  <c r="CT41" i="36"/>
  <c r="M18" i="28"/>
  <c r="CT37" i="36"/>
  <c r="M18" i="58" s="1"/>
  <c r="CT24" i="36"/>
  <c r="AA93" i="37"/>
  <c r="AA95" i="37"/>
  <c r="AK29" i="37"/>
  <c r="AK29" i="36" s="1"/>
  <c r="AE29" i="36"/>
  <c r="AE31" i="36" s="1"/>
  <c r="AQ69" i="36"/>
  <c r="AQ72" i="36" s="1"/>
  <c r="CV63" i="36"/>
  <c r="CS59" i="36"/>
  <c r="L32" i="28"/>
  <c r="CS55" i="36"/>
  <c r="L24" i="28"/>
  <c r="CS51" i="36"/>
  <c r="CS47" i="36"/>
  <c r="CS43" i="36"/>
  <c r="L33" i="28"/>
  <c r="CS39" i="36"/>
  <c r="L16" i="28"/>
  <c r="CS35" i="36"/>
  <c r="AK48" i="36"/>
  <c r="AW52" i="36"/>
  <c r="AW25" i="36"/>
  <c r="AS31" i="37"/>
  <c r="AS22" i="36"/>
  <c r="AS31" i="36" s="1"/>
  <c r="BI85" i="36"/>
  <c r="BI54" i="36"/>
  <c r="BI47" i="36"/>
  <c r="AZ31" i="37"/>
  <c r="AZ22" i="36"/>
  <c r="AZ31" i="36" s="1"/>
  <c r="BI15" i="36"/>
  <c r="CU75" i="36"/>
  <c r="CV59" i="36"/>
  <c r="O32" i="28"/>
  <c r="CV55" i="36"/>
  <c r="O32" i="58" s="1"/>
  <c r="O24" i="28"/>
  <c r="CV51" i="36"/>
  <c r="O24" i="58" s="1"/>
  <c r="CV43" i="36"/>
  <c r="O33" i="28"/>
  <c r="CV39" i="36"/>
  <c r="O16" i="28"/>
  <c r="CV35" i="36"/>
  <c r="O16" i="58" s="1"/>
  <c r="CV26" i="36"/>
  <c r="AK60" i="36"/>
  <c r="AK53" i="36"/>
  <c r="AW50" i="36"/>
  <c r="AW47" i="36"/>
  <c r="BI45" i="36"/>
  <c r="CU58" i="36"/>
  <c r="N27" i="28"/>
  <c r="CU54" i="36"/>
  <c r="N27" i="58" s="1"/>
  <c r="N23" i="28"/>
  <c r="CU50" i="36"/>
  <c r="N23" i="58" s="1"/>
  <c r="N30" i="28"/>
  <c r="CU46" i="36"/>
  <c r="N30" i="58" s="1"/>
  <c r="N28" i="28"/>
  <c r="CU42" i="36"/>
  <c r="N28" i="58" s="1"/>
  <c r="N19" i="28"/>
  <c r="CU38" i="36"/>
  <c r="N19" i="58" s="1"/>
  <c r="N15" i="28"/>
  <c r="CU34" i="36"/>
  <c r="CU25" i="36"/>
  <c r="CU85" i="36"/>
  <c r="CU83" i="36"/>
  <c r="AK76" i="36"/>
  <c r="AE72" i="37"/>
  <c r="AE89" i="37" s="1"/>
  <c r="AW58" i="36"/>
  <c r="AW55" i="36"/>
  <c r="AW36" i="36"/>
  <c r="AP31" i="37"/>
  <c r="AP91" i="37" s="1"/>
  <c r="AP22" i="36"/>
  <c r="AP31" i="36" s="1"/>
  <c r="BI56" i="36"/>
  <c r="BI51" i="36"/>
  <c r="E10" i="58"/>
  <c r="BI68" i="36"/>
  <c r="BA89" i="36"/>
  <c r="AF89" i="36"/>
  <c r="CS13" i="36"/>
  <c r="AD89" i="36"/>
  <c r="AH89" i="36"/>
  <c r="AI89" i="36"/>
  <c r="AI91" i="36" s="1"/>
  <c r="AR89" i="36"/>
  <c r="AR91" i="36" s="1"/>
  <c r="AR93" i="36" s="1"/>
  <c r="BB89" i="36"/>
  <c r="AB89" i="36"/>
  <c r="AB91" i="36" s="1"/>
  <c r="AB93" i="36" s="1"/>
  <c r="AC89" i="36"/>
  <c r="BG89" i="36"/>
  <c r="AY89" i="36"/>
  <c r="AY91" i="36" s="1"/>
  <c r="BF89" i="36"/>
  <c r="AO89" i="36"/>
  <c r="AT89" i="36"/>
  <c r="AH15" i="58"/>
  <c r="G34" i="58"/>
  <c r="AI16" i="58"/>
  <c r="H34" i="58"/>
  <c r="AG15" i="58"/>
  <c r="AH16" i="58"/>
  <c r="AI25" i="58"/>
  <c r="AG17" i="58"/>
  <c r="AH24" i="58"/>
  <c r="AI23" i="58"/>
  <c r="AG19" i="58"/>
  <c r="K19" i="58"/>
  <c r="K31" i="58"/>
  <c r="AG31" i="58"/>
  <c r="K33" i="58"/>
  <c r="AG30" i="58"/>
  <c r="K28" i="58"/>
  <c r="AJ28" i="58" s="1"/>
  <c r="AI30" i="58"/>
  <c r="AG29" i="58"/>
  <c r="AI33" i="58"/>
  <c r="AI22" i="58"/>
  <c r="AH25" i="58"/>
  <c r="AG27" i="58"/>
  <c r="AH18" i="58"/>
  <c r="AI29" i="58"/>
  <c r="AG25" i="58"/>
  <c r="K26" i="58"/>
  <c r="AI17" i="58"/>
  <c r="AI21" i="58"/>
  <c r="AG23" i="58"/>
  <c r="AI32" i="58"/>
  <c r="AH30" i="58"/>
  <c r="AG22" i="58"/>
  <c r="K22" i="58"/>
  <c r="K32" i="58"/>
  <c r="AI27" i="58"/>
  <c r="AH19" i="58"/>
  <c r="AG21" i="58"/>
  <c r="AI19" i="58"/>
  <c r="Y15" i="58"/>
  <c r="E34" i="58"/>
  <c r="AE20" i="56"/>
  <c r="AE15" i="56"/>
  <c r="CO13" i="36"/>
  <c r="AE13" i="36"/>
  <c r="BC13" i="36"/>
  <c r="CA13" i="36"/>
  <c r="CK13" i="36"/>
  <c r="S13" i="36"/>
  <c r="AQ13" i="36"/>
  <c r="CJ13" i="36"/>
  <c r="BU13" i="37"/>
  <c r="BU13" i="36" s="1"/>
  <c r="BT13" i="36"/>
  <c r="BI13" i="37"/>
  <c r="BI13" i="36" s="1"/>
  <c r="BH13" i="36"/>
  <c r="CG13" i="37"/>
  <c r="CG13" i="36" s="1"/>
  <c r="CF13" i="36"/>
  <c r="AW13" i="37"/>
  <c r="AW13" i="36" s="1"/>
  <c r="AV13" i="36"/>
  <c r="CP13" i="36"/>
  <c r="AK13" i="37"/>
  <c r="AK13" i="36" s="1"/>
  <c r="AJ13" i="36"/>
  <c r="BO13" i="36"/>
  <c r="Y13" i="37"/>
  <c r="Y13" i="36" s="1"/>
  <c r="X13" i="36"/>
  <c r="CL13" i="36"/>
  <c r="CF91" i="54"/>
  <c r="AK22" i="54"/>
  <c r="AK31" i="54" s="1"/>
  <c r="AE31" i="54"/>
  <c r="AE95" i="54" s="1"/>
  <c r="BC89" i="54"/>
  <c r="L89" i="54"/>
  <c r="CV69" i="54"/>
  <c r="CV72" i="54" s="1"/>
  <c r="CU69" i="54"/>
  <c r="CU72" i="54" s="1"/>
  <c r="BH72" i="54"/>
  <c r="BH89" i="54" s="1"/>
  <c r="BU19" i="54"/>
  <c r="AJ96" i="54"/>
  <c r="AJ94" i="54"/>
  <c r="AA96" i="54"/>
  <c r="AA91" i="54"/>
  <c r="AA94" i="54"/>
  <c r="BO94" i="54"/>
  <c r="BO93" i="54"/>
  <c r="BO96" i="54"/>
  <c r="L31" i="54"/>
  <c r="L95" i="54" s="1"/>
  <c r="F94" i="54"/>
  <c r="F91" i="54"/>
  <c r="F96" i="54"/>
  <c r="F93" i="54"/>
  <c r="O31" i="54"/>
  <c r="O95" i="54" s="1"/>
  <c r="S22" i="54"/>
  <c r="CR87" i="54"/>
  <c r="CF89" i="54"/>
  <c r="BT89" i="54"/>
  <c r="M69" i="54"/>
  <c r="M72" i="54" s="1"/>
  <c r="AW65" i="54"/>
  <c r="X72" i="54"/>
  <c r="AF94" i="54"/>
  <c r="AF91" i="54"/>
  <c r="AF96" i="54"/>
  <c r="AF93" i="54"/>
  <c r="CG19" i="54"/>
  <c r="CG65" i="54"/>
  <c r="BU31" i="54"/>
  <c r="BU95" i="54" s="1"/>
  <c r="H94" i="54"/>
  <c r="H91" i="54"/>
  <c r="H96" i="54"/>
  <c r="H93" i="54"/>
  <c r="CV22" i="54"/>
  <c r="CV31" i="54" s="1"/>
  <c r="CV95" i="54" s="1"/>
  <c r="CL31" i="54"/>
  <c r="CL95" i="54" s="1"/>
  <c r="AJ89" i="54"/>
  <c r="CM87" i="54"/>
  <c r="M29" i="54"/>
  <c r="CA31" i="54"/>
  <c r="CA95" i="54" s="1"/>
  <c r="CG22" i="54"/>
  <c r="C96" i="54"/>
  <c r="C91" i="54"/>
  <c r="C93" i="54" s="1"/>
  <c r="C94" i="54"/>
  <c r="AV96" i="54"/>
  <c r="BI22" i="54"/>
  <c r="BI31" i="54" s="1"/>
  <c r="BI95" i="54" s="1"/>
  <c r="BC31" i="54"/>
  <c r="BC95" i="54" s="1"/>
  <c r="CN31" i="54"/>
  <c r="BI65" i="54"/>
  <c r="CT69" i="54"/>
  <c r="CT72" i="54" s="1"/>
  <c r="CP96" i="54"/>
  <c r="BW94" i="54"/>
  <c r="BW91" i="54"/>
  <c r="CA91" i="54" s="1"/>
  <c r="BW96" i="54"/>
  <c r="BW93" i="54"/>
  <c r="AK69" i="54"/>
  <c r="AK72" i="54" s="1"/>
  <c r="AR96" i="54"/>
  <c r="AR91" i="54"/>
  <c r="AR94" i="54"/>
  <c r="AG94" i="54"/>
  <c r="AG91" i="54"/>
  <c r="AG93" i="54"/>
  <c r="AG96" i="54"/>
  <c r="AY94" i="54"/>
  <c r="AY91" i="54"/>
  <c r="BC91" i="54" s="1"/>
  <c r="AY96" i="54"/>
  <c r="AY93" i="54"/>
  <c r="CI22" i="54"/>
  <c r="CM22" i="54" s="1"/>
  <c r="M22" i="54"/>
  <c r="G31" i="54"/>
  <c r="G95" i="54" s="1"/>
  <c r="W94" i="54"/>
  <c r="W91" i="54"/>
  <c r="X91" i="54" s="1"/>
  <c r="W93" i="54"/>
  <c r="W96" i="54"/>
  <c r="CL89" i="54"/>
  <c r="BU87" i="54"/>
  <c r="BU89" i="54" s="1"/>
  <c r="CK72" i="54"/>
  <c r="CK89" i="54" s="1"/>
  <c r="CU87" i="54"/>
  <c r="BQ94" i="54"/>
  <c r="BQ91" i="54"/>
  <c r="BQ96" i="54"/>
  <c r="BQ93" i="54"/>
  <c r="CV19" i="54"/>
  <c r="E94" i="54"/>
  <c r="E91" i="54"/>
  <c r="E96" i="54"/>
  <c r="E93" i="54"/>
  <c r="BT31" i="54"/>
  <c r="BT95" i="54" s="1"/>
  <c r="CP89" i="54"/>
  <c r="CP91" i="54" s="1"/>
  <c r="CI72" i="54"/>
  <c r="AV72" i="54"/>
  <c r="AW69" i="54"/>
  <c r="AW72" i="54" s="1"/>
  <c r="X94" i="54"/>
  <c r="X96" i="54"/>
  <c r="X93" i="54"/>
  <c r="CJ31" i="54"/>
  <c r="CJ95" i="54" s="1"/>
  <c r="M65" i="54"/>
  <c r="BH31" i="54"/>
  <c r="BH95" i="54" s="1"/>
  <c r="AQ31" i="54"/>
  <c r="AQ95" i="54" s="1"/>
  <c r="AW22" i="54"/>
  <c r="AW31" i="54" s="1"/>
  <c r="AW95" i="54" s="1"/>
  <c r="CU22" i="54"/>
  <c r="CK31" i="54"/>
  <c r="CK95" i="54" s="1"/>
  <c r="BP94" i="54"/>
  <c r="BP91" i="54"/>
  <c r="BT91" i="54" s="1"/>
  <c r="BP93" i="54"/>
  <c r="BP96" i="54"/>
  <c r="G89" i="54"/>
  <c r="AK65" i="54"/>
  <c r="Y87" i="54"/>
  <c r="Y89" i="54" s="1"/>
  <c r="CF94" i="54"/>
  <c r="CF93" i="54"/>
  <c r="CF96" i="54"/>
  <c r="M13" i="54"/>
  <c r="CQ89" i="53"/>
  <c r="D31" i="53"/>
  <c r="D95" i="53" s="1"/>
  <c r="G22" i="53"/>
  <c r="CJ22" i="53"/>
  <c r="BU69" i="53"/>
  <c r="BU72" i="53" s="1"/>
  <c r="CI31" i="53"/>
  <c r="CS22" i="53"/>
  <c r="BK94" i="53"/>
  <c r="BK91" i="53"/>
  <c r="BO91" i="53" s="1"/>
  <c r="BK96" i="53"/>
  <c r="BK93" i="53"/>
  <c r="X72" i="53"/>
  <c r="Y69" i="53"/>
  <c r="Y72" i="53" s="1"/>
  <c r="BT72" i="53"/>
  <c r="BT89" i="53" s="1"/>
  <c r="BY94" i="53"/>
  <c r="BY91" i="53"/>
  <c r="BY93" i="53"/>
  <c r="BY96" i="53"/>
  <c r="BH72" i="53"/>
  <c r="BH89" i="53" s="1"/>
  <c r="CG72" i="53"/>
  <c r="CP89" i="53"/>
  <c r="CP91" i="53" s="1"/>
  <c r="AK65" i="53"/>
  <c r="AJ72" i="53"/>
  <c r="AJ89" i="53" s="1"/>
  <c r="C96" i="53"/>
  <c r="C91" i="53"/>
  <c r="C93" i="53" s="1"/>
  <c r="C94" i="53"/>
  <c r="AK72" i="53"/>
  <c r="I94" i="53"/>
  <c r="I91" i="53"/>
  <c r="I96" i="53"/>
  <c r="I93" i="53"/>
  <c r="BI22" i="53"/>
  <c r="BI31" i="53" s="1"/>
  <c r="BI95" i="53" s="1"/>
  <c r="BC31" i="53"/>
  <c r="BC95" i="53" s="1"/>
  <c r="AA94" i="53"/>
  <c r="AA91" i="53"/>
  <c r="AE91" i="53" s="1"/>
  <c r="AA96" i="53"/>
  <c r="AA93" i="53"/>
  <c r="CB94" i="53"/>
  <c r="CB91" i="53"/>
  <c r="CF91" i="53" s="1"/>
  <c r="CB96" i="53"/>
  <c r="CB93" i="53"/>
  <c r="AV96" i="53"/>
  <c r="AV94" i="53"/>
  <c r="CV69" i="53"/>
  <c r="CV72" i="53" s="1"/>
  <c r="CG65" i="53"/>
  <c r="AE31" i="53"/>
  <c r="AE95" i="53" s="1"/>
  <c r="CV22" i="53"/>
  <c r="CL31" i="53"/>
  <c r="CL95" i="53" s="1"/>
  <c r="CK22" i="53"/>
  <c r="E31" i="53"/>
  <c r="E95" i="53" s="1"/>
  <c r="CL72" i="53"/>
  <c r="CL89" i="53" s="1"/>
  <c r="CO22" i="53"/>
  <c r="CO31" i="53" s="1"/>
  <c r="CO95" i="53" s="1"/>
  <c r="AY94" i="53"/>
  <c r="AY91" i="53"/>
  <c r="AY93" i="53"/>
  <c r="AY96" i="53"/>
  <c r="CQ31" i="53"/>
  <c r="CQ95" i="53" s="1"/>
  <c r="BO31" i="53"/>
  <c r="BO95" i="53" s="1"/>
  <c r="BU22" i="53"/>
  <c r="BU31" i="53" s="1"/>
  <c r="BU95" i="53" s="1"/>
  <c r="CR87" i="53"/>
  <c r="M65" i="53"/>
  <c r="Y65" i="53"/>
  <c r="BU65" i="53"/>
  <c r="AR94" i="53"/>
  <c r="AR91" i="53"/>
  <c r="AV91" i="53" s="1"/>
  <c r="AV93" i="53" s="1"/>
  <c r="AR96" i="53"/>
  <c r="AR93" i="53"/>
  <c r="O96" i="53"/>
  <c r="O94" i="53"/>
  <c r="O91" i="53"/>
  <c r="CP94" i="53"/>
  <c r="CP96" i="53"/>
  <c r="CP93" i="53"/>
  <c r="AW22" i="53"/>
  <c r="AW31" i="53" s="1"/>
  <c r="AW95" i="53" s="1"/>
  <c r="AQ31" i="53"/>
  <c r="AQ95" i="53" s="1"/>
  <c r="CT65" i="53"/>
  <c r="CS65" i="53"/>
  <c r="CT69" i="53"/>
  <c r="CT72" i="53" s="1"/>
  <c r="CV29" i="53"/>
  <c r="BS94" i="53"/>
  <c r="BS91" i="53"/>
  <c r="BS96" i="53"/>
  <c r="BS93" i="53"/>
  <c r="CS19" i="53"/>
  <c r="CG87" i="53"/>
  <c r="Y22" i="53"/>
  <c r="Y31" i="53" s="1"/>
  <c r="Y95" i="53" s="1"/>
  <c r="S31" i="53"/>
  <c r="S95" i="53" s="1"/>
  <c r="J94" i="53"/>
  <c r="J91" i="53"/>
  <c r="J96" i="53"/>
  <c r="J93" i="53"/>
  <c r="AJ22" i="53"/>
  <c r="AJ31" i="53" s="1"/>
  <c r="AJ95" i="53" s="1"/>
  <c r="AM96" i="53"/>
  <c r="AM91" i="53"/>
  <c r="AM94" i="53"/>
  <c r="S89" i="53"/>
  <c r="G89" i="53"/>
  <c r="BB94" i="53"/>
  <c r="BB91" i="53"/>
  <c r="BB96" i="53"/>
  <c r="BB93" i="53"/>
  <c r="H94" i="53"/>
  <c r="H91" i="53"/>
  <c r="H93" i="53"/>
  <c r="H96" i="53"/>
  <c r="BT31" i="53"/>
  <c r="BT95" i="53" s="1"/>
  <c r="CG19" i="53"/>
  <c r="CF89" i="53"/>
  <c r="BH94" i="53"/>
  <c r="BH96" i="53"/>
  <c r="X94" i="53"/>
  <c r="X96" i="53"/>
  <c r="AG94" i="53"/>
  <c r="AG91" i="53"/>
  <c r="AG96" i="53"/>
  <c r="AG93" i="53"/>
  <c r="CU65" i="53"/>
  <c r="L31" i="53"/>
  <c r="L95" i="53" s="1"/>
  <c r="BP94" i="53"/>
  <c r="BP91" i="53"/>
  <c r="BP96" i="53"/>
  <c r="BP93" i="53"/>
  <c r="BW31" i="53"/>
  <c r="BW95" i="53" s="1"/>
  <c r="CA22" i="53"/>
  <c r="AW65" i="53"/>
  <c r="AW89" i="53" s="1"/>
  <c r="CF96" i="53"/>
  <c r="CF93" i="53"/>
  <c r="CF94" i="53"/>
  <c r="BD96" i="53"/>
  <c r="BD94" i="53"/>
  <c r="BD91" i="53"/>
  <c r="U96" i="53"/>
  <c r="U94" i="53"/>
  <c r="U91" i="53"/>
  <c r="AK22" i="37"/>
  <c r="AE31" i="37"/>
  <c r="AE95" i="37" s="1"/>
  <c r="AB96" i="37"/>
  <c r="AB91" i="37"/>
  <c r="AB94" i="37"/>
  <c r="AB93" i="37"/>
  <c r="AF94" i="37"/>
  <c r="AF91" i="37"/>
  <c r="AF93" i="37"/>
  <c r="AF96" i="37"/>
  <c r="AR31" i="37"/>
  <c r="AR95" i="37" s="1"/>
  <c r="AV22" i="37"/>
  <c r="AQ22" i="37"/>
  <c r="AQ22" i="36" s="1"/>
  <c r="AQ31" i="36" s="1"/>
  <c r="AM31" i="37"/>
  <c r="AM95" i="37" s="1"/>
  <c r="AV72" i="37"/>
  <c r="AV89" i="37" s="1"/>
  <c r="AY31" i="37"/>
  <c r="AY95" i="37" s="1"/>
  <c r="BC22" i="37"/>
  <c r="BC22" i="36" s="1"/>
  <c r="BC31" i="36" s="1"/>
  <c r="BC95" i="36" s="1"/>
  <c r="BD31" i="37"/>
  <c r="BD95" i="37" s="1"/>
  <c r="BH22" i="37"/>
  <c r="F91" i="37"/>
  <c r="F93" i="37"/>
  <c r="F96" i="37"/>
  <c r="E93" i="37"/>
  <c r="E94" i="37"/>
  <c r="E91" i="37"/>
  <c r="X91" i="53" l="1"/>
  <c r="X93" i="53" s="1"/>
  <c r="U93" i="53"/>
  <c r="BH91" i="53"/>
  <c r="BH93" i="53" s="1"/>
  <c r="BD93" i="53"/>
  <c r="AQ91" i="53"/>
  <c r="AM93" i="53"/>
  <c r="S91" i="53"/>
  <c r="O93" i="53"/>
  <c r="X89" i="53"/>
  <c r="X95" i="53"/>
  <c r="AV89" i="54"/>
  <c r="AV95" i="54"/>
  <c r="AV94" i="54"/>
  <c r="AV91" i="54"/>
  <c r="AV93" i="54" s="1"/>
  <c r="AR93" i="54"/>
  <c r="X89" i="54"/>
  <c r="X95" i="54"/>
  <c r="AE91" i="54"/>
  <c r="AA93" i="54"/>
  <c r="AK95" i="54"/>
  <c r="AB34" i="58"/>
  <c r="AG18" i="58"/>
  <c r="AL18" i="58"/>
  <c r="AG26" i="58"/>
  <c r="AL26" i="58"/>
  <c r="AG16" i="58"/>
  <c r="AL16" i="58"/>
  <c r="AG24" i="58"/>
  <c r="AL24" i="58"/>
  <c r="AG32" i="58"/>
  <c r="AL32" i="58"/>
  <c r="AG33" i="57"/>
  <c r="AL33" i="57"/>
  <c r="AG20" i="58"/>
  <c r="AL20" i="58"/>
  <c r="AJ95" i="37"/>
  <c r="P18" i="56"/>
  <c r="AF18" i="56"/>
  <c r="P29" i="56"/>
  <c r="AF29" i="56"/>
  <c r="P15" i="56"/>
  <c r="AF15" i="56"/>
  <c r="P26" i="56"/>
  <c r="AF26" i="56"/>
  <c r="P21" i="56"/>
  <c r="AF21" i="56"/>
  <c r="P19" i="56"/>
  <c r="AF19" i="56"/>
  <c r="P16" i="56"/>
  <c r="AF16" i="56"/>
  <c r="P32" i="56"/>
  <c r="AF32" i="56"/>
  <c r="P23" i="56"/>
  <c r="AF23" i="56"/>
  <c r="P30" i="56"/>
  <c r="AF30" i="56"/>
  <c r="P20" i="56"/>
  <c r="AF20" i="56"/>
  <c r="P17" i="56"/>
  <c r="AF17" i="56"/>
  <c r="P22" i="56"/>
  <c r="AF22" i="56"/>
  <c r="P31" i="56"/>
  <c r="AF31" i="56"/>
  <c r="P25" i="56"/>
  <c r="AF25" i="56"/>
  <c r="P27" i="56"/>
  <c r="AF27" i="56"/>
  <c r="M34" i="56"/>
  <c r="AG34" i="56" s="1"/>
  <c r="AG33" i="56"/>
  <c r="AL33" i="56"/>
  <c r="BH95" i="53"/>
  <c r="P20" i="57"/>
  <c r="AJ20" i="57" s="1"/>
  <c r="AF20" i="57"/>
  <c r="P24" i="57"/>
  <c r="AJ24" i="57" s="1"/>
  <c r="AF24" i="57"/>
  <c r="P26" i="57"/>
  <c r="AJ26" i="57" s="1"/>
  <c r="AF26" i="57"/>
  <c r="P31" i="57"/>
  <c r="AJ31" i="57" s="1"/>
  <c r="AF31" i="57"/>
  <c r="P29" i="57"/>
  <c r="AJ29" i="57" s="1"/>
  <c r="AF29" i="57"/>
  <c r="P22" i="57"/>
  <c r="AJ22" i="57" s="1"/>
  <c r="AF22" i="57"/>
  <c r="P30" i="57"/>
  <c r="AJ30" i="57" s="1"/>
  <c r="AF30" i="57"/>
  <c r="P16" i="57"/>
  <c r="AJ16" i="57" s="1"/>
  <c r="AF16" i="57"/>
  <c r="P19" i="57"/>
  <c r="AJ19" i="57" s="1"/>
  <c r="AF19" i="57"/>
  <c r="P32" i="57"/>
  <c r="AJ32" i="57" s="1"/>
  <c r="AF32" i="57"/>
  <c r="P27" i="57"/>
  <c r="AJ27" i="57" s="1"/>
  <c r="AF27" i="57"/>
  <c r="P23" i="57"/>
  <c r="AJ23" i="57" s="1"/>
  <c r="AF23" i="57"/>
  <c r="P25" i="57"/>
  <c r="AJ25" i="57" s="1"/>
  <c r="AF25" i="57"/>
  <c r="CG89" i="54"/>
  <c r="BI89" i="53"/>
  <c r="CW78" i="36"/>
  <c r="AJ91" i="53"/>
  <c r="CW82" i="36"/>
  <c r="CW87" i="53"/>
  <c r="M89" i="53"/>
  <c r="AW87" i="36"/>
  <c r="CV87" i="36"/>
  <c r="CT87" i="36"/>
  <c r="D17" i="52" s="1"/>
  <c r="CW85" i="36"/>
  <c r="CS87" i="36"/>
  <c r="C17" i="52" s="1"/>
  <c r="CW76" i="36"/>
  <c r="CW75" i="36"/>
  <c r="CW77" i="36"/>
  <c r="CW79" i="36"/>
  <c r="CW80" i="36"/>
  <c r="CM87" i="36"/>
  <c r="CW81" i="36"/>
  <c r="CW83" i="36"/>
  <c r="CW84" i="36"/>
  <c r="CQ96" i="54"/>
  <c r="CP93" i="54"/>
  <c r="CQ94" i="54"/>
  <c r="CQ93" i="54"/>
  <c r="CQ91" i="54"/>
  <c r="CP94" i="54"/>
  <c r="BI69" i="36"/>
  <c r="BI72" i="36" s="1"/>
  <c r="CT22" i="54"/>
  <c r="CT31" i="54" s="1"/>
  <c r="CT95" i="54" s="1"/>
  <c r="CO31" i="54"/>
  <c r="CO95" i="54" s="1"/>
  <c r="BI89" i="54"/>
  <c r="BC89" i="36"/>
  <c r="P28" i="57"/>
  <c r="CU31" i="54"/>
  <c r="CU95" i="54" s="1"/>
  <c r="AY93" i="36"/>
  <c r="AY96" i="36"/>
  <c r="AY95" i="36"/>
  <c r="AQ89" i="36"/>
  <c r="AM95" i="36"/>
  <c r="AM91" i="36"/>
  <c r="AM93" i="36" s="1"/>
  <c r="AM94" i="36"/>
  <c r="AA91" i="36"/>
  <c r="AA93" i="36" s="1"/>
  <c r="P17" i="57"/>
  <c r="AJ17" i="57" s="1"/>
  <c r="CW29" i="54"/>
  <c r="CV89" i="54"/>
  <c r="CV91" i="54" s="1"/>
  <c r="O34" i="57"/>
  <c r="M89" i="54"/>
  <c r="M31" i="54"/>
  <c r="M95" i="54" s="1"/>
  <c r="CN95" i="54"/>
  <c r="CT89" i="54"/>
  <c r="CI89" i="54"/>
  <c r="CM72" i="54"/>
  <c r="CM89" i="54" s="1"/>
  <c r="CS72" i="54"/>
  <c r="CW69" i="54"/>
  <c r="CW65" i="54"/>
  <c r="G91" i="54"/>
  <c r="CW19" i="54"/>
  <c r="CG89" i="53"/>
  <c r="BT91" i="53"/>
  <c r="BH89" i="36"/>
  <c r="AZ91" i="36"/>
  <c r="E11" i="52"/>
  <c r="BA91" i="36"/>
  <c r="BB91" i="36"/>
  <c r="AU91" i="36"/>
  <c r="CN94" i="53"/>
  <c r="D11" i="52"/>
  <c r="CW20" i="36"/>
  <c r="AO91" i="36"/>
  <c r="AJ89" i="36"/>
  <c r="AG91" i="36"/>
  <c r="AH91" i="36"/>
  <c r="CW70" i="36"/>
  <c r="CV89" i="53"/>
  <c r="CU89" i="53"/>
  <c r="CW28" i="36"/>
  <c r="P33" i="56"/>
  <c r="CN89" i="53"/>
  <c r="CN91" i="53" s="1"/>
  <c r="CN93" i="53" s="1"/>
  <c r="CR65" i="36"/>
  <c r="CW19" i="53"/>
  <c r="CW18" i="36"/>
  <c r="CR22" i="53"/>
  <c r="CN95" i="53"/>
  <c r="CR31" i="53"/>
  <c r="CW65" i="53"/>
  <c r="CM72" i="53"/>
  <c r="CM89" i="53" s="1"/>
  <c r="L34" i="56"/>
  <c r="AF34" i="56" s="1"/>
  <c r="CS72" i="53"/>
  <c r="CW72" i="53" s="1"/>
  <c r="CW69" i="53"/>
  <c r="CW29" i="53"/>
  <c r="CM22" i="53"/>
  <c r="CS31" i="53"/>
  <c r="CS96" i="53" s="1"/>
  <c r="CI95" i="53"/>
  <c r="BG91" i="36"/>
  <c r="BF91" i="36"/>
  <c r="BI89" i="37"/>
  <c r="AT91" i="36"/>
  <c r="AF94" i="36"/>
  <c r="AJ94" i="37"/>
  <c r="AJ96" i="37"/>
  <c r="AF91" i="36"/>
  <c r="AF93" i="36" s="1"/>
  <c r="AF95" i="36"/>
  <c r="CW60" i="36"/>
  <c r="AK89" i="37"/>
  <c r="AC91" i="36"/>
  <c r="AD91" i="36"/>
  <c r="CW39" i="36"/>
  <c r="CW43" i="36"/>
  <c r="CW68" i="36"/>
  <c r="CW59" i="36"/>
  <c r="CW57" i="36"/>
  <c r="CW61" i="36"/>
  <c r="CW47" i="36"/>
  <c r="L29" i="58"/>
  <c r="CW44" i="36"/>
  <c r="L24" i="58"/>
  <c r="CW51" i="36"/>
  <c r="L20" i="58"/>
  <c r="CW40" i="36"/>
  <c r="L31" i="58"/>
  <c r="CW56" i="36"/>
  <c r="L26" i="58"/>
  <c r="CW53" i="36"/>
  <c r="L28" i="58"/>
  <c r="P28" i="58" s="1"/>
  <c r="CW42" i="36"/>
  <c r="CW58" i="36"/>
  <c r="CW63" i="36"/>
  <c r="L30" i="58"/>
  <c r="CW46" i="36"/>
  <c r="L32" i="58"/>
  <c r="CW55" i="36"/>
  <c r="L21" i="58"/>
  <c r="CW48" i="36"/>
  <c r="CW41" i="36"/>
  <c r="L18" i="58"/>
  <c r="CW37" i="36"/>
  <c r="CW45" i="36"/>
  <c r="L15" i="58"/>
  <c r="AF15" i="58" s="1"/>
  <c r="CW34" i="36"/>
  <c r="L23" i="58"/>
  <c r="CW50" i="36"/>
  <c r="L16" i="58"/>
  <c r="CW35" i="36"/>
  <c r="O33" i="58"/>
  <c r="O34" i="58" s="1"/>
  <c r="L17" i="58"/>
  <c r="CW36" i="36"/>
  <c r="L25" i="58"/>
  <c r="CW52" i="36"/>
  <c r="L22" i="58"/>
  <c r="CW49" i="36"/>
  <c r="CW62" i="36"/>
  <c r="L19" i="58"/>
  <c r="CW38" i="36"/>
  <c r="L27" i="58"/>
  <c r="CW54" i="36"/>
  <c r="CW24" i="36"/>
  <c r="CW25" i="36"/>
  <c r="CW26" i="36"/>
  <c r="CW27" i="36"/>
  <c r="CW21" i="36"/>
  <c r="CW17" i="36"/>
  <c r="CW15" i="36"/>
  <c r="C11" i="52"/>
  <c r="CW16" i="36"/>
  <c r="CR13" i="36"/>
  <c r="CM13" i="36"/>
  <c r="CU13" i="36"/>
  <c r="CV13" i="36"/>
  <c r="AE95" i="36"/>
  <c r="AE94" i="36"/>
  <c r="AE96" i="36"/>
  <c r="F17" i="52"/>
  <c r="AV31" i="37"/>
  <c r="AV95" i="37" s="1"/>
  <c r="AV22" i="36"/>
  <c r="AV31" i="36" s="1"/>
  <c r="AK89" i="54"/>
  <c r="AK91" i="54" s="1"/>
  <c r="AW89" i="54"/>
  <c r="AW91" i="54" s="1"/>
  <c r="AZ95" i="37"/>
  <c r="AZ91" i="37"/>
  <c r="AZ94" i="37"/>
  <c r="AZ93" i="37"/>
  <c r="AZ96" i="37"/>
  <c r="AS95" i="36"/>
  <c r="AS94" i="36"/>
  <c r="AS96" i="36"/>
  <c r="N33" i="58"/>
  <c r="AG95" i="36"/>
  <c r="AG93" i="36"/>
  <c r="AG94" i="36"/>
  <c r="AG96" i="36"/>
  <c r="BA95" i="37"/>
  <c r="BA96" i="37"/>
  <c r="BA93" i="37"/>
  <c r="BA91" i="37"/>
  <c r="BA94" i="37"/>
  <c r="AT95" i="37"/>
  <c r="AT91" i="37"/>
  <c r="AT96" i="37"/>
  <c r="AT94" i="37"/>
  <c r="AT93" i="37"/>
  <c r="AK69" i="36"/>
  <c r="AK72" i="36" s="1"/>
  <c r="AD95" i="37"/>
  <c r="AD94" i="37"/>
  <c r="AD93" i="37"/>
  <c r="AD91" i="37"/>
  <c r="AD96" i="37"/>
  <c r="BE96" i="36"/>
  <c r="BE95" i="36"/>
  <c r="BE94" i="36"/>
  <c r="AN95" i="36"/>
  <c r="AN94" i="36"/>
  <c r="AN96" i="36"/>
  <c r="BI65" i="36"/>
  <c r="AH93" i="36"/>
  <c r="AH94" i="36"/>
  <c r="AH95" i="36"/>
  <c r="AH96" i="36"/>
  <c r="AP93" i="36"/>
  <c r="AP95" i="36"/>
  <c r="AP96" i="36"/>
  <c r="AP94" i="36"/>
  <c r="AS95" i="37"/>
  <c r="AS91" i="37"/>
  <c r="AS94" i="37"/>
  <c r="AS93" i="37"/>
  <c r="AS96" i="37"/>
  <c r="CS65" i="36"/>
  <c r="AK87" i="36"/>
  <c r="AG95" i="37"/>
  <c r="AG91" i="37"/>
  <c r="AG93" i="37"/>
  <c r="AG94" i="37"/>
  <c r="AG96" i="37"/>
  <c r="AK65" i="36"/>
  <c r="BE95" i="37"/>
  <c r="BE96" i="37"/>
  <c r="BE91" i="37"/>
  <c r="BE93" i="37" s="1"/>
  <c r="BE94" i="37"/>
  <c r="AN95" i="37"/>
  <c r="AN91" i="37"/>
  <c r="AN93" i="37" s="1"/>
  <c r="AN94" i="37"/>
  <c r="AN96" i="37"/>
  <c r="M33" i="58"/>
  <c r="AS91" i="36"/>
  <c r="AS93" i="36" s="1"/>
  <c r="AW72" i="37"/>
  <c r="AW89" i="37" s="1"/>
  <c r="AW69" i="36"/>
  <c r="AW72" i="36" s="1"/>
  <c r="AO95" i="36"/>
  <c r="AO96" i="36"/>
  <c r="AO94" i="36"/>
  <c r="AO93" i="36"/>
  <c r="AH95" i="37"/>
  <c r="AH93" i="37"/>
  <c r="AH96" i="37"/>
  <c r="AH91" i="37"/>
  <c r="AH94" i="37"/>
  <c r="BE91" i="36"/>
  <c r="BE93" i="36" s="1"/>
  <c r="P21" i="57"/>
  <c r="AJ21" i="57" s="1"/>
  <c r="L34" i="57"/>
  <c r="AF34" i="57" s="1"/>
  <c r="M34" i="57"/>
  <c r="AG34" i="57" s="1"/>
  <c r="AK31" i="37"/>
  <c r="AK95" i="37" s="1"/>
  <c r="BU89" i="53"/>
  <c r="BU91" i="53" s="1"/>
  <c r="CW87" i="54"/>
  <c r="BC94" i="36"/>
  <c r="AD31" i="58"/>
  <c r="AN16" i="58"/>
  <c r="AN20" i="58"/>
  <c r="AN24" i="58"/>
  <c r="AN28" i="58"/>
  <c r="AN32" i="58"/>
  <c r="T16" i="58"/>
  <c r="AD15" i="58"/>
  <c r="AD17" i="58"/>
  <c r="AD21" i="58"/>
  <c r="AD25" i="58"/>
  <c r="AD29" i="58"/>
  <c r="AD33" i="58"/>
  <c r="AN19" i="58"/>
  <c r="AN23" i="58"/>
  <c r="AN27" i="58"/>
  <c r="AN31" i="58"/>
  <c r="AD34" i="58"/>
  <c r="AN17" i="58"/>
  <c r="AN21" i="58"/>
  <c r="AN25" i="58"/>
  <c r="AN29" i="58"/>
  <c r="AN33" i="58"/>
  <c r="T15" i="58"/>
  <c r="AN18" i="58"/>
  <c r="AN22" i="58"/>
  <c r="AN26" i="58"/>
  <c r="AN30" i="58"/>
  <c r="AD16" i="58"/>
  <c r="AD20" i="58"/>
  <c r="AD24" i="58"/>
  <c r="AD28" i="58"/>
  <c r="AD32" i="58"/>
  <c r="AN15" i="58"/>
  <c r="AD18" i="58"/>
  <c r="AD22" i="58"/>
  <c r="AD26" i="58"/>
  <c r="AD30" i="58"/>
  <c r="AD19" i="58"/>
  <c r="AD23" i="58"/>
  <c r="AD27" i="58"/>
  <c r="AP95" i="37"/>
  <c r="AP96" i="37"/>
  <c r="AP94" i="37"/>
  <c r="AP93" i="37"/>
  <c r="BI87" i="36"/>
  <c r="BG95" i="36"/>
  <c r="BG94" i="36"/>
  <c r="BG93" i="36"/>
  <c r="BG96" i="36"/>
  <c r="AW19" i="36"/>
  <c r="P33" i="57"/>
  <c r="AJ33" i="57" s="1"/>
  <c r="AC95" i="36"/>
  <c r="AC96" i="36"/>
  <c r="AC94" i="36"/>
  <c r="AC93" i="36"/>
  <c r="AU95" i="36"/>
  <c r="AU96" i="36"/>
  <c r="AU94" i="36"/>
  <c r="AU93" i="36"/>
  <c r="AN91" i="36"/>
  <c r="AN93" i="36" s="1"/>
  <c r="BB95" i="36"/>
  <c r="BB94" i="36"/>
  <c r="BB93" i="36"/>
  <c r="BB96" i="36"/>
  <c r="BF95" i="36"/>
  <c r="BF94" i="36"/>
  <c r="BF96" i="36"/>
  <c r="BF93" i="36"/>
  <c r="AO95" i="37"/>
  <c r="AO93" i="37"/>
  <c r="AO96" i="37"/>
  <c r="AO91" i="37"/>
  <c r="AO94" i="37"/>
  <c r="AJ22" i="36"/>
  <c r="AJ31" i="36" s="1"/>
  <c r="BH31" i="37"/>
  <c r="BH95" i="37" s="1"/>
  <c r="BH22" i="36"/>
  <c r="BH31" i="36" s="1"/>
  <c r="AQ95" i="36"/>
  <c r="AQ94" i="36"/>
  <c r="AQ96" i="36"/>
  <c r="AK89" i="53"/>
  <c r="BC96" i="36"/>
  <c r="CU65" i="36"/>
  <c r="E15" i="52" s="1"/>
  <c r="N15" i="58"/>
  <c r="CV65" i="36"/>
  <c r="F15" i="52" s="1"/>
  <c r="AZ95" i="36"/>
  <c r="AZ96" i="36"/>
  <c r="AZ93" i="36"/>
  <c r="AZ94" i="36"/>
  <c r="L33" i="58"/>
  <c r="AF33" i="58" s="1"/>
  <c r="CU87" i="36"/>
  <c r="AP91" i="36"/>
  <c r="AW65" i="36"/>
  <c r="BG95" i="37"/>
  <c r="BG93" i="37"/>
  <c r="BG96" i="37"/>
  <c r="BG94" i="37"/>
  <c r="BA95" i="36"/>
  <c r="BA94" i="36"/>
  <c r="BA93" i="36"/>
  <c r="BA96" i="36"/>
  <c r="AT93" i="36"/>
  <c r="AT95" i="36"/>
  <c r="AT94" i="36"/>
  <c r="AT96" i="36"/>
  <c r="AC95" i="37"/>
  <c r="AC94" i="37"/>
  <c r="AC93" i="37"/>
  <c r="AC96" i="37"/>
  <c r="AC91" i="37"/>
  <c r="AU95" i="37"/>
  <c r="AU94" i="37"/>
  <c r="AU96" i="37"/>
  <c r="AU93" i="37"/>
  <c r="AD95" i="36"/>
  <c r="AD96" i="36"/>
  <c r="AD94" i="36"/>
  <c r="AD93" i="36"/>
  <c r="CT65" i="36"/>
  <c r="D15" i="52" s="1"/>
  <c r="N34" i="57"/>
  <c r="P15" i="57"/>
  <c r="AJ15" i="57" s="1"/>
  <c r="AU91" i="37"/>
  <c r="BB95" i="37"/>
  <c r="BB91" i="37"/>
  <c r="BB94" i="37"/>
  <c r="BB93" i="37"/>
  <c r="BB96" i="37"/>
  <c r="BF95" i="37"/>
  <c r="BF93" i="37"/>
  <c r="BF96" i="37"/>
  <c r="BF91" i="37"/>
  <c r="BF94" i="37"/>
  <c r="J34" i="58"/>
  <c r="AI34" i="58" s="1"/>
  <c r="AI15" i="58"/>
  <c r="K15" i="58"/>
  <c r="Z15" i="58" s="1"/>
  <c r="K16" i="58"/>
  <c r="I34" i="58"/>
  <c r="AH34" i="58" s="1"/>
  <c r="K30" i="58"/>
  <c r="K25" i="58"/>
  <c r="K21" i="58"/>
  <c r="AH20" i="58"/>
  <c r="K20" i="58"/>
  <c r="AI20" i="58"/>
  <c r="AI18" i="58"/>
  <c r="K23" i="58"/>
  <c r="K29" i="58"/>
  <c r="K17" i="58"/>
  <c r="K27" i="58"/>
  <c r="CT13" i="36"/>
  <c r="CW13" i="36" s="1"/>
  <c r="CK96" i="54"/>
  <c r="CK93" i="54"/>
  <c r="CK91" i="54"/>
  <c r="CK94" i="54"/>
  <c r="G94" i="54"/>
  <c r="G96" i="54"/>
  <c r="G93" i="54"/>
  <c r="BI96" i="54"/>
  <c r="BI94" i="54"/>
  <c r="BI91" i="54"/>
  <c r="BI93" i="54" s="1"/>
  <c r="CG31" i="54"/>
  <c r="CG95" i="54" s="1"/>
  <c r="AJ91" i="54"/>
  <c r="AJ93" i="54" s="1"/>
  <c r="BC96" i="54"/>
  <c r="BC93" i="54"/>
  <c r="BC94" i="54"/>
  <c r="BT96" i="54"/>
  <c r="BT93" i="54"/>
  <c r="BT94" i="54"/>
  <c r="CA96" i="54"/>
  <c r="CA93" i="54"/>
  <c r="CA94" i="54"/>
  <c r="AE94" i="54"/>
  <c r="AE96" i="54"/>
  <c r="AE93" i="54"/>
  <c r="CJ96" i="54"/>
  <c r="CJ94" i="54"/>
  <c r="CJ91" i="54"/>
  <c r="CJ93" i="54" s="1"/>
  <c r="AW94" i="54"/>
  <c r="AW96" i="54"/>
  <c r="AW93" i="54"/>
  <c r="M94" i="54"/>
  <c r="M96" i="54"/>
  <c r="AK96" i="54"/>
  <c r="AK93" i="54"/>
  <c r="AK94" i="54"/>
  <c r="AQ94" i="54"/>
  <c r="AQ96" i="54"/>
  <c r="AQ93" i="54"/>
  <c r="CI31" i="54"/>
  <c r="CS22" i="54"/>
  <c r="BU96" i="54"/>
  <c r="BU93" i="54"/>
  <c r="BU94" i="54"/>
  <c r="BU91" i="54"/>
  <c r="L96" i="54"/>
  <c r="L94" i="54"/>
  <c r="L91" i="54"/>
  <c r="L93" i="54" s="1"/>
  <c r="BH94" i="54"/>
  <c r="BH96" i="54"/>
  <c r="BH93" i="54"/>
  <c r="CR89" i="54"/>
  <c r="CU89" i="54"/>
  <c r="CL96" i="54"/>
  <c r="CL93" i="54"/>
  <c r="CL91" i="54"/>
  <c r="CL94" i="54"/>
  <c r="S31" i="54"/>
  <c r="Y22" i="54"/>
  <c r="Y31" i="54" s="1"/>
  <c r="Y95" i="54" s="1"/>
  <c r="CN94" i="54"/>
  <c r="CN91" i="54"/>
  <c r="CN93" i="54"/>
  <c r="CN96" i="54"/>
  <c r="CV94" i="54"/>
  <c r="CV96" i="54"/>
  <c r="CV93" i="54"/>
  <c r="O94" i="54"/>
  <c r="O91" i="54"/>
  <c r="S91" i="54" s="1"/>
  <c r="O93" i="54"/>
  <c r="O96" i="54"/>
  <c r="Y89" i="53"/>
  <c r="Y91" i="53" s="1"/>
  <c r="CT89" i="53"/>
  <c r="CL96" i="53"/>
  <c r="CL93" i="53"/>
  <c r="CL94" i="53"/>
  <c r="CL91" i="53"/>
  <c r="L96" i="53"/>
  <c r="L91" i="53"/>
  <c r="L93" i="53" s="1"/>
  <c r="L94" i="53"/>
  <c r="S94" i="53"/>
  <c r="S96" i="53"/>
  <c r="S93" i="53"/>
  <c r="AQ94" i="53"/>
  <c r="AQ93" i="53"/>
  <c r="AQ96" i="53"/>
  <c r="BU96" i="53"/>
  <c r="BU93" i="53"/>
  <c r="BU94" i="53"/>
  <c r="AE96" i="53"/>
  <c r="AE93" i="53"/>
  <c r="AE94" i="53"/>
  <c r="BT96" i="53"/>
  <c r="BT93" i="53"/>
  <c r="BT94" i="53"/>
  <c r="Y94" i="53"/>
  <c r="Y96" i="53"/>
  <c r="Y93" i="53"/>
  <c r="AW96" i="53"/>
  <c r="AW94" i="53"/>
  <c r="AW91" i="53"/>
  <c r="AW93" i="53" s="1"/>
  <c r="BO96" i="53"/>
  <c r="BO93" i="53"/>
  <c r="BO94" i="53"/>
  <c r="E96" i="53"/>
  <c r="E93" i="53"/>
  <c r="E94" i="53"/>
  <c r="E91" i="53"/>
  <c r="AK22" i="53"/>
  <c r="AK31" i="53" s="1"/>
  <c r="AK95" i="53" s="1"/>
  <c r="CJ31" i="53"/>
  <c r="CJ95" i="53" s="1"/>
  <c r="CT22" i="53"/>
  <c r="CT31" i="53" s="1"/>
  <c r="CT95" i="53" s="1"/>
  <c r="D96" i="53"/>
  <c r="D91" i="53"/>
  <c r="D93" i="53" s="1"/>
  <c r="D94" i="53"/>
  <c r="CV31" i="53"/>
  <c r="CV95" i="53" s="1"/>
  <c r="CA31" i="53"/>
  <c r="CA95" i="53" s="1"/>
  <c r="CG22" i="53"/>
  <c r="BC91" i="53"/>
  <c r="CK31" i="53"/>
  <c r="CK95" i="53" s="1"/>
  <c r="CU22" i="53"/>
  <c r="CU31" i="53" s="1"/>
  <c r="CU95" i="53" s="1"/>
  <c r="BW96" i="53"/>
  <c r="BW94" i="53"/>
  <c r="BW91" i="53"/>
  <c r="CR89" i="53"/>
  <c r="BC96" i="53"/>
  <c r="BC93" i="53"/>
  <c r="BC94" i="53"/>
  <c r="CQ94" i="53"/>
  <c r="CQ91" i="53"/>
  <c r="CQ96" i="53"/>
  <c r="CQ93" i="53"/>
  <c r="M22" i="53"/>
  <c r="M31" i="53" s="1"/>
  <c r="M95" i="53" s="1"/>
  <c r="G31" i="53"/>
  <c r="G95" i="53" s="1"/>
  <c r="AJ94" i="53"/>
  <c r="AJ96" i="53"/>
  <c r="AJ93" i="53"/>
  <c r="CO96" i="53"/>
  <c r="CO94" i="53"/>
  <c r="CO91" i="53"/>
  <c r="CO93" i="53" s="1"/>
  <c r="BI94" i="53"/>
  <c r="BI91" i="53"/>
  <c r="BI96" i="53"/>
  <c r="BI93" i="53"/>
  <c r="CI94" i="53"/>
  <c r="CI91" i="53"/>
  <c r="CI93" i="53"/>
  <c r="CI96" i="53"/>
  <c r="AE94" i="37"/>
  <c r="AE96" i="37"/>
  <c r="AM96" i="37"/>
  <c r="AM91" i="37"/>
  <c r="AM93" i="37" s="1"/>
  <c r="AM94" i="37"/>
  <c r="AW22" i="37"/>
  <c r="AQ31" i="37"/>
  <c r="AQ95" i="37" s="1"/>
  <c r="AR94" i="37"/>
  <c r="AR96" i="37"/>
  <c r="AR91" i="37"/>
  <c r="AR93" i="37" s="1"/>
  <c r="BH96" i="37"/>
  <c r="BD94" i="37"/>
  <c r="BD96" i="37"/>
  <c r="BD91" i="37"/>
  <c r="BD93" i="37" s="1"/>
  <c r="BI22" i="37"/>
  <c r="BC31" i="37"/>
  <c r="BC95" i="37" s="1"/>
  <c r="AY96" i="37"/>
  <c r="AY91" i="37"/>
  <c r="AY93" i="37" s="1"/>
  <c r="AY94" i="37"/>
  <c r="CA91" i="53" l="1"/>
  <c r="BW93" i="53"/>
  <c r="Z16" i="58"/>
  <c r="M34" i="58"/>
  <c r="AG34" i="58" s="1"/>
  <c r="AG33" i="58"/>
  <c r="AL33" i="58"/>
  <c r="P27" i="58"/>
  <c r="AJ27" i="58" s="1"/>
  <c r="AF27" i="58"/>
  <c r="P19" i="58"/>
  <c r="AJ19" i="58" s="1"/>
  <c r="AF19" i="58"/>
  <c r="P22" i="58"/>
  <c r="AJ22" i="58" s="1"/>
  <c r="AF22" i="58"/>
  <c r="P25" i="58"/>
  <c r="AJ25" i="58" s="1"/>
  <c r="AF25" i="58"/>
  <c r="P17" i="58"/>
  <c r="AJ17" i="58" s="1"/>
  <c r="AF17" i="58"/>
  <c r="P16" i="58"/>
  <c r="AJ16" i="58" s="1"/>
  <c r="AF16" i="58"/>
  <c r="P23" i="58"/>
  <c r="AJ23" i="58" s="1"/>
  <c r="AF23" i="58"/>
  <c r="P18" i="58"/>
  <c r="AF18" i="58"/>
  <c r="P21" i="58"/>
  <c r="AJ21" i="58" s="1"/>
  <c r="AF21" i="58"/>
  <c r="P32" i="58"/>
  <c r="AJ32" i="58" s="1"/>
  <c r="AF32" i="58"/>
  <c r="P30" i="58"/>
  <c r="AJ30" i="58" s="1"/>
  <c r="AF30" i="58"/>
  <c r="P26" i="58"/>
  <c r="AJ26" i="58" s="1"/>
  <c r="AF26" i="58"/>
  <c r="P31" i="58"/>
  <c r="AJ31" i="58" s="1"/>
  <c r="AF31" i="58"/>
  <c r="P20" i="58"/>
  <c r="AJ20" i="58" s="1"/>
  <c r="AF20" i="58"/>
  <c r="P24" i="58"/>
  <c r="AF24" i="58"/>
  <c r="P29" i="58"/>
  <c r="AJ29" i="58" s="1"/>
  <c r="AF29" i="58"/>
  <c r="P34" i="56"/>
  <c r="AJ34" i="56" s="1"/>
  <c r="AJ33" i="56"/>
  <c r="AO33" i="56"/>
  <c r="M91" i="54"/>
  <c r="M93" i="54" s="1"/>
  <c r="AJ27" i="56"/>
  <c r="AO27" i="56"/>
  <c r="AJ25" i="56"/>
  <c r="AO25" i="56"/>
  <c r="AJ31" i="56"/>
  <c r="AO31" i="56"/>
  <c r="AJ22" i="56"/>
  <c r="AO22" i="56"/>
  <c r="AJ17" i="56"/>
  <c r="AO17" i="56"/>
  <c r="AJ20" i="56"/>
  <c r="AO20" i="56"/>
  <c r="AJ30" i="56"/>
  <c r="AO30" i="56"/>
  <c r="AJ23" i="56"/>
  <c r="AO23" i="56"/>
  <c r="AJ32" i="56"/>
  <c r="AO32" i="56"/>
  <c r="AJ16" i="56"/>
  <c r="AO16" i="56"/>
  <c r="AJ19" i="56"/>
  <c r="AO19" i="56"/>
  <c r="AJ21" i="56"/>
  <c r="AO21" i="56"/>
  <c r="AJ26" i="56"/>
  <c r="AO26" i="56"/>
  <c r="AJ15" i="56"/>
  <c r="AO15" i="56"/>
  <c r="AJ29" i="56"/>
  <c r="AO29" i="56"/>
  <c r="AJ18" i="56"/>
  <c r="AO18" i="56"/>
  <c r="CT96" i="54"/>
  <c r="CR31" i="54"/>
  <c r="CR91" i="54" s="1"/>
  <c r="CO96" i="54"/>
  <c r="CU91" i="54"/>
  <c r="CU94" i="54"/>
  <c r="CU93" i="54"/>
  <c r="CU96" i="54"/>
  <c r="BH91" i="36"/>
  <c r="CO91" i="54"/>
  <c r="CO94" i="54"/>
  <c r="CO93" i="54"/>
  <c r="BC91" i="36"/>
  <c r="BC93" i="36" s="1"/>
  <c r="CT94" i="54"/>
  <c r="AJ91" i="36"/>
  <c r="CT91" i="54"/>
  <c r="CT93" i="54" s="1"/>
  <c r="P34" i="57"/>
  <c r="AJ34" i="57" s="1"/>
  <c r="CR95" i="54"/>
  <c r="CR96" i="54"/>
  <c r="CR93" i="54"/>
  <c r="CR94" i="54"/>
  <c r="CW72" i="54"/>
  <c r="CW89" i="54" s="1"/>
  <c r="CS89" i="54"/>
  <c r="CS31" i="54"/>
  <c r="CS96" i="54" s="1"/>
  <c r="CW22" i="54"/>
  <c r="CI95" i="54"/>
  <c r="CM31" i="54"/>
  <c r="CM94" i="54" s="1"/>
  <c r="G11" i="52"/>
  <c r="CS94" i="53"/>
  <c r="AV91" i="36"/>
  <c r="AE91" i="36"/>
  <c r="AE93" i="36" s="1"/>
  <c r="CR94" i="53"/>
  <c r="CR96" i="53"/>
  <c r="CR95" i="53"/>
  <c r="CR91" i="53"/>
  <c r="CR93" i="53" s="1"/>
  <c r="CS89" i="53"/>
  <c r="CS91" i="53" s="1"/>
  <c r="CS93" i="53" s="1"/>
  <c r="G91" i="53"/>
  <c r="CM31" i="53"/>
  <c r="CM95" i="53" s="1"/>
  <c r="CW22" i="53"/>
  <c r="CS95" i="53"/>
  <c r="CW31" i="53"/>
  <c r="BH91" i="37"/>
  <c r="BH93" i="37" s="1"/>
  <c r="BH94" i="37"/>
  <c r="BC91" i="37"/>
  <c r="BI89" i="36"/>
  <c r="AW89" i="36"/>
  <c r="AV91" i="37"/>
  <c r="AV93" i="37"/>
  <c r="AV94" i="37"/>
  <c r="AV96" i="37"/>
  <c r="AQ91" i="37"/>
  <c r="AQ91" i="36"/>
  <c r="AQ93" i="36" s="1"/>
  <c r="AJ91" i="37"/>
  <c r="AJ93" i="37" s="1"/>
  <c r="AK89" i="36"/>
  <c r="AK91" i="37"/>
  <c r="AK96" i="37"/>
  <c r="AE91" i="37"/>
  <c r="AE93" i="37" s="1"/>
  <c r="AK93" i="37"/>
  <c r="AK94" i="37"/>
  <c r="CW65" i="36"/>
  <c r="P33" i="58"/>
  <c r="AJ33" i="58" s="1"/>
  <c r="E17" i="52"/>
  <c r="G17" i="52" s="1"/>
  <c r="N34" i="58"/>
  <c r="P15" i="58"/>
  <c r="AK22" i="36"/>
  <c r="AK31" i="36" s="1"/>
  <c r="BH96" i="36"/>
  <c r="BH95" i="36"/>
  <c r="BH94" i="36"/>
  <c r="BH93" i="36"/>
  <c r="S95" i="54"/>
  <c r="L34" i="58"/>
  <c r="AF34" i="58" s="1"/>
  <c r="BI31" i="37"/>
  <c r="BI95" i="37" s="1"/>
  <c r="BI22" i="36"/>
  <c r="BI31" i="36" s="1"/>
  <c r="AW31" i="37"/>
  <c r="AW95" i="37" s="1"/>
  <c r="AW22" i="36"/>
  <c r="AW31" i="36" s="1"/>
  <c r="CW89" i="53"/>
  <c r="AJ95" i="36"/>
  <c r="AJ96" i="36"/>
  <c r="AJ94" i="36"/>
  <c r="AJ93" i="36"/>
  <c r="C15" i="52"/>
  <c r="G15" i="52" s="1"/>
  <c r="AV95" i="36"/>
  <c r="AV93" i="36"/>
  <c r="AV96" i="36"/>
  <c r="AV94" i="36"/>
  <c r="AJ15" i="58"/>
  <c r="AI24" i="58"/>
  <c r="K24" i="58"/>
  <c r="AJ24" i="58" s="1"/>
  <c r="K18" i="58"/>
  <c r="AJ18" i="58" s="1"/>
  <c r="CG94" i="54"/>
  <c r="CG91" i="54"/>
  <c r="CG93" i="54"/>
  <c r="CG96" i="54"/>
  <c r="CI94" i="54"/>
  <c r="CI91" i="54"/>
  <c r="CI96" i="54"/>
  <c r="CI93" i="54"/>
  <c r="Y94" i="54"/>
  <c r="Y91" i="54"/>
  <c r="Y96" i="54"/>
  <c r="Y93" i="54"/>
  <c r="S96" i="54"/>
  <c r="S93" i="54"/>
  <c r="S94" i="54"/>
  <c r="CK94" i="53"/>
  <c r="CK91" i="53"/>
  <c r="CK96" i="53"/>
  <c r="CK93" i="53"/>
  <c r="CG31" i="53"/>
  <c r="CG95" i="53" s="1"/>
  <c r="CT96" i="53"/>
  <c r="CT91" i="53"/>
  <c r="CT93" i="53" s="1"/>
  <c r="CT94" i="53"/>
  <c r="CU96" i="53"/>
  <c r="CU93" i="53"/>
  <c r="CU91" i="53"/>
  <c r="CU94" i="53"/>
  <c r="CA94" i="53"/>
  <c r="CA96" i="53"/>
  <c r="CA93" i="53"/>
  <c r="CJ94" i="53"/>
  <c r="CJ91" i="53"/>
  <c r="CJ96" i="53"/>
  <c r="CJ93" i="53"/>
  <c r="AK96" i="53"/>
  <c r="AK91" i="53"/>
  <c r="AK93" i="53" s="1"/>
  <c r="AK94" i="53"/>
  <c r="G94" i="53"/>
  <c r="G93" i="53"/>
  <c r="G96" i="53"/>
  <c r="CV96" i="53"/>
  <c r="CV93" i="53"/>
  <c r="CV94" i="53"/>
  <c r="CV91" i="53"/>
  <c r="M96" i="53"/>
  <c r="M94" i="53"/>
  <c r="M91" i="53"/>
  <c r="M93" i="53" s="1"/>
  <c r="AQ94" i="37"/>
  <c r="AQ93" i="37"/>
  <c r="AQ96" i="37"/>
  <c r="AW96" i="37"/>
  <c r="BC94" i="37"/>
  <c r="BC93" i="37"/>
  <c r="BC96" i="37"/>
  <c r="CS94" i="54" l="1"/>
  <c r="CS91" i="54"/>
  <c r="CS93" i="54"/>
  <c r="CM96" i="54"/>
  <c r="CM91" i="54"/>
  <c r="CM93" i="54" s="1"/>
  <c r="CM95" i="54"/>
  <c r="CS95" i="54"/>
  <c r="CW31" i="54"/>
  <c r="CW95" i="54" s="1"/>
  <c r="AK91" i="36"/>
  <c r="BI91" i="36"/>
  <c r="BI91" i="37"/>
  <c r="BI96" i="37"/>
  <c r="BI93" i="37"/>
  <c r="BI94" i="37"/>
  <c r="AW91" i="37"/>
  <c r="AW93" i="37"/>
  <c r="AW94" i="37"/>
  <c r="P34" i="58"/>
  <c r="AW95" i="36"/>
  <c r="AW96" i="36"/>
  <c r="AW94" i="36"/>
  <c r="BI95" i="36"/>
  <c r="BI93" i="36"/>
  <c r="BI96" i="36"/>
  <c r="BI94" i="36"/>
  <c r="AK95" i="36"/>
  <c r="AK96" i="36"/>
  <c r="AK93" i="36"/>
  <c r="AK94" i="36"/>
  <c r="AW91" i="36"/>
  <c r="AW93" i="36" s="1"/>
  <c r="K34" i="58"/>
  <c r="AJ34" i="58" s="1"/>
  <c r="CG94" i="53"/>
  <c r="CG91" i="53"/>
  <c r="CG93" i="53"/>
  <c r="CG96" i="53"/>
  <c r="CW95" i="53"/>
  <c r="CM96" i="53"/>
  <c r="CM94" i="53"/>
  <c r="CM91" i="53"/>
  <c r="CM93" i="53" s="1"/>
  <c r="CW91" i="54" l="1"/>
  <c r="CW96" i="54"/>
  <c r="CW94" i="54"/>
  <c r="CW93" i="54"/>
  <c r="CW96" i="53"/>
  <c r="CW94" i="53"/>
  <c r="CW91" i="53"/>
  <c r="CW93" i="53" s="1"/>
  <c r="AI27" i="28" l="1"/>
  <c r="AH27" i="28"/>
  <c r="AG27" i="28"/>
  <c r="AF27" i="28"/>
  <c r="Z27" i="28"/>
  <c r="Y27" i="28"/>
  <c r="X27" i="28"/>
  <c r="W27" i="28"/>
  <c r="V27" i="28"/>
  <c r="AI26" i="28"/>
  <c r="AH26" i="28"/>
  <c r="AG26" i="28"/>
  <c r="AF26" i="28"/>
  <c r="Z26" i="28"/>
  <c r="Y26" i="28"/>
  <c r="X26" i="28"/>
  <c r="W26" i="28"/>
  <c r="V26" i="28"/>
  <c r="AI25" i="28"/>
  <c r="AH25" i="28"/>
  <c r="AG25" i="28"/>
  <c r="AF25" i="28"/>
  <c r="Z25" i="28"/>
  <c r="Y25" i="28"/>
  <c r="X25" i="28"/>
  <c r="W25" i="28"/>
  <c r="V25" i="28"/>
  <c r="AI24" i="28"/>
  <c r="AH24" i="28"/>
  <c r="AG24" i="28"/>
  <c r="AF24" i="28"/>
  <c r="Z24" i="28"/>
  <c r="Y24" i="28"/>
  <c r="X24" i="28"/>
  <c r="W24" i="28"/>
  <c r="V24" i="28"/>
  <c r="AI23" i="28"/>
  <c r="AH23" i="28"/>
  <c r="AG23" i="28"/>
  <c r="AF23" i="28"/>
  <c r="Z23" i="28"/>
  <c r="Y23" i="28"/>
  <c r="X23" i="28"/>
  <c r="W23" i="28"/>
  <c r="V23" i="28"/>
  <c r="K27" i="28"/>
  <c r="K26" i="28"/>
  <c r="K25" i="28"/>
  <c r="K24" i="28"/>
  <c r="K23" i="28"/>
  <c r="BW44" i="40" l="1"/>
  <c r="BV44" i="40"/>
  <c r="BU44" i="40"/>
  <c r="BT44" i="40"/>
  <c r="BS44" i="40"/>
  <c r="BP44" i="40"/>
  <c r="BO44" i="40"/>
  <c r="BM44" i="40"/>
  <c r="BL44" i="40"/>
  <c r="BW43" i="40"/>
  <c r="BV43" i="40"/>
  <c r="BU43" i="40"/>
  <c r="BT43" i="40"/>
  <c r="BS43" i="40"/>
  <c r="BP43" i="40"/>
  <c r="BO43" i="40"/>
  <c r="BM43" i="40"/>
  <c r="BL43" i="40"/>
  <c r="BW42" i="40"/>
  <c r="BV42" i="40"/>
  <c r="BU42" i="40"/>
  <c r="BT42" i="40"/>
  <c r="BS42" i="40"/>
  <c r="BP42" i="40"/>
  <c r="BO42" i="40"/>
  <c r="BM42" i="40"/>
  <c r="BL42" i="40"/>
  <c r="BW41" i="40"/>
  <c r="BV41" i="40"/>
  <c r="BU41" i="40"/>
  <c r="BT41" i="40"/>
  <c r="BS41" i="40"/>
  <c r="BP41" i="40"/>
  <c r="BO41" i="40"/>
  <c r="BM41" i="40"/>
  <c r="BL41" i="40"/>
  <c r="BW40" i="40"/>
  <c r="BV40" i="40"/>
  <c r="BU40" i="40"/>
  <c r="BT40" i="40"/>
  <c r="BS40" i="40"/>
  <c r="BP40" i="40"/>
  <c r="BO40" i="40"/>
  <c r="BM40" i="40"/>
  <c r="BL40" i="40"/>
  <c r="BW39" i="40"/>
  <c r="BV39" i="40"/>
  <c r="BU39" i="40"/>
  <c r="BT39" i="40"/>
  <c r="BS39" i="40"/>
  <c r="BP39" i="40"/>
  <c r="BO39" i="40"/>
  <c r="BM39" i="40"/>
  <c r="BL39" i="40"/>
  <c r="BW38" i="40"/>
  <c r="BV38" i="40"/>
  <c r="BU38" i="40"/>
  <c r="BT38" i="40"/>
  <c r="BS38" i="40"/>
  <c r="BP38" i="40"/>
  <c r="BO38" i="40"/>
  <c r="BM38" i="40"/>
  <c r="BL38" i="40"/>
  <c r="BW37" i="40"/>
  <c r="BV37" i="40"/>
  <c r="BU37" i="40"/>
  <c r="BT37" i="40"/>
  <c r="BS37" i="40"/>
  <c r="BP37" i="40"/>
  <c r="BO37" i="40"/>
  <c r="BM37" i="40"/>
  <c r="BL37" i="40"/>
  <c r="BW36" i="40"/>
  <c r="BV36" i="40"/>
  <c r="BU36" i="40"/>
  <c r="BT36" i="40"/>
  <c r="BS36" i="40"/>
  <c r="BP36" i="40"/>
  <c r="BO36" i="40"/>
  <c r="BM36" i="40"/>
  <c r="BL36" i="40"/>
  <c r="BW35" i="40"/>
  <c r="BV35" i="40"/>
  <c r="BU35" i="40"/>
  <c r="BT35" i="40"/>
  <c r="BS35" i="40"/>
  <c r="BP35" i="40"/>
  <c r="BO35" i="40"/>
  <c r="BM35" i="40"/>
  <c r="BL35" i="40"/>
  <c r="BW34" i="40"/>
  <c r="BV34" i="40"/>
  <c r="BU34" i="40"/>
  <c r="BT34" i="40"/>
  <c r="BS34" i="40"/>
  <c r="BP34" i="40"/>
  <c r="BO34" i="40"/>
  <c r="BM34" i="40"/>
  <c r="BL34" i="40"/>
  <c r="BW33" i="40"/>
  <c r="BV33" i="40"/>
  <c r="BU33" i="40"/>
  <c r="BT33" i="40"/>
  <c r="BS33" i="40"/>
  <c r="BP33" i="40"/>
  <c r="BO33" i="40"/>
  <c r="BM33" i="40"/>
  <c r="BL33" i="40"/>
  <c r="BW32" i="40"/>
  <c r="BV32" i="40"/>
  <c r="BU32" i="40"/>
  <c r="BT32" i="40"/>
  <c r="BS32" i="40"/>
  <c r="BP32" i="40"/>
  <c r="BO32" i="40"/>
  <c r="BM32" i="40"/>
  <c r="BL32" i="40"/>
  <c r="BW31" i="40"/>
  <c r="BV31" i="40"/>
  <c r="BU31" i="40"/>
  <c r="BT31" i="40"/>
  <c r="BS31" i="40"/>
  <c r="BP31" i="40"/>
  <c r="BO31" i="40"/>
  <c r="BM31" i="40"/>
  <c r="BL31" i="40"/>
  <c r="BW30" i="40"/>
  <c r="BV30" i="40"/>
  <c r="BU30" i="40"/>
  <c r="BT30" i="40"/>
  <c r="BS30" i="40"/>
  <c r="BP30" i="40"/>
  <c r="BO30" i="40"/>
  <c r="BM30" i="40"/>
  <c r="BL30" i="40"/>
  <c r="BW29" i="40"/>
  <c r="BV29" i="40"/>
  <c r="BU29" i="40"/>
  <c r="BT29" i="40"/>
  <c r="BS29" i="40"/>
  <c r="BP29" i="40"/>
  <c r="BO29" i="40"/>
  <c r="BM29" i="40"/>
  <c r="BL29" i="40"/>
  <c r="BW28" i="40"/>
  <c r="BV28" i="40"/>
  <c r="BU28" i="40"/>
  <c r="BT28" i="40"/>
  <c r="BS28" i="40"/>
  <c r="BP28" i="40"/>
  <c r="BO28" i="40"/>
  <c r="BM28" i="40"/>
  <c r="BL28" i="40"/>
  <c r="BW27" i="40"/>
  <c r="BV27" i="40"/>
  <c r="BU27" i="40"/>
  <c r="BT27" i="40"/>
  <c r="BS27" i="40"/>
  <c r="BP27" i="40"/>
  <c r="BO27" i="40"/>
  <c r="BM27" i="40"/>
  <c r="BL27" i="40"/>
  <c r="BW26" i="40"/>
  <c r="BV26" i="40"/>
  <c r="BU26" i="40"/>
  <c r="BT26" i="40"/>
  <c r="BS26" i="40"/>
  <c r="BP26" i="40"/>
  <c r="BO26" i="40"/>
  <c r="BM26" i="40"/>
  <c r="BL26" i="40"/>
  <c r="BW25" i="40"/>
  <c r="BV25" i="40"/>
  <c r="BU25" i="40"/>
  <c r="BT25" i="40"/>
  <c r="BS25" i="40"/>
  <c r="BP25" i="40"/>
  <c r="BO25" i="40"/>
  <c r="BM25" i="40"/>
  <c r="BL25" i="40"/>
  <c r="BW24" i="40"/>
  <c r="BV24" i="40"/>
  <c r="BU24" i="40"/>
  <c r="BT24" i="40"/>
  <c r="BS24" i="40"/>
  <c r="BP24" i="40"/>
  <c r="BO24" i="40"/>
  <c r="BM24" i="40"/>
  <c r="BL24" i="40"/>
  <c r="BW23" i="40"/>
  <c r="BV23" i="40"/>
  <c r="BU23" i="40"/>
  <c r="BT23" i="40"/>
  <c r="BS23" i="40"/>
  <c r="BP23" i="40"/>
  <c r="BO23" i="40"/>
  <c r="BM23" i="40"/>
  <c r="BL23" i="40"/>
  <c r="BW22" i="40"/>
  <c r="BV22" i="40"/>
  <c r="BU22" i="40"/>
  <c r="BT22" i="40"/>
  <c r="BS22" i="40"/>
  <c r="BP22" i="40"/>
  <c r="BO22" i="40"/>
  <c r="BM22" i="40"/>
  <c r="BL22" i="40"/>
  <c r="BW21" i="40"/>
  <c r="BV21" i="40"/>
  <c r="BU21" i="40"/>
  <c r="BT21" i="40"/>
  <c r="BS21" i="40"/>
  <c r="BP21" i="40"/>
  <c r="BO21" i="40"/>
  <c r="BM21" i="40"/>
  <c r="BL21" i="40"/>
  <c r="BW20" i="40"/>
  <c r="BV20" i="40"/>
  <c r="BU20" i="40"/>
  <c r="BT20" i="40"/>
  <c r="BS20" i="40"/>
  <c r="BP20" i="40"/>
  <c r="BO20" i="40"/>
  <c r="BM20" i="40"/>
  <c r="BL20" i="40"/>
  <c r="BW19" i="40"/>
  <c r="BV19" i="40"/>
  <c r="BU19" i="40"/>
  <c r="BT19" i="40"/>
  <c r="BS19" i="40"/>
  <c r="BP19" i="40"/>
  <c r="BO19" i="40"/>
  <c r="BM19" i="40"/>
  <c r="BL19" i="40"/>
  <c r="BW18" i="40"/>
  <c r="BV18" i="40"/>
  <c r="BU18" i="40"/>
  <c r="BT18" i="40"/>
  <c r="BS18" i="40"/>
  <c r="BP18" i="40"/>
  <c r="BO18" i="40"/>
  <c r="BM18" i="40"/>
  <c r="BL18" i="40"/>
  <c r="CQ87" i="37" l="1"/>
  <c r="CK65" i="37"/>
  <c r="CL65" i="37"/>
  <c r="CO65" i="37"/>
  <c r="CN65" i="37"/>
  <c r="CJ65" i="37"/>
  <c r="CN87" i="37"/>
  <c r="CO87" i="37"/>
  <c r="CP87" i="37"/>
  <c r="CP65" i="37"/>
  <c r="CI65" i="37"/>
  <c r="CQ65" i="37"/>
  <c r="CI87" i="37"/>
  <c r="CJ87" i="37"/>
  <c r="CK87" i="37"/>
  <c r="CL87" i="37"/>
  <c r="L13" i="37"/>
  <c r="G13" i="37"/>
  <c r="BB37" i="40"/>
  <c r="AY37" i="40"/>
  <c r="BB36" i="40"/>
  <c r="AY36" i="40"/>
  <c r="BB35" i="40"/>
  <c r="AY35" i="40"/>
  <c r="BB34" i="40"/>
  <c r="AY34" i="40"/>
  <c r="AM37" i="40"/>
  <c r="AJ37" i="40"/>
  <c r="AM36" i="40"/>
  <c r="AJ36" i="40"/>
  <c r="AM35" i="40"/>
  <c r="AJ35" i="40"/>
  <c r="AM34" i="40"/>
  <c r="AJ34" i="40"/>
  <c r="X37" i="40"/>
  <c r="U37" i="40"/>
  <c r="X36" i="40"/>
  <c r="U36" i="40"/>
  <c r="X35" i="40"/>
  <c r="U35" i="40"/>
  <c r="X34" i="40"/>
  <c r="U34" i="40"/>
  <c r="I37" i="40"/>
  <c r="F37" i="40"/>
  <c r="I36" i="40"/>
  <c r="F36" i="40"/>
  <c r="I35" i="40"/>
  <c r="F35" i="40"/>
  <c r="I34" i="40"/>
  <c r="F34" i="40"/>
  <c r="CF53" i="37"/>
  <c r="CF53" i="36" s="1"/>
  <c r="CA53" i="37"/>
  <c r="CA53" i="36" s="1"/>
  <c r="CF52" i="37"/>
  <c r="CF52" i="36" s="1"/>
  <c r="CA52" i="37"/>
  <c r="CA52" i="36" s="1"/>
  <c r="CF51" i="37"/>
  <c r="CF51" i="36" s="1"/>
  <c r="CA51" i="37"/>
  <c r="CA51" i="36" s="1"/>
  <c r="CF50" i="37"/>
  <c r="CF50" i="36" s="1"/>
  <c r="CA50" i="37"/>
  <c r="CA50" i="36" s="1"/>
  <c r="BT53" i="37"/>
  <c r="BT53" i="36" s="1"/>
  <c r="BO53" i="37"/>
  <c r="BO53" i="36" s="1"/>
  <c r="BT52" i="37"/>
  <c r="BT52" i="36" s="1"/>
  <c r="BO52" i="37"/>
  <c r="BO52" i="36" s="1"/>
  <c r="BT51" i="37"/>
  <c r="BT51" i="36" s="1"/>
  <c r="BO51" i="37"/>
  <c r="BO51" i="36" s="1"/>
  <c r="BT50" i="37"/>
  <c r="BT50" i="36" s="1"/>
  <c r="BO50" i="37"/>
  <c r="BO50" i="36" s="1"/>
  <c r="X53" i="37"/>
  <c r="X53" i="36" s="1"/>
  <c r="S53" i="37"/>
  <c r="S53" i="36" s="1"/>
  <c r="X52" i="37"/>
  <c r="X52" i="36" s="1"/>
  <c r="S52" i="37"/>
  <c r="S52" i="36" s="1"/>
  <c r="X51" i="37"/>
  <c r="X51" i="36" s="1"/>
  <c r="S51" i="37"/>
  <c r="S51" i="36" s="1"/>
  <c r="X50" i="37"/>
  <c r="X50" i="36" s="1"/>
  <c r="S50" i="37"/>
  <c r="S50" i="36" s="1"/>
  <c r="L53" i="37"/>
  <c r="L53" i="36" s="1"/>
  <c r="G53" i="37"/>
  <c r="G53" i="36" s="1"/>
  <c r="L52" i="37"/>
  <c r="L52" i="36" s="1"/>
  <c r="G52" i="37"/>
  <c r="G52" i="36" s="1"/>
  <c r="L51" i="37"/>
  <c r="L51" i="36" s="1"/>
  <c r="G51" i="37"/>
  <c r="G51" i="36" s="1"/>
  <c r="L50" i="37"/>
  <c r="G50" i="37"/>
  <c r="G50" i="36" s="1"/>
  <c r="U38" i="40"/>
  <c r="X38" i="40"/>
  <c r="BC37" i="40" l="1"/>
  <c r="BI37" i="40" s="1"/>
  <c r="BC35" i="40"/>
  <c r="BI35" i="40" s="1"/>
  <c r="BQ35" i="40"/>
  <c r="AN36" i="40"/>
  <c r="AT36" i="40" s="1"/>
  <c r="AN37" i="40"/>
  <c r="AT37" i="40" s="1"/>
  <c r="AN34" i="40"/>
  <c r="AT34" i="40" s="1"/>
  <c r="AN35" i="40"/>
  <c r="AT35" i="40" s="1"/>
  <c r="BQ36" i="40"/>
  <c r="Y35" i="40"/>
  <c r="AE35" i="40" s="1"/>
  <c r="BQ34" i="40"/>
  <c r="Y37" i="40"/>
  <c r="AE37" i="40" s="1"/>
  <c r="Y34" i="40"/>
  <c r="AE34" i="40" s="1"/>
  <c r="BN36" i="40"/>
  <c r="CR65" i="37"/>
  <c r="CM65" i="37"/>
  <c r="J34" i="40"/>
  <c r="BN34" i="40"/>
  <c r="J37" i="40"/>
  <c r="BN37" i="40"/>
  <c r="Y36" i="40"/>
  <c r="AE36" i="40" s="1"/>
  <c r="BC34" i="40"/>
  <c r="BI34" i="40" s="1"/>
  <c r="L50" i="36"/>
  <c r="BQ37" i="40"/>
  <c r="BC36" i="40"/>
  <c r="BI36" i="40" s="1"/>
  <c r="Y38" i="40"/>
  <c r="AE38" i="40" s="1"/>
  <c r="J35" i="40"/>
  <c r="BN35" i="40"/>
  <c r="J36" i="40"/>
  <c r="G13" i="36"/>
  <c r="L13" i="36"/>
  <c r="BU51" i="37"/>
  <c r="BU51" i="36" s="1"/>
  <c r="BU52" i="37"/>
  <c r="BU52" i="36" s="1"/>
  <c r="CG52" i="37"/>
  <c r="CG52" i="36" s="1"/>
  <c r="Y52" i="37"/>
  <c r="Y52" i="36" s="1"/>
  <c r="M50" i="37"/>
  <c r="M50" i="36" s="1"/>
  <c r="BU53" i="37"/>
  <c r="BU53" i="36" s="1"/>
  <c r="BU50" i="37"/>
  <c r="BU50" i="36" s="1"/>
  <c r="Y50" i="37"/>
  <c r="Y50" i="36" s="1"/>
  <c r="Y53" i="37"/>
  <c r="Y53" i="36" s="1"/>
  <c r="M51" i="37"/>
  <c r="M51" i="36" s="1"/>
  <c r="Y51" i="37"/>
  <c r="Y51" i="36" s="1"/>
  <c r="CG53" i="37"/>
  <c r="CG53" i="36" s="1"/>
  <c r="CG50" i="37"/>
  <c r="CG50" i="36" s="1"/>
  <c r="M52" i="37"/>
  <c r="M52" i="36" s="1"/>
  <c r="CG51" i="37"/>
  <c r="CG51" i="36" s="1"/>
  <c r="M53" i="37"/>
  <c r="M53" i="36" s="1"/>
  <c r="M13" i="37"/>
  <c r="M13" i="36" s="1"/>
  <c r="BH52" i="40"/>
  <c r="BH51" i="40"/>
  <c r="BH50" i="40"/>
  <c r="BH49" i="40"/>
  <c r="BH48" i="40"/>
  <c r="BH47" i="40"/>
  <c r="BH45" i="40"/>
  <c r="AS52" i="40"/>
  <c r="AS51" i="40"/>
  <c r="AS50" i="40"/>
  <c r="AS49" i="40"/>
  <c r="AS48" i="40"/>
  <c r="AS47" i="40"/>
  <c r="AS45" i="40"/>
  <c r="AD52" i="40"/>
  <c r="AD51" i="40"/>
  <c r="AD50" i="40"/>
  <c r="AD49" i="40"/>
  <c r="AD48" i="40"/>
  <c r="AD47" i="40"/>
  <c r="AD45" i="40"/>
  <c r="O52" i="40"/>
  <c r="O51" i="40"/>
  <c r="O50" i="40"/>
  <c r="O49" i="40"/>
  <c r="O48" i="40"/>
  <c r="O47" i="40"/>
  <c r="O45" i="40"/>
  <c r="BW45" i="40" l="1"/>
  <c r="P35" i="40"/>
  <c r="BX35" i="40" s="1"/>
  <c r="BR35" i="40"/>
  <c r="P37" i="40"/>
  <c r="BX37" i="40" s="1"/>
  <c r="BR37" i="40"/>
  <c r="BR36" i="40"/>
  <c r="P36" i="40"/>
  <c r="BX36" i="40" s="1"/>
  <c r="P34" i="40"/>
  <c r="BX34" i="40" s="1"/>
  <c r="BR34" i="40"/>
  <c r="BW47" i="40"/>
  <c r="BW48" i="40"/>
  <c r="BW50" i="40"/>
  <c r="BW52" i="40"/>
  <c r="BW49" i="40"/>
  <c r="BW51" i="40"/>
  <c r="P25" i="28"/>
  <c r="AJ25" i="28" s="1"/>
  <c r="P26" i="28"/>
  <c r="AJ26" i="28" s="1"/>
  <c r="Q35" i="40"/>
  <c r="BJ36" i="40"/>
  <c r="AU37" i="40"/>
  <c r="AU36" i="40"/>
  <c r="BJ37" i="40"/>
  <c r="AF34" i="40"/>
  <c r="AU34" i="40"/>
  <c r="AF37" i="40"/>
  <c r="AF35" i="40"/>
  <c r="P24" i="28"/>
  <c r="AJ24" i="28" s="1"/>
  <c r="AU35" i="40"/>
  <c r="BJ35" i="40"/>
  <c r="AF36" i="40"/>
  <c r="BJ34" i="40"/>
  <c r="P23" i="28"/>
  <c r="AJ23" i="28" s="1"/>
  <c r="Q37" i="40"/>
  <c r="D35" i="39"/>
  <c r="Q34" i="40" l="1"/>
  <c r="BY34" i="40" s="1"/>
  <c r="Q36" i="40"/>
  <c r="BY36" i="40" s="1"/>
  <c r="BY37" i="40"/>
  <c r="BY35" i="40"/>
  <c r="CU87" i="37"/>
  <c r="CE87" i="37"/>
  <c r="CD87" i="37"/>
  <c r="CC87" i="37"/>
  <c r="CB87" i="37"/>
  <c r="BZ87" i="37"/>
  <c r="BY87" i="37"/>
  <c r="BX87" i="37"/>
  <c r="BW87" i="37"/>
  <c r="BS87" i="37"/>
  <c r="BR87" i="37"/>
  <c r="BQ87" i="37"/>
  <c r="BP87" i="37"/>
  <c r="BN87" i="37"/>
  <c r="BM87" i="37"/>
  <c r="BL87" i="37"/>
  <c r="BK87" i="37"/>
  <c r="W87" i="37"/>
  <c r="V87" i="37"/>
  <c r="U87" i="37"/>
  <c r="T87" i="37"/>
  <c r="R87" i="37"/>
  <c r="Q87" i="37"/>
  <c r="P87" i="37"/>
  <c r="O87" i="37"/>
  <c r="K87" i="37"/>
  <c r="J87" i="37"/>
  <c r="I87" i="37"/>
  <c r="H87" i="37"/>
  <c r="D87" i="37"/>
  <c r="C87" i="37"/>
  <c r="CF85" i="37"/>
  <c r="CF85" i="36" s="1"/>
  <c r="CA85" i="37"/>
  <c r="CA85" i="36" s="1"/>
  <c r="BT85" i="37"/>
  <c r="BT85" i="36" s="1"/>
  <c r="BO85" i="37"/>
  <c r="BO85" i="36" s="1"/>
  <c r="X85" i="37"/>
  <c r="X85" i="36" s="1"/>
  <c r="S85" i="37"/>
  <c r="S85" i="36" s="1"/>
  <c r="L85" i="37"/>
  <c r="L85" i="36" s="1"/>
  <c r="G85" i="37"/>
  <c r="G85" i="36" s="1"/>
  <c r="CF84" i="37"/>
  <c r="CF84" i="36" s="1"/>
  <c r="CA84" i="37"/>
  <c r="CA84" i="36" s="1"/>
  <c r="BT84" i="37"/>
  <c r="BT84" i="36" s="1"/>
  <c r="BO84" i="37"/>
  <c r="BO84" i="36" s="1"/>
  <c r="X84" i="37"/>
  <c r="X84" i="36" s="1"/>
  <c r="S84" i="37"/>
  <c r="S84" i="36" s="1"/>
  <c r="L84" i="37"/>
  <c r="L84" i="36" s="1"/>
  <c r="G84" i="37"/>
  <c r="G84" i="36" s="1"/>
  <c r="CF83" i="37"/>
  <c r="CF83" i="36" s="1"/>
  <c r="CA83" i="37"/>
  <c r="CA83" i="36" s="1"/>
  <c r="BT83" i="37"/>
  <c r="BT83" i="36" s="1"/>
  <c r="BO83" i="37"/>
  <c r="BO83" i="36" s="1"/>
  <c r="X83" i="37"/>
  <c r="X83" i="36" s="1"/>
  <c r="S83" i="37"/>
  <c r="S83" i="36" s="1"/>
  <c r="L83" i="37"/>
  <c r="L83" i="36" s="1"/>
  <c r="G83" i="37"/>
  <c r="G83" i="36" s="1"/>
  <c r="CF82" i="37"/>
  <c r="CF82" i="36" s="1"/>
  <c r="CA82" i="37"/>
  <c r="CA82" i="36" s="1"/>
  <c r="BT82" i="37"/>
  <c r="BT82" i="36" s="1"/>
  <c r="BO82" i="37"/>
  <c r="BO82" i="36" s="1"/>
  <c r="X82" i="37"/>
  <c r="X82" i="36" s="1"/>
  <c r="S82" i="37"/>
  <c r="S82" i="36" s="1"/>
  <c r="L82" i="37"/>
  <c r="L82" i="36" s="1"/>
  <c r="G82" i="37"/>
  <c r="G82" i="36" s="1"/>
  <c r="CF81" i="37"/>
  <c r="CF81" i="36" s="1"/>
  <c r="CA81" i="37"/>
  <c r="CA81" i="36" s="1"/>
  <c r="BT81" i="37"/>
  <c r="BT81" i="36" s="1"/>
  <c r="BO81" i="37"/>
  <c r="BO81" i="36" s="1"/>
  <c r="X81" i="37"/>
  <c r="X81" i="36" s="1"/>
  <c r="S81" i="37"/>
  <c r="S81" i="36" s="1"/>
  <c r="L81" i="37"/>
  <c r="L81" i="36" s="1"/>
  <c r="G81" i="37"/>
  <c r="G81" i="36" s="1"/>
  <c r="CF80" i="37"/>
  <c r="CF80" i="36" s="1"/>
  <c r="CA80" i="37"/>
  <c r="CA80" i="36" s="1"/>
  <c r="BT80" i="37"/>
  <c r="BT80" i="36" s="1"/>
  <c r="BO80" i="37"/>
  <c r="BO80" i="36" s="1"/>
  <c r="X80" i="37"/>
  <c r="X80" i="36" s="1"/>
  <c r="S80" i="37"/>
  <c r="S80" i="36" s="1"/>
  <c r="L80" i="37"/>
  <c r="L80" i="36" s="1"/>
  <c r="G80" i="37"/>
  <c r="G80" i="36" s="1"/>
  <c r="CF79" i="37"/>
  <c r="CF79" i="36" s="1"/>
  <c r="CA79" i="37"/>
  <c r="CA79" i="36" s="1"/>
  <c r="BT79" i="37"/>
  <c r="BT79" i="36" s="1"/>
  <c r="BO79" i="37"/>
  <c r="BO79" i="36" s="1"/>
  <c r="X79" i="37"/>
  <c r="X79" i="36" s="1"/>
  <c r="S79" i="37"/>
  <c r="S79" i="36" s="1"/>
  <c r="L79" i="37"/>
  <c r="L79" i="36" s="1"/>
  <c r="G79" i="37"/>
  <c r="G79" i="36" s="1"/>
  <c r="CF78" i="37"/>
  <c r="CF78" i="36" s="1"/>
  <c r="CA78" i="37"/>
  <c r="CA78" i="36" s="1"/>
  <c r="BT78" i="37"/>
  <c r="BT78" i="36" s="1"/>
  <c r="BO78" i="37"/>
  <c r="BO78" i="36" s="1"/>
  <c r="X78" i="37"/>
  <c r="X78" i="36" s="1"/>
  <c r="S78" i="37"/>
  <c r="S78" i="36" s="1"/>
  <c r="L78" i="37"/>
  <c r="L78" i="36" s="1"/>
  <c r="G78" i="37"/>
  <c r="G78" i="36" s="1"/>
  <c r="CV87" i="37"/>
  <c r="CF77" i="37"/>
  <c r="CF77" i="36" s="1"/>
  <c r="CA77" i="37"/>
  <c r="CA77" i="36" s="1"/>
  <c r="BT77" i="37"/>
  <c r="BT77" i="36" s="1"/>
  <c r="BO77" i="37"/>
  <c r="BO77" i="36" s="1"/>
  <c r="X77" i="37"/>
  <c r="X77" i="36" s="1"/>
  <c r="S77" i="37"/>
  <c r="S77" i="36" s="1"/>
  <c r="L77" i="37"/>
  <c r="L77" i="36" s="1"/>
  <c r="G77" i="37"/>
  <c r="G77" i="36" s="1"/>
  <c r="CF76" i="37"/>
  <c r="CF76" i="36" s="1"/>
  <c r="CA76" i="37"/>
  <c r="CA76" i="36" s="1"/>
  <c r="BT76" i="37"/>
  <c r="BT76" i="36" s="1"/>
  <c r="BO76" i="37"/>
  <c r="BO76" i="36" s="1"/>
  <c r="X76" i="37"/>
  <c r="X76" i="36" s="1"/>
  <c r="S76" i="37"/>
  <c r="S76" i="36" s="1"/>
  <c r="L76" i="37"/>
  <c r="L76" i="36" s="1"/>
  <c r="G76" i="37"/>
  <c r="G76" i="36" s="1"/>
  <c r="CT87" i="37"/>
  <c r="CF75" i="37"/>
  <c r="CF75" i="36" s="1"/>
  <c r="CA75" i="37"/>
  <c r="CA75" i="36" s="1"/>
  <c r="BT75" i="37"/>
  <c r="BT75" i="36" s="1"/>
  <c r="BO75" i="37"/>
  <c r="BO75" i="36" s="1"/>
  <c r="X75" i="37"/>
  <c r="X75" i="36" s="1"/>
  <c r="S75" i="37"/>
  <c r="S75" i="36" s="1"/>
  <c r="L75" i="37"/>
  <c r="L75" i="36" s="1"/>
  <c r="G75" i="37"/>
  <c r="G75" i="36" s="1"/>
  <c r="CF70" i="37"/>
  <c r="CF70" i="36" s="1"/>
  <c r="CA70" i="36"/>
  <c r="BT70" i="36"/>
  <c r="BO70" i="36"/>
  <c r="X70" i="36"/>
  <c r="S70" i="36"/>
  <c r="L70" i="36"/>
  <c r="G70" i="36"/>
  <c r="CE69" i="37"/>
  <c r="CD69" i="37"/>
  <c r="CD69" i="36" s="1"/>
  <c r="CD72" i="36" s="1"/>
  <c r="CD89" i="36" s="1"/>
  <c r="CC69" i="37"/>
  <c r="CB69" i="37"/>
  <c r="BZ69" i="37"/>
  <c r="BY69" i="37"/>
  <c r="BX69" i="37"/>
  <c r="BW69" i="37"/>
  <c r="BS69" i="37"/>
  <c r="BR69" i="37"/>
  <c r="BQ69" i="37"/>
  <c r="BP69" i="37"/>
  <c r="BN69" i="37"/>
  <c r="BM69" i="37"/>
  <c r="BL69" i="37"/>
  <c r="BK69" i="37"/>
  <c r="W69" i="37"/>
  <c r="V69" i="37"/>
  <c r="U69" i="37"/>
  <c r="T69" i="37"/>
  <c r="T69" i="36" s="1"/>
  <c r="T72" i="36" s="1"/>
  <c r="T89" i="36" s="1"/>
  <c r="R69" i="37"/>
  <c r="Q69" i="37"/>
  <c r="P69" i="37"/>
  <c r="O69" i="37"/>
  <c r="O69" i="36" s="1"/>
  <c r="O72" i="36" s="1"/>
  <c r="O89" i="36" s="1"/>
  <c r="K69" i="37"/>
  <c r="J69" i="37"/>
  <c r="I69" i="37"/>
  <c r="H69" i="37"/>
  <c r="D69" i="37"/>
  <c r="C69" i="37"/>
  <c r="CF68" i="37"/>
  <c r="CF68" i="36" s="1"/>
  <c r="CA68" i="36"/>
  <c r="BT68" i="36"/>
  <c r="BO68" i="36"/>
  <c r="X68" i="36"/>
  <c r="S68" i="36"/>
  <c r="L68" i="36"/>
  <c r="G68" i="36"/>
  <c r="CE65" i="37"/>
  <c r="CD65" i="37"/>
  <c r="CC65" i="37"/>
  <c r="CB65" i="37"/>
  <c r="BZ65" i="37"/>
  <c r="BY65" i="37"/>
  <c r="BX65" i="37"/>
  <c r="BW65" i="37"/>
  <c r="BS65" i="37"/>
  <c r="BR65" i="37"/>
  <c r="BQ65" i="37"/>
  <c r="BP65" i="37"/>
  <c r="BN65" i="37"/>
  <c r="BM65" i="37"/>
  <c r="BL65" i="37"/>
  <c r="BK65" i="37"/>
  <c r="W65" i="37"/>
  <c r="V65" i="37"/>
  <c r="U65" i="37"/>
  <c r="T65" i="37"/>
  <c r="R65" i="37"/>
  <c r="Q65" i="37"/>
  <c r="P65" i="37"/>
  <c r="O65" i="37"/>
  <c r="K65" i="37"/>
  <c r="J65" i="37"/>
  <c r="I65" i="37"/>
  <c r="H65" i="37"/>
  <c r="D65" i="37"/>
  <c r="C65" i="37"/>
  <c r="CF63" i="37"/>
  <c r="CF63" i="36" s="1"/>
  <c r="CA63" i="37"/>
  <c r="CA63" i="36" s="1"/>
  <c r="BT63" i="37"/>
  <c r="BT63" i="36" s="1"/>
  <c r="BO63" i="37"/>
  <c r="BO63" i="36" s="1"/>
  <c r="X63" i="37"/>
  <c r="X63" i="36" s="1"/>
  <c r="S63" i="37"/>
  <c r="S63" i="36" s="1"/>
  <c r="L63" i="37"/>
  <c r="L63" i="36" s="1"/>
  <c r="G63" i="37"/>
  <c r="G63" i="36" s="1"/>
  <c r="CF62" i="37"/>
  <c r="CF62" i="36" s="1"/>
  <c r="CA62" i="37"/>
  <c r="CA62" i="36" s="1"/>
  <c r="BT62" i="37"/>
  <c r="BT62" i="36" s="1"/>
  <c r="BO62" i="37"/>
  <c r="BO62" i="36" s="1"/>
  <c r="X62" i="37"/>
  <c r="X62" i="36" s="1"/>
  <c r="S62" i="37"/>
  <c r="S62" i="36" s="1"/>
  <c r="L62" i="37"/>
  <c r="L62" i="36" s="1"/>
  <c r="G62" i="37"/>
  <c r="G62" i="36" s="1"/>
  <c r="CF61" i="37"/>
  <c r="CF61" i="36" s="1"/>
  <c r="CA61" i="37"/>
  <c r="CA61" i="36" s="1"/>
  <c r="BT61" i="37"/>
  <c r="BT61" i="36" s="1"/>
  <c r="BO61" i="37"/>
  <c r="BO61" i="36" s="1"/>
  <c r="X61" i="37"/>
  <c r="X61" i="36" s="1"/>
  <c r="S61" i="37"/>
  <c r="S61" i="36" s="1"/>
  <c r="L61" i="37"/>
  <c r="L61" i="36" s="1"/>
  <c r="G61" i="37"/>
  <c r="G61" i="36" s="1"/>
  <c r="CF60" i="37"/>
  <c r="CF60" i="36" s="1"/>
  <c r="CA60" i="37"/>
  <c r="CA60" i="36" s="1"/>
  <c r="BT60" i="37"/>
  <c r="BT60" i="36" s="1"/>
  <c r="BO60" i="37"/>
  <c r="BO60" i="36" s="1"/>
  <c r="X60" i="37"/>
  <c r="X60" i="36" s="1"/>
  <c r="S60" i="37"/>
  <c r="S60" i="36" s="1"/>
  <c r="L60" i="37"/>
  <c r="L60" i="36" s="1"/>
  <c r="G60" i="37"/>
  <c r="G60" i="36" s="1"/>
  <c r="CF59" i="37"/>
  <c r="CF59" i="36" s="1"/>
  <c r="CA59" i="37"/>
  <c r="CA59" i="36" s="1"/>
  <c r="BT59" i="37"/>
  <c r="BT59" i="36" s="1"/>
  <c r="BO59" i="37"/>
  <c r="BO59" i="36" s="1"/>
  <c r="X59" i="37"/>
  <c r="X59" i="36" s="1"/>
  <c r="S59" i="37"/>
  <c r="S59" i="36" s="1"/>
  <c r="L59" i="37"/>
  <c r="L59" i="36" s="1"/>
  <c r="G59" i="37"/>
  <c r="G59" i="36" s="1"/>
  <c r="CF58" i="37"/>
  <c r="CF58" i="36" s="1"/>
  <c r="CA58" i="37"/>
  <c r="CA58" i="36" s="1"/>
  <c r="BT58" i="37"/>
  <c r="BT58" i="36" s="1"/>
  <c r="BO58" i="37"/>
  <c r="BO58" i="36" s="1"/>
  <c r="X58" i="37"/>
  <c r="X58" i="36" s="1"/>
  <c r="S58" i="37"/>
  <c r="S58" i="36" s="1"/>
  <c r="L58" i="37"/>
  <c r="L58" i="36" s="1"/>
  <c r="G58" i="37"/>
  <c r="G58" i="36" s="1"/>
  <c r="CF57" i="37"/>
  <c r="CF57" i="36" s="1"/>
  <c r="CA57" i="37"/>
  <c r="CA57" i="36" s="1"/>
  <c r="BT57" i="37"/>
  <c r="BT57" i="36" s="1"/>
  <c r="BO57" i="37"/>
  <c r="BO57" i="36" s="1"/>
  <c r="X57" i="37"/>
  <c r="X57" i="36" s="1"/>
  <c r="S57" i="37"/>
  <c r="S57" i="36" s="1"/>
  <c r="L57" i="37"/>
  <c r="L57" i="36" s="1"/>
  <c r="G57" i="37"/>
  <c r="G57" i="36" s="1"/>
  <c r="CF56" i="37"/>
  <c r="CF56" i="36" s="1"/>
  <c r="CA56" i="37"/>
  <c r="CA56" i="36" s="1"/>
  <c r="BT56" i="37"/>
  <c r="BT56" i="36" s="1"/>
  <c r="BO56" i="37"/>
  <c r="BO56" i="36" s="1"/>
  <c r="X56" i="37"/>
  <c r="X56" i="36" s="1"/>
  <c r="S56" i="37"/>
  <c r="S56" i="36" s="1"/>
  <c r="L56" i="37"/>
  <c r="L56" i="36" s="1"/>
  <c r="G56" i="37"/>
  <c r="G56" i="36" s="1"/>
  <c r="CF55" i="37"/>
  <c r="CF55" i="36" s="1"/>
  <c r="CA55" i="37"/>
  <c r="CA55" i="36" s="1"/>
  <c r="BT55" i="37"/>
  <c r="BT55" i="36" s="1"/>
  <c r="BO55" i="37"/>
  <c r="BO55" i="36" s="1"/>
  <c r="X55" i="37"/>
  <c r="X55" i="36" s="1"/>
  <c r="S55" i="37"/>
  <c r="S55" i="36" s="1"/>
  <c r="L55" i="37"/>
  <c r="L55" i="36" s="1"/>
  <c r="G55" i="37"/>
  <c r="G55" i="36" s="1"/>
  <c r="CF54" i="37"/>
  <c r="CF54" i="36" s="1"/>
  <c r="CA54" i="37"/>
  <c r="CA54" i="36" s="1"/>
  <c r="BT54" i="37"/>
  <c r="BT54" i="36" s="1"/>
  <c r="BO54" i="37"/>
  <c r="BO54" i="36" s="1"/>
  <c r="X54" i="37"/>
  <c r="X54" i="36" s="1"/>
  <c r="S54" i="37"/>
  <c r="S54" i="36" s="1"/>
  <c r="L54" i="37"/>
  <c r="L54" i="36" s="1"/>
  <c r="G54" i="37"/>
  <c r="G54" i="36" s="1"/>
  <c r="CF49" i="37"/>
  <c r="CF49" i="36" s="1"/>
  <c r="CA49" i="37"/>
  <c r="CA49" i="36" s="1"/>
  <c r="BT49" i="37"/>
  <c r="BT49" i="36" s="1"/>
  <c r="BO49" i="37"/>
  <c r="BO49" i="36" s="1"/>
  <c r="X49" i="37"/>
  <c r="X49" i="36" s="1"/>
  <c r="S49" i="37"/>
  <c r="S49" i="36" s="1"/>
  <c r="L49" i="37"/>
  <c r="L49" i="36" s="1"/>
  <c r="G49" i="37"/>
  <c r="G49" i="36" s="1"/>
  <c r="CF48" i="37"/>
  <c r="CF48" i="36" s="1"/>
  <c r="CA48" i="37"/>
  <c r="CA48" i="36" s="1"/>
  <c r="BT48" i="37"/>
  <c r="BT48" i="36" s="1"/>
  <c r="BO48" i="37"/>
  <c r="BO48" i="36" s="1"/>
  <c r="X48" i="37"/>
  <c r="X48" i="36" s="1"/>
  <c r="S48" i="37"/>
  <c r="S48" i="36" s="1"/>
  <c r="L48" i="37"/>
  <c r="L48" i="36" s="1"/>
  <c r="G48" i="37"/>
  <c r="G48" i="36" s="1"/>
  <c r="CF47" i="37"/>
  <c r="CF47" i="36" s="1"/>
  <c r="CA47" i="37"/>
  <c r="CA47" i="36" s="1"/>
  <c r="BT47" i="37"/>
  <c r="BT47" i="36" s="1"/>
  <c r="BO47" i="37"/>
  <c r="BO47" i="36" s="1"/>
  <c r="X47" i="37"/>
  <c r="X47" i="36" s="1"/>
  <c r="S47" i="37"/>
  <c r="S47" i="36" s="1"/>
  <c r="L47" i="37"/>
  <c r="L47" i="36" s="1"/>
  <c r="G47" i="37"/>
  <c r="G47" i="36" s="1"/>
  <c r="CF46" i="37"/>
  <c r="CF46" i="36" s="1"/>
  <c r="CA46" i="37"/>
  <c r="CA46" i="36" s="1"/>
  <c r="BT46" i="37"/>
  <c r="BT46" i="36" s="1"/>
  <c r="BO46" i="37"/>
  <c r="BO46" i="36" s="1"/>
  <c r="X46" i="37"/>
  <c r="X46" i="36" s="1"/>
  <c r="S46" i="37"/>
  <c r="S46" i="36" s="1"/>
  <c r="L46" i="37"/>
  <c r="L46" i="36" s="1"/>
  <c r="G46" i="37"/>
  <c r="G46" i="36" s="1"/>
  <c r="CF45" i="37"/>
  <c r="CF45" i="36" s="1"/>
  <c r="CA45" i="37"/>
  <c r="CA45" i="36" s="1"/>
  <c r="BT45" i="37"/>
  <c r="BT45" i="36" s="1"/>
  <c r="BO45" i="37"/>
  <c r="BO45" i="36" s="1"/>
  <c r="X45" i="37"/>
  <c r="X45" i="36" s="1"/>
  <c r="S45" i="37"/>
  <c r="S45" i="36" s="1"/>
  <c r="L45" i="37"/>
  <c r="L45" i="36" s="1"/>
  <c r="G45" i="37"/>
  <c r="G45" i="36" s="1"/>
  <c r="CF44" i="37"/>
  <c r="CF44" i="36" s="1"/>
  <c r="CA44" i="37"/>
  <c r="CA44" i="36" s="1"/>
  <c r="BT44" i="37"/>
  <c r="BT44" i="36" s="1"/>
  <c r="BO44" i="37"/>
  <c r="BO44" i="36" s="1"/>
  <c r="X44" i="37"/>
  <c r="X44" i="36" s="1"/>
  <c r="S44" i="37"/>
  <c r="S44" i="36" s="1"/>
  <c r="L44" i="37"/>
  <c r="L44" i="36" s="1"/>
  <c r="G44" i="37"/>
  <c r="G44" i="36" s="1"/>
  <c r="CF43" i="37"/>
  <c r="CF43" i="36" s="1"/>
  <c r="CA43" i="37"/>
  <c r="CA43" i="36" s="1"/>
  <c r="BT43" i="37"/>
  <c r="BT43" i="36" s="1"/>
  <c r="BO43" i="37"/>
  <c r="BO43" i="36" s="1"/>
  <c r="X43" i="37"/>
  <c r="X43" i="36" s="1"/>
  <c r="S43" i="37"/>
  <c r="S43" i="36" s="1"/>
  <c r="L43" i="37"/>
  <c r="L43" i="36" s="1"/>
  <c r="G43" i="37"/>
  <c r="G43" i="36" s="1"/>
  <c r="CF42" i="37"/>
  <c r="CF42" i="36" s="1"/>
  <c r="CA42" i="37"/>
  <c r="CA42" i="36" s="1"/>
  <c r="BT42" i="37"/>
  <c r="BT42" i="36" s="1"/>
  <c r="BO42" i="37"/>
  <c r="BO42" i="36" s="1"/>
  <c r="X42" i="37"/>
  <c r="X42" i="36" s="1"/>
  <c r="S42" i="37"/>
  <c r="S42" i="36" s="1"/>
  <c r="L42" i="37"/>
  <c r="L42" i="36" s="1"/>
  <c r="G42" i="37"/>
  <c r="G42" i="36" s="1"/>
  <c r="CF41" i="37"/>
  <c r="CF41" i="36" s="1"/>
  <c r="CA41" i="37"/>
  <c r="CA41" i="36" s="1"/>
  <c r="BT41" i="37"/>
  <c r="BT41" i="36" s="1"/>
  <c r="BO41" i="37"/>
  <c r="BO41" i="36" s="1"/>
  <c r="X41" i="37"/>
  <c r="X41" i="36" s="1"/>
  <c r="S41" i="37"/>
  <c r="S41" i="36" s="1"/>
  <c r="L41" i="37"/>
  <c r="L41" i="36" s="1"/>
  <c r="G41" i="37"/>
  <c r="G41" i="36" s="1"/>
  <c r="CF40" i="37"/>
  <c r="CF40" i="36" s="1"/>
  <c r="CA40" i="37"/>
  <c r="CA40" i="36" s="1"/>
  <c r="BT40" i="37"/>
  <c r="BT40" i="36" s="1"/>
  <c r="BO40" i="37"/>
  <c r="BO40" i="36" s="1"/>
  <c r="X40" i="37"/>
  <c r="X40" i="36" s="1"/>
  <c r="S40" i="37"/>
  <c r="S40" i="36" s="1"/>
  <c r="L40" i="37"/>
  <c r="L40" i="36" s="1"/>
  <c r="G40" i="37"/>
  <c r="G40" i="36" s="1"/>
  <c r="CF39" i="37"/>
  <c r="CF39" i="36" s="1"/>
  <c r="CA39" i="37"/>
  <c r="CA39" i="36" s="1"/>
  <c r="BT39" i="37"/>
  <c r="BT39" i="36" s="1"/>
  <c r="BO39" i="37"/>
  <c r="BO39" i="36" s="1"/>
  <c r="X39" i="37"/>
  <c r="X39" i="36" s="1"/>
  <c r="S39" i="37"/>
  <c r="S39" i="36" s="1"/>
  <c r="L39" i="37"/>
  <c r="L39" i="36" s="1"/>
  <c r="G39" i="37"/>
  <c r="G39" i="36" s="1"/>
  <c r="CF38" i="37"/>
  <c r="CF38" i="36" s="1"/>
  <c r="CA38" i="37"/>
  <c r="CA38" i="36" s="1"/>
  <c r="BT38" i="37"/>
  <c r="BT38" i="36" s="1"/>
  <c r="BO38" i="37"/>
  <c r="BO38" i="36" s="1"/>
  <c r="X38" i="37"/>
  <c r="X38" i="36" s="1"/>
  <c r="S38" i="37"/>
  <c r="S38" i="36" s="1"/>
  <c r="L38" i="37"/>
  <c r="L38" i="36" s="1"/>
  <c r="G38" i="37"/>
  <c r="G38" i="36" s="1"/>
  <c r="CF37" i="37"/>
  <c r="CF37" i="36" s="1"/>
  <c r="CA37" i="37"/>
  <c r="CA37" i="36" s="1"/>
  <c r="BT37" i="37"/>
  <c r="BT37" i="36" s="1"/>
  <c r="BO37" i="37"/>
  <c r="BO37" i="36" s="1"/>
  <c r="X37" i="37"/>
  <c r="X37" i="36" s="1"/>
  <c r="S37" i="37"/>
  <c r="S37" i="36" s="1"/>
  <c r="L37" i="37"/>
  <c r="L37" i="36" s="1"/>
  <c r="G37" i="37"/>
  <c r="G37" i="36" s="1"/>
  <c r="CF36" i="37"/>
  <c r="CF36" i="36" s="1"/>
  <c r="CA36" i="37"/>
  <c r="CA36" i="36" s="1"/>
  <c r="BT36" i="37"/>
  <c r="BT36" i="36" s="1"/>
  <c r="BO36" i="37"/>
  <c r="BO36" i="36" s="1"/>
  <c r="X36" i="37"/>
  <c r="X36" i="36" s="1"/>
  <c r="S36" i="37"/>
  <c r="S36" i="36" s="1"/>
  <c r="L36" i="37"/>
  <c r="L36" i="36" s="1"/>
  <c r="G36" i="37"/>
  <c r="G36" i="36" s="1"/>
  <c r="CF35" i="37"/>
  <c r="CF35" i="36" s="1"/>
  <c r="CA35" i="37"/>
  <c r="CA35" i="36" s="1"/>
  <c r="BT35" i="37"/>
  <c r="BT35" i="36" s="1"/>
  <c r="BO35" i="37"/>
  <c r="BO35" i="36" s="1"/>
  <c r="X35" i="37"/>
  <c r="X35" i="36" s="1"/>
  <c r="S35" i="37"/>
  <c r="S35" i="36" s="1"/>
  <c r="L35" i="37"/>
  <c r="L35" i="36" s="1"/>
  <c r="G35" i="37"/>
  <c r="G35" i="36" s="1"/>
  <c r="CF34" i="37"/>
  <c r="CF34" i="36" s="1"/>
  <c r="CA34" i="37"/>
  <c r="CA34" i="36" s="1"/>
  <c r="BT34" i="37"/>
  <c r="BT34" i="36" s="1"/>
  <c r="BO34" i="37"/>
  <c r="BO34" i="36" s="1"/>
  <c r="X34" i="37"/>
  <c r="X34" i="36" s="1"/>
  <c r="S34" i="37"/>
  <c r="S34" i="36" s="1"/>
  <c r="L34" i="37"/>
  <c r="L34" i="36" s="1"/>
  <c r="G34" i="37"/>
  <c r="G34" i="36" s="1"/>
  <c r="CE29" i="37"/>
  <c r="CE29" i="36" s="1"/>
  <c r="CD29" i="37"/>
  <c r="CD29" i="36" s="1"/>
  <c r="CC29" i="37"/>
  <c r="CC29" i="36" s="1"/>
  <c r="CB29" i="37"/>
  <c r="CB29" i="36" s="1"/>
  <c r="BZ29" i="37"/>
  <c r="BZ29" i="36" s="1"/>
  <c r="BY29" i="37"/>
  <c r="BY29" i="36" s="1"/>
  <c r="BX29" i="37"/>
  <c r="BX29" i="36" s="1"/>
  <c r="BW29" i="37"/>
  <c r="BW29" i="36" s="1"/>
  <c r="BS29" i="37"/>
  <c r="BS29" i="36" s="1"/>
  <c r="BR29" i="37"/>
  <c r="BR29" i="36" s="1"/>
  <c r="BQ29" i="37"/>
  <c r="BQ29" i="36" s="1"/>
  <c r="BP29" i="37"/>
  <c r="BP29" i="36" s="1"/>
  <c r="BN29" i="37"/>
  <c r="BN29" i="36" s="1"/>
  <c r="BM29" i="37"/>
  <c r="BM29" i="36" s="1"/>
  <c r="BL29" i="37"/>
  <c r="BL29" i="36" s="1"/>
  <c r="BK29" i="37"/>
  <c r="BK29" i="36" s="1"/>
  <c r="W29" i="37"/>
  <c r="W29" i="36" s="1"/>
  <c r="V29" i="37"/>
  <c r="V29" i="36" s="1"/>
  <c r="U29" i="37"/>
  <c r="U29" i="36" s="1"/>
  <c r="T29" i="37"/>
  <c r="T29" i="36" s="1"/>
  <c r="R29" i="37"/>
  <c r="Q29" i="37"/>
  <c r="P29" i="37"/>
  <c r="P29" i="36" s="1"/>
  <c r="O29" i="37"/>
  <c r="O29" i="36" s="1"/>
  <c r="K29" i="37"/>
  <c r="J29" i="37"/>
  <c r="I29" i="37"/>
  <c r="H29" i="37"/>
  <c r="D29" i="37"/>
  <c r="C29" i="37"/>
  <c r="CF28" i="37"/>
  <c r="CF28" i="36" s="1"/>
  <c r="CA28" i="37"/>
  <c r="CA28" i="36" s="1"/>
  <c r="BT28" i="37"/>
  <c r="BT28" i="36" s="1"/>
  <c r="BO28" i="37"/>
  <c r="BO28" i="36" s="1"/>
  <c r="X28" i="37"/>
  <c r="X28" i="36" s="1"/>
  <c r="S28" i="37"/>
  <c r="S28" i="36" s="1"/>
  <c r="L28" i="37"/>
  <c r="L28" i="36" s="1"/>
  <c r="G28" i="37"/>
  <c r="G28" i="36" s="1"/>
  <c r="CF27" i="37"/>
  <c r="CF27" i="36" s="1"/>
  <c r="CA27" i="37"/>
  <c r="CA27" i="36" s="1"/>
  <c r="BT27" i="37"/>
  <c r="BT27" i="36" s="1"/>
  <c r="BO27" i="37"/>
  <c r="BO27" i="36" s="1"/>
  <c r="X27" i="37"/>
  <c r="X27" i="36" s="1"/>
  <c r="S27" i="37"/>
  <c r="S27" i="36" s="1"/>
  <c r="L27" i="37"/>
  <c r="L27" i="36" s="1"/>
  <c r="G27" i="37"/>
  <c r="G27" i="36" s="1"/>
  <c r="CF26" i="37"/>
  <c r="CF26" i="36" s="1"/>
  <c r="CA26" i="37"/>
  <c r="CA26" i="36" s="1"/>
  <c r="BT26" i="37"/>
  <c r="BT26" i="36" s="1"/>
  <c r="BO26" i="37"/>
  <c r="BO26" i="36" s="1"/>
  <c r="X26" i="37"/>
  <c r="X26" i="36" s="1"/>
  <c r="S26" i="37"/>
  <c r="S26" i="36" s="1"/>
  <c r="L26" i="37"/>
  <c r="L26" i="36" s="1"/>
  <c r="G26" i="37"/>
  <c r="G26" i="36" s="1"/>
  <c r="CF25" i="37"/>
  <c r="CF25" i="36" s="1"/>
  <c r="CA25" i="37"/>
  <c r="CA25" i="36" s="1"/>
  <c r="BT25" i="37"/>
  <c r="BT25" i="36" s="1"/>
  <c r="BO25" i="37"/>
  <c r="BO25" i="36" s="1"/>
  <c r="X25" i="37"/>
  <c r="X25" i="36" s="1"/>
  <c r="S25" i="37"/>
  <c r="S25" i="36" s="1"/>
  <c r="L25" i="37"/>
  <c r="L25" i="36" s="1"/>
  <c r="G25" i="37"/>
  <c r="G25" i="36" s="1"/>
  <c r="CF24" i="37"/>
  <c r="CF24" i="36" s="1"/>
  <c r="CA24" i="37"/>
  <c r="CA24" i="36" s="1"/>
  <c r="BT24" i="37"/>
  <c r="BT24" i="36" s="1"/>
  <c r="BO24" i="37"/>
  <c r="BO24" i="36" s="1"/>
  <c r="X24" i="37"/>
  <c r="X24" i="36" s="1"/>
  <c r="S24" i="37"/>
  <c r="S24" i="36" s="1"/>
  <c r="L24" i="37"/>
  <c r="L24" i="36" s="1"/>
  <c r="G24" i="37"/>
  <c r="G24" i="36" s="1"/>
  <c r="CF21" i="37"/>
  <c r="CF21" i="36" s="1"/>
  <c r="CA21" i="37"/>
  <c r="CA21" i="36" s="1"/>
  <c r="BT21" i="37"/>
  <c r="BT21" i="36" s="1"/>
  <c r="BO21" i="37"/>
  <c r="BO21" i="36" s="1"/>
  <c r="X21" i="37"/>
  <c r="X21" i="36" s="1"/>
  <c r="S21" i="37"/>
  <c r="S21" i="36" s="1"/>
  <c r="L21" i="37"/>
  <c r="L21" i="36" s="1"/>
  <c r="G21" i="37"/>
  <c r="G21" i="36" s="1"/>
  <c r="CF20" i="37"/>
  <c r="CF20" i="36" s="1"/>
  <c r="CA20" i="37"/>
  <c r="CA20" i="36" s="1"/>
  <c r="BT20" i="37"/>
  <c r="BT20" i="36" s="1"/>
  <c r="BO20" i="37"/>
  <c r="BO20" i="36" s="1"/>
  <c r="X20" i="37"/>
  <c r="X20" i="36" s="1"/>
  <c r="S20" i="37"/>
  <c r="S20" i="36" s="1"/>
  <c r="L20" i="37"/>
  <c r="L20" i="36" s="1"/>
  <c r="G20" i="37"/>
  <c r="G20" i="36" s="1"/>
  <c r="CE19" i="37"/>
  <c r="CD19" i="37"/>
  <c r="CC19" i="37"/>
  <c r="CB19" i="37"/>
  <c r="BZ19" i="37"/>
  <c r="BY19" i="37"/>
  <c r="BX19" i="37"/>
  <c r="BW19" i="37"/>
  <c r="BS19" i="37"/>
  <c r="BR19" i="37"/>
  <c r="BQ19" i="37"/>
  <c r="BP19" i="37"/>
  <c r="BN19" i="37"/>
  <c r="BM19" i="37"/>
  <c r="BL19" i="37"/>
  <c r="BK19" i="37"/>
  <c r="W19" i="37"/>
  <c r="V19" i="37"/>
  <c r="U19" i="37"/>
  <c r="T19" i="37"/>
  <c r="R19" i="37"/>
  <c r="Q19" i="37"/>
  <c r="P19" i="37"/>
  <c r="O19" i="37"/>
  <c r="K19" i="37"/>
  <c r="J19" i="37"/>
  <c r="I19" i="37"/>
  <c r="H19" i="37"/>
  <c r="D19" i="37"/>
  <c r="C19" i="37"/>
  <c r="CF18" i="37"/>
  <c r="CF18" i="36" s="1"/>
  <c r="CA18" i="37"/>
  <c r="CA18" i="36" s="1"/>
  <c r="BT18" i="37"/>
  <c r="BT18" i="36" s="1"/>
  <c r="BO18" i="37"/>
  <c r="BO18" i="36" s="1"/>
  <c r="X18" i="37"/>
  <c r="X18" i="36" s="1"/>
  <c r="S18" i="37"/>
  <c r="S18" i="36" s="1"/>
  <c r="L18" i="37"/>
  <c r="L18" i="36" s="1"/>
  <c r="G18" i="37"/>
  <c r="G18" i="36" s="1"/>
  <c r="CF17" i="37"/>
  <c r="CF17" i="36" s="1"/>
  <c r="CA17" i="37"/>
  <c r="CA17" i="36" s="1"/>
  <c r="BT17" i="37"/>
  <c r="BT17" i="36" s="1"/>
  <c r="BO17" i="37"/>
  <c r="BO17" i="36" s="1"/>
  <c r="X17" i="37"/>
  <c r="X17" i="36" s="1"/>
  <c r="S17" i="37"/>
  <c r="S17" i="36" s="1"/>
  <c r="L17" i="37"/>
  <c r="L17" i="36" s="1"/>
  <c r="G17" i="37"/>
  <c r="G17" i="36" s="1"/>
  <c r="CF16" i="37"/>
  <c r="CF16" i="36" s="1"/>
  <c r="CA16" i="37"/>
  <c r="CA16" i="36" s="1"/>
  <c r="BT16" i="37"/>
  <c r="BT16" i="36" s="1"/>
  <c r="BO16" i="37"/>
  <c r="BO16" i="36" s="1"/>
  <c r="X16" i="37"/>
  <c r="X16" i="36" s="1"/>
  <c r="S16" i="37"/>
  <c r="S16" i="36" s="1"/>
  <c r="L16" i="37"/>
  <c r="L16" i="36" s="1"/>
  <c r="G16" i="37"/>
  <c r="G16" i="36" s="1"/>
  <c r="CF15" i="37"/>
  <c r="CF15" i="36" s="1"/>
  <c r="CA15" i="37"/>
  <c r="CA15" i="36" s="1"/>
  <c r="BT15" i="37"/>
  <c r="BT15" i="36" s="1"/>
  <c r="BO15" i="37"/>
  <c r="BO15" i="36" s="1"/>
  <c r="X15" i="37"/>
  <c r="X15" i="36" s="1"/>
  <c r="S15" i="37"/>
  <c r="S15" i="36" s="1"/>
  <c r="L15" i="37"/>
  <c r="L15" i="36" s="1"/>
  <c r="G15" i="37"/>
  <c r="G15" i="36" s="1"/>
  <c r="BT87" i="36" l="1"/>
  <c r="CF87" i="36"/>
  <c r="CA87" i="36"/>
  <c r="BO87" i="36"/>
  <c r="X87" i="36"/>
  <c r="S87" i="36"/>
  <c r="D19" i="36"/>
  <c r="CJ19" i="37"/>
  <c r="K19" i="36"/>
  <c r="CQ19" i="37"/>
  <c r="CQ19" i="36" s="1"/>
  <c r="R22" i="37"/>
  <c r="R31" i="37" s="1"/>
  <c r="R19" i="36"/>
  <c r="CL19" i="37"/>
  <c r="W22" i="37"/>
  <c r="W22" i="36" s="1"/>
  <c r="W31" i="36" s="1"/>
  <c r="W19" i="36"/>
  <c r="BN22" i="37"/>
  <c r="BN22" i="36" s="1"/>
  <c r="BN31" i="36" s="1"/>
  <c r="BN19" i="36"/>
  <c r="BS22" i="37"/>
  <c r="BS22" i="36" s="1"/>
  <c r="BS31" i="36" s="1"/>
  <c r="BS19" i="36"/>
  <c r="BZ22" i="37"/>
  <c r="BZ22" i="36" s="1"/>
  <c r="BZ31" i="36" s="1"/>
  <c r="BZ19" i="36"/>
  <c r="CE22" i="37"/>
  <c r="CE22" i="36" s="1"/>
  <c r="CE31" i="36" s="1"/>
  <c r="CE19" i="36"/>
  <c r="I29" i="36"/>
  <c r="CO29" i="37"/>
  <c r="CO29" i="36" s="1"/>
  <c r="BT65" i="36"/>
  <c r="I69" i="36"/>
  <c r="CO69" i="37"/>
  <c r="CO69" i="36" s="1"/>
  <c r="CO72" i="36" s="1"/>
  <c r="CO89" i="36" s="1"/>
  <c r="P72" i="37"/>
  <c r="P69" i="36"/>
  <c r="P72" i="36" s="1"/>
  <c r="P89" i="36" s="1"/>
  <c r="U72" i="37"/>
  <c r="U69" i="36"/>
  <c r="U72" i="36" s="1"/>
  <c r="U89" i="36" s="1"/>
  <c r="BL72" i="37"/>
  <c r="BL89" i="37" s="1"/>
  <c r="BL69" i="36"/>
  <c r="BL72" i="36" s="1"/>
  <c r="BL89" i="36" s="1"/>
  <c r="BQ72" i="37"/>
  <c r="BQ69" i="36"/>
  <c r="BQ72" i="36" s="1"/>
  <c r="BQ89" i="36" s="1"/>
  <c r="BX72" i="37"/>
  <c r="BX89" i="37" s="1"/>
  <c r="BX69" i="36"/>
  <c r="BX72" i="36" s="1"/>
  <c r="BX89" i="36" s="1"/>
  <c r="CC72" i="37"/>
  <c r="CC89" i="37" s="1"/>
  <c r="CC69" i="36"/>
  <c r="CC72" i="36" s="1"/>
  <c r="CC89" i="36" s="1"/>
  <c r="H19" i="36"/>
  <c r="CN19" i="37"/>
  <c r="O22" i="37"/>
  <c r="O22" i="36" s="1"/>
  <c r="O31" i="36" s="1"/>
  <c r="O91" i="36" s="1"/>
  <c r="O19" i="36"/>
  <c r="T22" i="37"/>
  <c r="T22" i="36" s="1"/>
  <c r="T31" i="36" s="1"/>
  <c r="T91" i="36" s="1"/>
  <c r="T19" i="36"/>
  <c r="BK22" i="37"/>
  <c r="BK22" i="36" s="1"/>
  <c r="BK31" i="36" s="1"/>
  <c r="BK19" i="36"/>
  <c r="BP22" i="37"/>
  <c r="BP22" i="36" s="1"/>
  <c r="BP31" i="36" s="1"/>
  <c r="BP19" i="36"/>
  <c r="BW22" i="37"/>
  <c r="BW22" i="36" s="1"/>
  <c r="BW31" i="36" s="1"/>
  <c r="BW19" i="36"/>
  <c r="CB22" i="37"/>
  <c r="CB22" i="36" s="1"/>
  <c r="CB31" i="36" s="1"/>
  <c r="CB19" i="36"/>
  <c r="C29" i="36"/>
  <c r="CI29" i="37"/>
  <c r="J29" i="36"/>
  <c r="CP29" i="37"/>
  <c r="CP29" i="36" s="1"/>
  <c r="Q29" i="36"/>
  <c r="CK29" i="37"/>
  <c r="S65" i="36"/>
  <c r="CA65" i="36"/>
  <c r="C69" i="36"/>
  <c r="CI69" i="37"/>
  <c r="CI72" i="37" s="1"/>
  <c r="J69" i="36"/>
  <c r="CP69" i="37"/>
  <c r="CP69" i="36" s="1"/>
  <c r="CP72" i="36" s="1"/>
  <c r="CP89" i="36" s="1"/>
  <c r="Q72" i="37"/>
  <c r="Q89" i="37" s="1"/>
  <c r="Q69" i="36"/>
  <c r="Q72" i="36" s="1"/>
  <c r="Q89" i="36" s="1"/>
  <c r="CK69" i="37"/>
  <c r="CK72" i="37" s="1"/>
  <c r="CK89" i="37" s="1"/>
  <c r="V72" i="37"/>
  <c r="V89" i="37" s="1"/>
  <c r="V69" i="36"/>
  <c r="V72" i="36" s="1"/>
  <c r="V89" i="36" s="1"/>
  <c r="BM72" i="37"/>
  <c r="BM89" i="37" s="1"/>
  <c r="BM69" i="36"/>
  <c r="BM72" i="36" s="1"/>
  <c r="BM89" i="36" s="1"/>
  <c r="BR72" i="37"/>
  <c r="BR89" i="37" s="1"/>
  <c r="BR69" i="36"/>
  <c r="BR72" i="36" s="1"/>
  <c r="BR89" i="36" s="1"/>
  <c r="BY72" i="37"/>
  <c r="BY89" i="37" s="1"/>
  <c r="BY69" i="36"/>
  <c r="BY72" i="36" s="1"/>
  <c r="BY89" i="36" s="1"/>
  <c r="I19" i="36"/>
  <c r="CO19" i="37"/>
  <c r="CO19" i="36" s="1"/>
  <c r="P22" i="37"/>
  <c r="P22" i="36" s="1"/>
  <c r="P31" i="36" s="1"/>
  <c r="P19" i="36"/>
  <c r="U22" i="37"/>
  <c r="U22" i="36" s="1"/>
  <c r="U31" i="36" s="1"/>
  <c r="U19" i="36"/>
  <c r="BL22" i="37"/>
  <c r="BL22" i="36" s="1"/>
  <c r="BL31" i="36" s="1"/>
  <c r="BL19" i="36"/>
  <c r="BQ22" i="37"/>
  <c r="BQ22" i="36" s="1"/>
  <c r="BQ31" i="36" s="1"/>
  <c r="BQ19" i="36"/>
  <c r="BX22" i="37"/>
  <c r="BX22" i="36" s="1"/>
  <c r="BX31" i="36" s="1"/>
  <c r="BX19" i="36"/>
  <c r="CC22" i="37"/>
  <c r="CC22" i="36" s="1"/>
  <c r="CC31" i="36" s="1"/>
  <c r="CC19" i="36"/>
  <c r="D29" i="36"/>
  <c r="CJ29" i="37"/>
  <c r="K29" i="36"/>
  <c r="CQ29" i="37"/>
  <c r="CQ29" i="36" s="1"/>
  <c r="R29" i="36"/>
  <c r="CL29" i="37"/>
  <c r="X65" i="36"/>
  <c r="CF65" i="36"/>
  <c r="D69" i="36"/>
  <c r="CJ69" i="37"/>
  <c r="CJ72" i="37" s="1"/>
  <c r="CJ89" i="37" s="1"/>
  <c r="K69" i="36"/>
  <c r="CQ69" i="37"/>
  <c r="CQ69" i="36" s="1"/>
  <c r="CQ72" i="36" s="1"/>
  <c r="CQ89" i="36" s="1"/>
  <c r="R72" i="37"/>
  <c r="R89" i="37" s="1"/>
  <c r="R69" i="36"/>
  <c r="R72" i="36" s="1"/>
  <c r="R89" i="36" s="1"/>
  <c r="CL69" i="37"/>
  <c r="W72" i="37"/>
  <c r="W89" i="37" s="1"/>
  <c r="W69" i="36"/>
  <c r="W72" i="36" s="1"/>
  <c r="W89" i="36" s="1"/>
  <c r="BN72" i="37"/>
  <c r="BN89" i="37" s="1"/>
  <c r="BN69" i="36"/>
  <c r="BN72" i="36" s="1"/>
  <c r="BN89" i="36" s="1"/>
  <c r="BN91" i="36" s="1"/>
  <c r="BS72" i="37"/>
  <c r="BS89" i="37" s="1"/>
  <c r="BS69" i="36"/>
  <c r="BS72" i="36" s="1"/>
  <c r="BS89" i="36" s="1"/>
  <c r="BZ72" i="37"/>
  <c r="BZ69" i="36"/>
  <c r="BZ72" i="36" s="1"/>
  <c r="BZ89" i="36" s="1"/>
  <c r="CE72" i="37"/>
  <c r="CE89" i="37" s="1"/>
  <c r="CE69" i="36"/>
  <c r="CE72" i="36" s="1"/>
  <c r="CE89" i="36" s="1"/>
  <c r="C19" i="36"/>
  <c r="CI19" i="37"/>
  <c r="J19" i="36"/>
  <c r="CP19" i="37"/>
  <c r="CP19" i="36" s="1"/>
  <c r="Q22" i="37"/>
  <c r="Q31" i="37" s="1"/>
  <c r="Q19" i="36"/>
  <c r="CK19" i="37"/>
  <c r="V22" i="37"/>
  <c r="V22" i="36" s="1"/>
  <c r="V31" i="36" s="1"/>
  <c r="V19" i="36"/>
  <c r="BM22" i="37"/>
  <c r="BM22" i="36" s="1"/>
  <c r="BM31" i="36" s="1"/>
  <c r="BM19" i="36"/>
  <c r="BR22" i="37"/>
  <c r="BR22" i="36" s="1"/>
  <c r="BR31" i="36" s="1"/>
  <c r="BR19" i="36"/>
  <c r="BY22" i="37"/>
  <c r="BY22" i="36" s="1"/>
  <c r="BY31" i="36" s="1"/>
  <c r="BY19" i="36"/>
  <c r="CD22" i="37"/>
  <c r="CD22" i="36" s="1"/>
  <c r="CD31" i="36" s="1"/>
  <c r="CD19" i="36"/>
  <c r="H29" i="36"/>
  <c r="CN29" i="37"/>
  <c r="BO65" i="36"/>
  <c r="H69" i="36"/>
  <c r="CN69" i="37"/>
  <c r="CN72" i="37" s="1"/>
  <c r="BK72" i="37"/>
  <c r="BK89" i="37" s="1"/>
  <c r="BK69" i="36"/>
  <c r="BK72" i="36" s="1"/>
  <c r="BK89" i="36" s="1"/>
  <c r="BP72" i="37"/>
  <c r="BP89" i="37" s="1"/>
  <c r="BP69" i="36"/>
  <c r="BP72" i="36" s="1"/>
  <c r="BP89" i="36" s="1"/>
  <c r="BP91" i="36" s="1"/>
  <c r="BW72" i="37"/>
  <c r="BW69" i="36"/>
  <c r="BW72" i="36" s="1"/>
  <c r="BW89" i="36" s="1"/>
  <c r="CB72" i="37"/>
  <c r="CB89" i="37" s="1"/>
  <c r="CB69" i="36"/>
  <c r="CB72" i="36" s="1"/>
  <c r="CB89" i="36" s="1"/>
  <c r="BK31" i="37"/>
  <c r="BU54" i="37"/>
  <c r="BU54" i="36" s="1"/>
  <c r="BU60" i="37"/>
  <c r="BU60" i="36" s="1"/>
  <c r="BU61" i="37"/>
  <c r="BU61" i="36" s="1"/>
  <c r="BU62" i="37"/>
  <c r="BU62" i="36" s="1"/>
  <c r="CG77" i="37"/>
  <c r="CG77" i="36" s="1"/>
  <c r="CG17" i="37"/>
  <c r="CG17" i="36" s="1"/>
  <c r="CG18" i="37"/>
  <c r="CG18" i="36" s="1"/>
  <c r="BU77" i="37"/>
  <c r="BU77" i="36" s="1"/>
  <c r="BU79" i="37"/>
  <c r="BU79" i="36" s="1"/>
  <c r="BU80" i="37"/>
  <c r="BU80" i="36" s="1"/>
  <c r="BU63" i="37"/>
  <c r="BU63" i="36" s="1"/>
  <c r="BU27" i="37"/>
  <c r="BU27" i="36" s="1"/>
  <c r="CG21" i="37"/>
  <c r="CG21" i="36" s="1"/>
  <c r="CG25" i="37"/>
  <c r="CG25" i="36" s="1"/>
  <c r="CG26" i="37"/>
  <c r="CG26" i="36" s="1"/>
  <c r="CG36" i="37"/>
  <c r="CG36" i="36" s="1"/>
  <c r="CG40" i="37"/>
  <c r="CG40" i="36" s="1"/>
  <c r="BN31" i="37"/>
  <c r="CG43" i="37"/>
  <c r="CG43" i="36" s="1"/>
  <c r="CG60" i="37"/>
  <c r="CG60" i="36" s="1"/>
  <c r="CG78" i="37"/>
  <c r="CG78" i="36" s="1"/>
  <c r="CG80" i="37"/>
  <c r="CG80" i="36" s="1"/>
  <c r="CG46" i="37"/>
  <c r="CG46" i="36" s="1"/>
  <c r="BU84" i="37"/>
  <c r="BU84" i="36" s="1"/>
  <c r="BU85" i="37"/>
  <c r="BU85" i="36" s="1"/>
  <c r="CG63" i="37"/>
  <c r="CG63" i="36" s="1"/>
  <c r="CG81" i="37"/>
  <c r="CG81" i="36" s="1"/>
  <c r="M49" i="37"/>
  <c r="M49" i="36" s="1"/>
  <c r="BO87" i="37"/>
  <c r="BU40" i="37"/>
  <c r="BU40" i="36" s="1"/>
  <c r="Y45" i="37"/>
  <c r="Y45" i="36" s="1"/>
  <c r="CG70" i="37"/>
  <c r="CG70" i="36" s="1"/>
  <c r="BU76" i="37"/>
  <c r="BU76" i="36" s="1"/>
  <c r="BU37" i="37"/>
  <c r="BU37" i="36" s="1"/>
  <c r="BU39" i="37"/>
  <c r="BU39" i="36" s="1"/>
  <c r="BU21" i="37"/>
  <c r="BU21" i="36" s="1"/>
  <c r="BU24" i="37"/>
  <c r="BU24" i="36" s="1"/>
  <c r="CG34" i="37"/>
  <c r="CG34" i="36" s="1"/>
  <c r="BU55" i="37"/>
  <c r="BU55" i="36" s="1"/>
  <c r="BU58" i="37"/>
  <c r="BU58" i="36" s="1"/>
  <c r="BU81" i="37"/>
  <c r="BU81" i="36" s="1"/>
  <c r="Y83" i="37"/>
  <c r="Y83" i="36" s="1"/>
  <c r="CG79" i="37"/>
  <c r="CG79" i="36" s="1"/>
  <c r="CG54" i="37"/>
  <c r="CG54" i="36" s="1"/>
  <c r="CG57" i="37"/>
  <c r="CG57" i="36" s="1"/>
  <c r="CG59" i="37"/>
  <c r="CG59" i="36" s="1"/>
  <c r="CG84" i="37"/>
  <c r="CG84" i="36" s="1"/>
  <c r="CG85" i="37"/>
  <c r="CG85" i="36" s="1"/>
  <c r="Y62" i="37"/>
  <c r="Y62" i="36" s="1"/>
  <c r="Y68" i="36"/>
  <c r="BU83" i="37"/>
  <c r="BU83" i="36" s="1"/>
  <c r="Y85" i="37"/>
  <c r="Y85" i="36" s="1"/>
  <c r="CG15" i="37"/>
  <c r="CG15" i="36" s="1"/>
  <c r="Y16" i="37"/>
  <c r="Y16" i="36" s="1"/>
  <c r="Y17" i="37"/>
  <c r="Y17" i="36" s="1"/>
  <c r="Y18" i="37"/>
  <c r="Y18" i="36" s="1"/>
  <c r="Y24" i="37"/>
  <c r="Y24" i="36" s="1"/>
  <c r="Y35" i="37"/>
  <c r="Y35" i="36" s="1"/>
  <c r="Y36" i="37"/>
  <c r="Y36" i="36" s="1"/>
  <c r="Y37" i="37"/>
  <c r="Y37" i="36" s="1"/>
  <c r="Y39" i="37"/>
  <c r="Y39" i="36" s="1"/>
  <c r="M41" i="37"/>
  <c r="M41" i="36" s="1"/>
  <c r="M42" i="37"/>
  <c r="M42" i="36" s="1"/>
  <c r="M43" i="37"/>
  <c r="M43" i="36" s="1"/>
  <c r="M44" i="37"/>
  <c r="M44" i="36" s="1"/>
  <c r="CG48" i="37"/>
  <c r="CG48" i="36" s="1"/>
  <c r="BU56" i="37"/>
  <c r="BU56" i="36" s="1"/>
  <c r="BU59" i="37"/>
  <c r="BU59" i="36" s="1"/>
  <c r="BU70" i="36"/>
  <c r="Y75" i="37"/>
  <c r="Y75" i="36" s="1"/>
  <c r="Y79" i="37"/>
  <c r="Y79" i="36" s="1"/>
  <c r="Y80" i="37"/>
  <c r="Y80" i="36" s="1"/>
  <c r="M26" i="37"/>
  <c r="M26" i="36" s="1"/>
  <c r="M76" i="37"/>
  <c r="M76" i="36" s="1"/>
  <c r="Y78" i="37"/>
  <c r="Y78" i="36" s="1"/>
  <c r="CG82" i="37"/>
  <c r="CG82" i="36" s="1"/>
  <c r="Y38" i="37"/>
  <c r="Y38" i="36" s="1"/>
  <c r="Y40" i="37"/>
  <c r="Y40" i="36" s="1"/>
  <c r="Y42" i="37"/>
  <c r="Y42" i="36" s="1"/>
  <c r="M46" i="37"/>
  <c r="M46" i="36" s="1"/>
  <c r="M47" i="37"/>
  <c r="M47" i="36" s="1"/>
  <c r="Y76" i="37"/>
  <c r="Y76" i="36" s="1"/>
  <c r="M82" i="37"/>
  <c r="M82" i="36" s="1"/>
  <c r="M16" i="37"/>
  <c r="M16" i="36" s="1"/>
  <c r="M18" i="37"/>
  <c r="M18" i="36" s="1"/>
  <c r="M35" i="37"/>
  <c r="M35" i="36" s="1"/>
  <c r="M38" i="37"/>
  <c r="M38" i="36" s="1"/>
  <c r="M37" i="37"/>
  <c r="M37" i="36" s="1"/>
  <c r="CG45" i="37"/>
  <c r="CG45" i="36" s="1"/>
  <c r="Y63" i="37"/>
  <c r="Y63" i="36" s="1"/>
  <c r="M81" i="37"/>
  <c r="M81" i="36" s="1"/>
  <c r="M15" i="37"/>
  <c r="M15" i="36" s="1"/>
  <c r="BU16" i="37"/>
  <c r="BU16" i="36" s="1"/>
  <c r="BU17" i="37"/>
  <c r="BU17" i="36" s="1"/>
  <c r="BU18" i="37"/>
  <c r="BU18" i="36" s="1"/>
  <c r="BU25" i="37"/>
  <c r="BU25" i="36" s="1"/>
  <c r="BU26" i="37"/>
  <c r="BU26" i="36" s="1"/>
  <c r="BU28" i="37"/>
  <c r="BU28" i="36" s="1"/>
  <c r="BU38" i="37"/>
  <c r="BU38" i="36" s="1"/>
  <c r="Y41" i="37"/>
  <c r="Y41" i="36" s="1"/>
  <c r="Y43" i="37"/>
  <c r="Y43" i="36" s="1"/>
  <c r="Y44" i="37"/>
  <c r="Y44" i="36" s="1"/>
  <c r="Y47" i="37"/>
  <c r="Y47" i="36" s="1"/>
  <c r="M48" i="37"/>
  <c r="M48" i="36" s="1"/>
  <c r="CG55" i="37"/>
  <c r="CG55" i="36" s="1"/>
  <c r="CG58" i="37"/>
  <c r="CG58" i="36" s="1"/>
  <c r="BU75" i="37"/>
  <c r="BU75" i="36" s="1"/>
  <c r="Y82" i="37"/>
  <c r="Y82" i="36" s="1"/>
  <c r="M83" i="37"/>
  <c r="M83" i="36" s="1"/>
  <c r="Y21" i="37"/>
  <c r="Y21" i="36" s="1"/>
  <c r="BU49" i="37"/>
  <c r="BU49" i="36" s="1"/>
  <c r="M77" i="37"/>
  <c r="M77" i="36" s="1"/>
  <c r="Y48" i="37"/>
  <c r="Y48" i="36" s="1"/>
  <c r="Y77" i="37"/>
  <c r="Y77" i="36" s="1"/>
  <c r="M85" i="37"/>
  <c r="M85" i="36" s="1"/>
  <c r="Y56" i="37"/>
  <c r="Y56" i="36" s="1"/>
  <c r="Y60" i="37"/>
  <c r="Y60" i="36" s="1"/>
  <c r="M80" i="37"/>
  <c r="M80" i="36" s="1"/>
  <c r="Y20" i="37"/>
  <c r="Y20" i="36" s="1"/>
  <c r="M27" i="37"/>
  <c r="M27" i="36" s="1"/>
  <c r="M39" i="37"/>
  <c r="M39" i="36" s="1"/>
  <c r="CG47" i="37"/>
  <c r="CG47" i="36" s="1"/>
  <c r="Y61" i="37"/>
  <c r="Y61" i="36" s="1"/>
  <c r="CG24" i="37"/>
  <c r="CG24" i="36" s="1"/>
  <c r="CG35" i="37"/>
  <c r="CG35" i="36" s="1"/>
  <c r="BU41" i="37"/>
  <c r="BU41" i="36" s="1"/>
  <c r="BT65" i="37"/>
  <c r="M56" i="37"/>
  <c r="M56" i="36" s="1"/>
  <c r="M57" i="37"/>
  <c r="M57" i="36" s="1"/>
  <c r="M59" i="37"/>
  <c r="M59" i="36" s="1"/>
  <c r="M61" i="37"/>
  <c r="M61" i="36" s="1"/>
  <c r="M63" i="37"/>
  <c r="M63" i="36" s="1"/>
  <c r="M70" i="36"/>
  <c r="BU82" i="37"/>
  <c r="BU82" i="36" s="1"/>
  <c r="M17" i="37"/>
  <c r="M17" i="36" s="1"/>
  <c r="M36" i="37"/>
  <c r="M36" i="36" s="1"/>
  <c r="Y59" i="37"/>
  <c r="Y59" i="36" s="1"/>
  <c r="S87" i="37"/>
  <c r="M25" i="37"/>
  <c r="M25" i="36" s="1"/>
  <c r="Y34" i="37"/>
  <c r="Y34" i="36" s="1"/>
  <c r="Y15" i="37"/>
  <c r="Y15" i="36" s="1"/>
  <c r="CG16" i="37"/>
  <c r="CG16" i="36" s="1"/>
  <c r="M20" i="37"/>
  <c r="M20" i="36" s="1"/>
  <c r="M24" i="37"/>
  <c r="M24" i="36" s="1"/>
  <c r="CG28" i="37"/>
  <c r="CG28" i="36" s="1"/>
  <c r="CG37" i="37"/>
  <c r="CG37" i="36" s="1"/>
  <c r="CG39" i="37"/>
  <c r="CG39" i="36" s="1"/>
  <c r="CG42" i="37"/>
  <c r="CG42" i="36" s="1"/>
  <c r="BU46" i="37"/>
  <c r="BU46" i="36" s="1"/>
  <c r="BU48" i="37"/>
  <c r="BU48" i="36" s="1"/>
  <c r="Y49" i="37"/>
  <c r="Y49" i="36" s="1"/>
  <c r="Y55" i="37"/>
  <c r="Y55" i="36" s="1"/>
  <c r="Y57" i="37"/>
  <c r="Y57" i="36" s="1"/>
  <c r="Y58" i="37"/>
  <c r="Y58" i="36" s="1"/>
  <c r="M60" i="37"/>
  <c r="M60" i="36" s="1"/>
  <c r="M62" i="37"/>
  <c r="M62" i="36" s="1"/>
  <c r="L87" i="37"/>
  <c r="CG76" i="37"/>
  <c r="CG76" i="36" s="1"/>
  <c r="BT87" i="37"/>
  <c r="M78" i="37"/>
  <c r="M78" i="36" s="1"/>
  <c r="M79" i="37"/>
  <c r="M79" i="36" s="1"/>
  <c r="Y84" i="37"/>
  <c r="Y84" i="36" s="1"/>
  <c r="P31" i="37"/>
  <c r="U31" i="37"/>
  <c r="BX31" i="37"/>
  <c r="BR31" i="37"/>
  <c r="BY31" i="37"/>
  <c r="I22" i="37"/>
  <c r="D72" i="37"/>
  <c r="D89" i="37" s="1"/>
  <c r="P89" i="37"/>
  <c r="I72" i="37"/>
  <c r="I89" i="37" s="1"/>
  <c r="D22" i="37"/>
  <c r="J72" i="37"/>
  <c r="J89" i="37" s="1"/>
  <c r="K22" i="37"/>
  <c r="CL72" i="37"/>
  <c r="K72" i="37"/>
  <c r="K89" i="37" s="1"/>
  <c r="H22" i="37"/>
  <c r="J22" i="37"/>
  <c r="H72" i="37"/>
  <c r="H89" i="37" s="1"/>
  <c r="U89" i="37"/>
  <c r="L29" i="37"/>
  <c r="L29" i="36" s="1"/>
  <c r="CF29" i="37"/>
  <c r="CF29" i="36" s="1"/>
  <c r="CD72" i="37"/>
  <c r="S69" i="37"/>
  <c r="CA29" i="37"/>
  <c r="CA29" i="36" s="1"/>
  <c r="C72" i="37"/>
  <c r="C89" i="37" s="1"/>
  <c r="CF69" i="37"/>
  <c r="BW31" i="37"/>
  <c r="O72" i="37"/>
  <c r="O89" i="37" s="1"/>
  <c r="C22" i="37"/>
  <c r="CG27" i="37"/>
  <c r="CG27" i="36" s="1"/>
  <c r="Y28" i="37"/>
  <c r="Y28" i="36" s="1"/>
  <c r="M34" i="37"/>
  <c r="M34" i="36" s="1"/>
  <c r="BU45" i="37"/>
  <c r="BU45" i="36" s="1"/>
  <c r="CG61" i="37"/>
  <c r="CG61" i="36" s="1"/>
  <c r="BU36" i="37"/>
  <c r="BU36" i="36" s="1"/>
  <c r="CG38" i="37"/>
  <c r="CG38" i="36" s="1"/>
  <c r="CG41" i="37"/>
  <c r="CG41" i="36" s="1"/>
  <c r="BU44" i="37"/>
  <c r="BU44" i="36" s="1"/>
  <c r="M45" i="37"/>
  <c r="M45" i="36" s="1"/>
  <c r="CG49" i="37"/>
  <c r="CG49" i="36" s="1"/>
  <c r="Y54" i="37"/>
  <c r="Y54" i="36" s="1"/>
  <c r="CG56" i="37"/>
  <c r="CG56" i="36" s="1"/>
  <c r="BU20" i="37"/>
  <c r="BU20" i="36" s="1"/>
  <c r="M21" i="37"/>
  <c r="M21" i="36" s="1"/>
  <c r="Y46" i="37"/>
  <c r="Y46" i="36" s="1"/>
  <c r="Y26" i="37"/>
  <c r="Y26" i="36" s="1"/>
  <c r="BO65" i="37"/>
  <c r="BU35" i="37"/>
  <c r="BU35" i="36" s="1"/>
  <c r="M40" i="37"/>
  <c r="M40" i="36" s="1"/>
  <c r="BU42" i="37"/>
  <c r="BU42" i="36" s="1"/>
  <c r="BU43" i="37"/>
  <c r="BU43" i="36" s="1"/>
  <c r="CG44" i="37"/>
  <c r="CG44" i="36" s="1"/>
  <c r="M55" i="37"/>
  <c r="M55" i="36" s="1"/>
  <c r="BU57" i="37"/>
  <c r="BU57" i="36" s="1"/>
  <c r="M58" i="37"/>
  <c r="M58" i="36" s="1"/>
  <c r="CG62" i="37"/>
  <c r="CG62" i="36" s="1"/>
  <c r="G19" i="37"/>
  <c r="G19" i="36" s="1"/>
  <c r="BK96" i="37"/>
  <c r="BK93" i="37"/>
  <c r="CT65" i="37"/>
  <c r="L19" i="37"/>
  <c r="L19" i="36" s="1"/>
  <c r="S19" i="37"/>
  <c r="S19" i="36" s="1"/>
  <c r="CG20" i="37"/>
  <c r="CG20" i="36" s="1"/>
  <c r="Y27" i="37"/>
  <c r="Y27" i="36" s="1"/>
  <c r="CU65" i="37"/>
  <c r="BU15" i="37"/>
  <c r="BU15" i="36" s="1"/>
  <c r="X19" i="37"/>
  <c r="X19" i="36" s="1"/>
  <c r="BO19" i="37"/>
  <c r="BO19" i="36" s="1"/>
  <c r="BT19" i="37"/>
  <c r="BT19" i="36" s="1"/>
  <c r="G29" i="37"/>
  <c r="G29" i="36" s="1"/>
  <c r="BP31" i="37"/>
  <c r="BU34" i="37"/>
  <c r="BU34" i="36" s="1"/>
  <c r="CV65" i="37"/>
  <c r="CB31" i="37"/>
  <c r="CA22" i="37"/>
  <c r="CA22" i="36" s="1"/>
  <c r="CA31" i="36" s="1"/>
  <c r="CA19" i="37"/>
  <c r="CA19" i="36" s="1"/>
  <c r="Y25" i="37"/>
  <c r="Y25" i="36" s="1"/>
  <c r="M28" i="37"/>
  <c r="M28" i="36" s="1"/>
  <c r="S29" i="37"/>
  <c r="S29" i="36" s="1"/>
  <c r="X29" i="37"/>
  <c r="X29" i="36" s="1"/>
  <c r="BO29" i="37"/>
  <c r="BO29" i="36" s="1"/>
  <c r="BT29" i="37"/>
  <c r="BT29" i="36" s="1"/>
  <c r="T72" i="37"/>
  <c r="T89" i="37" s="1"/>
  <c r="X69" i="37"/>
  <c r="BZ89" i="37"/>
  <c r="CF19" i="37"/>
  <c r="CF19" i="36" s="1"/>
  <c r="X87" i="37"/>
  <c r="G65" i="37"/>
  <c r="M54" i="37"/>
  <c r="M54" i="36" s="1"/>
  <c r="M84" i="37"/>
  <c r="M84" i="36" s="1"/>
  <c r="BQ89" i="37"/>
  <c r="L65" i="37"/>
  <c r="CA65" i="37"/>
  <c r="BU47" i="37"/>
  <c r="BU47" i="36" s="1"/>
  <c r="Y81" i="37"/>
  <c r="Y81" i="36" s="1"/>
  <c r="BW89" i="37"/>
  <c r="CF65" i="37"/>
  <c r="G87" i="37"/>
  <c r="CA87" i="37"/>
  <c r="CG83" i="37"/>
  <c r="CG83" i="36" s="1"/>
  <c r="S65" i="37"/>
  <c r="CF87" i="37"/>
  <c r="CG75" i="37"/>
  <c r="CG75" i="36" s="1"/>
  <c r="X65" i="37"/>
  <c r="CS65" i="37"/>
  <c r="Y70" i="36"/>
  <c r="M75" i="37"/>
  <c r="M75" i="36" s="1"/>
  <c r="CS87" i="37"/>
  <c r="BU78" i="37"/>
  <c r="BU78" i="36" s="1"/>
  <c r="BO69" i="37"/>
  <c r="BU68" i="36"/>
  <c r="BT69" i="37"/>
  <c r="BT69" i="36" s="1"/>
  <c r="BT72" i="36" s="1"/>
  <c r="BT89" i="36" s="1"/>
  <c r="G69" i="37"/>
  <c r="G69" i="36" s="1"/>
  <c r="M68" i="36"/>
  <c r="L69" i="37"/>
  <c r="L69" i="36" s="1"/>
  <c r="CA69" i="37"/>
  <c r="CA69" i="36" s="1"/>
  <c r="CA72" i="36" s="1"/>
  <c r="CG68" i="37"/>
  <c r="CG68" i="36" s="1"/>
  <c r="BG52" i="40"/>
  <c r="BF52" i="40"/>
  <c r="BE52" i="40"/>
  <c r="BD52" i="40"/>
  <c r="BA52" i="40"/>
  <c r="AZ52" i="40"/>
  <c r="AX52" i="40"/>
  <c r="AW52" i="40"/>
  <c r="BG51" i="40"/>
  <c r="BF51" i="40"/>
  <c r="BE51" i="40"/>
  <c r="BD51" i="40"/>
  <c r="BA51" i="40"/>
  <c r="AZ51" i="40"/>
  <c r="AX51" i="40"/>
  <c r="AW51" i="40"/>
  <c r="BG50" i="40"/>
  <c r="BF50" i="40"/>
  <c r="BE50" i="40"/>
  <c r="BD50" i="40"/>
  <c r="BA50" i="40"/>
  <c r="AZ50" i="40"/>
  <c r="AX50" i="40"/>
  <c r="AW50" i="40"/>
  <c r="BG49" i="40"/>
  <c r="BF49" i="40"/>
  <c r="BE49" i="40"/>
  <c r="BD49" i="40"/>
  <c r="BA49" i="40"/>
  <c r="AZ49" i="40"/>
  <c r="AX49" i="40"/>
  <c r="AW49" i="40"/>
  <c r="BG48" i="40"/>
  <c r="BF48" i="40"/>
  <c r="BE48" i="40"/>
  <c r="BD48" i="40"/>
  <c r="BA48" i="40"/>
  <c r="AZ48" i="40"/>
  <c r="AX48" i="40"/>
  <c r="AW48" i="40"/>
  <c r="BG47" i="40"/>
  <c r="BF47" i="40"/>
  <c r="BE47" i="40"/>
  <c r="BD47" i="40"/>
  <c r="BA47" i="40"/>
  <c r="AZ47" i="40"/>
  <c r="AX47" i="40"/>
  <c r="AW47" i="40"/>
  <c r="BG45" i="40"/>
  <c r="BF45" i="40"/>
  <c r="BE45" i="40"/>
  <c r="BD45" i="40"/>
  <c r="BA45" i="40"/>
  <c r="AZ45" i="40"/>
  <c r="AX45" i="40"/>
  <c r="AW45" i="40"/>
  <c r="BB44" i="40"/>
  <c r="AY44" i="40"/>
  <c r="BB43" i="40"/>
  <c r="AY43" i="40"/>
  <c r="BB42" i="40"/>
  <c r="AY42" i="40"/>
  <c r="BB41" i="40"/>
  <c r="AY41" i="40"/>
  <c r="BB40" i="40"/>
  <c r="AY40" i="40"/>
  <c r="BB39" i="40"/>
  <c r="AY39" i="40"/>
  <c r="BB38" i="40"/>
  <c r="AY38" i="40"/>
  <c r="BB33" i="40"/>
  <c r="AY33" i="40"/>
  <c r="BB32" i="40"/>
  <c r="AY32" i="40"/>
  <c r="BB31" i="40"/>
  <c r="AY31" i="40"/>
  <c r="BB30" i="40"/>
  <c r="AY30" i="40"/>
  <c r="BB29" i="40"/>
  <c r="AY29" i="40"/>
  <c r="BB28" i="40"/>
  <c r="AY28" i="40"/>
  <c r="BB27" i="40"/>
  <c r="AY27" i="40"/>
  <c r="BB26" i="40"/>
  <c r="AY26" i="40"/>
  <c r="BB25" i="40"/>
  <c r="AY25" i="40"/>
  <c r="BB24" i="40"/>
  <c r="AY24" i="40"/>
  <c r="BB23" i="40"/>
  <c r="AY23" i="40"/>
  <c r="BB22" i="40"/>
  <c r="AY22" i="40"/>
  <c r="BB21" i="40"/>
  <c r="AY21" i="40"/>
  <c r="BB20" i="40"/>
  <c r="AY20" i="40"/>
  <c r="BB19" i="40"/>
  <c r="AY19" i="40"/>
  <c r="BB18" i="40"/>
  <c r="AY18" i="40"/>
  <c r="AR52" i="40"/>
  <c r="AQ52" i="40"/>
  <c r="AP52" i="40"/>
  <c r="AO52" i="40"/>
  <c r="AL52" i="40"/>
  <c r="AK52" i="40"/>
  <c r="AI52" i="40"/>
  <c r="AH52" i="40"/>
  <c r="AR51" i="40"/>
  <c r="AQ51" i="40"/>
  <c r="AP51" i="40"/>
  <c r="AO51" i="40"/>
  <c r="AL51" i="40"/>
  <c r="AK51" i="40"/>
  <c r="AI51" i="40"/>
  <c r="AH51" i="40"/>
  <c r="AR50" i="40"/>
  <c r="AQ50" i="40"/>
  <c r="AP50" i="40"/>
  <c r="AO50" i="40"/>
  <c r="AL50" i="40"/>
  <c r="AK50" i="40"/>
  <c r="AI50" i="40"/>
  <c r="AH50" i="40"/>
  <c r="AR49" i="40"/>
  <c r="AQ49" i="40"/>
  <c r="AP49" i="40"/>
  <c r="AO49" i="40"/>
  <c r="AL49" i="40"/>
  <c r="AK49" i="40"/>
  <c r="AI49" i="40"/>
  <c r="AH49" i="40"/>
  <c r="AR48" i="40"/>
  <c r="AQ48" i="40"/>
  <c r="AP48" i="40"/>
  <c r="AO48" i="40"/>
  <c r="AL48" i="40"/>
  <c r="AK48" i="40"/>
  <c r="AI48" i="40"/>
  <c r="AH48" i="40"/>
  <c r="AR47" i="40"/>
  <c r="AQ47" i="40"/>
  <c r="AP47" i="40"/>
  <c r="AO47" i="40"/>
  <c r="AL47" i="40"/>
  <c r="AK47" i="40"/>
  <c r="AI47" i="40"/>
  <c r="AH47" i="40"/>
  <c r="AR45" i="40"/>
  <c r="AQ45" i="40"/>
  <c r="AP45" i="40"/>
  <c r="AO45" i="40"/>
  <c r="AL45" i="40"/>
  <c r="AK45" i="40"/>
  <c r="AI45" i="40"/>
  <c r="AH45" i="40"/>
  <c r="AJ45" i="40" s="1"/>
  <c r="AM44" i="40"/>
  <c r="AJ44" i="40"/>
  <c r="AM43" i="40"/>
  <c r="AJ43" i="40"/>
  <c r="AM42" i="40"/>
  <c r="AJ42" i="40"/>
  <c r="AM41" i="40"/>
  <c r="AJ41" i="40"/>
  <c r="AM40" i="40"/>
  <c r="AJ40" i="40"/>
  <c r="AM39" i="40"/>
  <c r="AJ39" i="40"/>
  <c r="AN39" i="40" s="1"/>
  <c r="AT39" i="40" s="1"/>
  <c r="AM38" i="40"/>
  <c r="AJ38" i="40"/>
  <c r="AM33" i="40"/>
  <c r="AJ33" i="40"/>
  <c r="AM32" i="40"/>
  <c r="AJ32" i="40"/>
  <c r="AM31" i="40"/>
  <c r="AJ31" i="40"/>
  <c r="AN31" i="40" s="1"/>
  <c r="AT31" i="40" s="1"/>
  <c r="AM30" i="40"/>
  <c r="AJ30" i="40"/>
  <c r="AM29" i="40"/>
  <c r="AJ29" i="40"/>
  <c r="AN29" i="40" s="1"/>
  <c r="AT29" i="40" s="1"/>
  <c r="AM28" i="40"/>
  <c r="AJ28" i="40"/>
  <c r="AM27" i="40"/>
  <c r="AJ27" i="40"/>
  <c r="AN27" i="40" s="1"/>
  <c r="AT27" i="40" s="1"/>
  <c r="AM26" i="40"/>
  <c r="AJ26" i="40"/>
  <c r="AM25" i="40"/>
  <c r="AJ25" i="40"/>
  <c r="AN25" i="40" s="1"/>
  <c r="AT25" i="40" s="1"/>
  <c r="AM24" i="40"/>
  <c r="AJ24" i="40"/>
  <c r="AM23" i="40"/>
  <c r="AJ23" i="40"/>
  <c r="AN23" i="40" s="1"/>
  <c r="AT23" i="40" s="1"/>
  <c r="AM22" i="40"/>
  <c r="AJ22" i="40"/>
  <c r="AM21" i="40"/>
  <c r="AJ21" i="40"/>
  <c r="AN21" i="40" s="1"/>
  <c r="AT21" i="40" s="1"/>
  <c r="AM20" i="40"/>
  <c r="AJ20" i="40"/>
  <c r="AM19" i="40"/>
  <c r="AJ19" i="40"/>
  <c r="AN19" i="40" s="1"/>
  <c r="AT19" i="40" s="1"/>
  <c r="AM18" i="40"/>
  <c r="AJ18" i="40"/>
  <c r="AC52" i="40"/>
  <c r="AB52" i="40"/>
  <c r="AA52" i="40"/>
  <c r="Z52" i="40"/>
  <c r="W52" i="40"/>
  <c r="V52" i="40"/>
  <c r="T52" i="40"/>
  <c r="S52" i="40"/>
  <c r="AC51" i="40"/>
  <c r="AB51" i="40"/>
  <c r="AA51" i="40"/>
  <c r="Z51" i="40"/>
  <c r="W51" i="40"/>
  <c r="V51" i="40"/>
  <c r="T51" i="40"/>
  <c r="S51" i="40"/>
  <c r="AC50" i="40"/>
  <c r="AB50" i="40"/>
  <c r="AA50" i="40"/>
  <c r="Z50" i="40"/>
  <c r="W50" i="40"/>
  <c r="V50" i="40"/>
  <c r="T50" i="40"/>
  <c r="S50" i="40"/>
  <c r="AC49" i="40"/>
  <c r="AB49" i="40"/>
  <c r="AA49" i="40"/>
  <c r="Z49" i="40"/>
  <c r="W49" i="40"/>
  <c r="V49" i="40"/>
  <c r="T49" i="40"/>
  <c r="S49" i="40"/>
  <c r="AC48" i="40"/>
  <c r="AB48" i="40"/>
  <c r="AA48" i="40"/>
  <c r="Z48" i="40"/>
  <c r="W48" i="40"/>
  <c r="V48" i="40"/>
  <c r="T48" i="40"/>
  <c r="S48" i="40"/>
  <c r="AC47" i="40"/>
  <c r="AB47" i="40"/>
  <c r="AA47" i="40"/>
  <c r="Z47" i="40"/>
  <c r="W47" i="40"/>
  <c r="V47" i="40"/>
  <c r="T47" i="40"/>
  <c r="S47" i="40"/>
  <c r="AC45" i="40"/>
  <c r="AB45" i="40"/>
  <c r="AA45" i="40"/>
  <c r="Z45" i="40"/>
  <c r="W45" i="40"/>
  <c r="V45" i="40"/>
  <c r="X45" i="40" s="1"/>
  <c r="T45" i="40"/>
  <c r="S45" i="40"/>
  <c r="X44" i="40"/>
  <c r="U44" i="40"/>
  <c r="X43" i="40"/>
  <c r="U43" i="40"/>
  <c r="X42" i="40"/>
  <c r="U42" i="40"/>
  <c r="X41" i="40"/>
  <c r="U41" i="40"/>
  <c r="X40" i="40"/>
  <c r="U40" i="40"/>
  <c r="X39" i="40"/>
  <c r="U39" i="40"/>
  <c r="X33" i="40"/>
  <c r="U33" i="40"/>
  <c r="X32" i="40"/>
  <c r="U32" i="40"/>
  <c r="X31" i="40"/>
  <c r="U31" i="40"/>
  <c r="X30" i="40"/>
  <c r="U30" i="40"/>
  <c r="X29" i="40"/>
  <c r="U29" i="40"/>
  <c r="X28" i="40"/>
  <c r="U28" i="40"/>
  <c r="X27" i="40"/>
  <c r="U27" i="40"/>
  <c r="Y27" i="40" s="1"/>
  <c r="AE27" i="40" s="1"/>
  <c r="X26" i="40"/>
  <c r="U26" i="40"/>
  <c r="X25" i="40"/>
  <c r="U25" i="40"/>
  <c r="X24" i="40"/>
  <c r="U24" i="40"/>
  <c r="X23" i="40"/>
  <c r="U23" i="40"/>
  <c r="Y23" i="40" s="1"/>
  <c r="AE23" i="40" s="1"/>
  <c r="X22" i="40"/>
  <c r="U22" i="40"/>
  <c r="X21" i="40"/>
  <c r="U21" i="40"/>
  <c r="X20" i="40"/>
  <c r="U20" i="40"/>
  <c r="X19" i="40"/>
  <c r="U19" i="40"/>
  <c r="Y19" i="40" s="1"/>
  <c r="AE19" i="40" s="1"/>
  <c r="X18" i="40"/>
  <c r="U18" i="40"/>
  <c r="I44" i="40"/>
  <c r="BQ44" i="40" s="1"/>
  <c r="I43" i="40"/>
  <c r="I42" i="40"/>
  <c r="I41" i="40"/>
  <c r="I40" i="40"/>
  <c r="BQ40" i="40" s="1"/>
  <c r="I39" i="40"/>
  <c r="I38" i="40"/>
  <c r="I33" i="40"/>
  <c r="I32" i="40"/>
  <c r="I31" i="40"/>
  <c r="I30" i="40"/>
  <c r="I29" i="40"/>
  <c r="I28" i="40"/>
  <c r="I27" i="40"/>
  <c r="BQ27" i="40" s="1"/>
  <c r="I26" i="40"/>
  <c r="I25" i="40"/>
  <c r="I24" i="40"/>
  <c r="I23" i="40"/>
  <c r="I22" i="40"/>
  <c r="I21" i="40"/>
  <c r="I20" i="40"/>
  <c r="I19" i="40"/>
  <c r="BQ19" i="40" s="1"/>
  <c r="I18" i="40"/>
  <c r="F44" i="40"/>
  <c r="F43" i="40"/>
  <c r="F42" i="40"/>
  <c r="F41" i="40"/>
  <c r="F40" i="40"/>
  <c r="F39" i="40"/>
  <c r="F38" i="40"/>
  <c r="BN38" i="40" s="1"/>
  <c r="F33" i="40"/>
  <c r="F32" i="40"/>
  <c r="F31" i="40"/>
  <c r="F30" i="40"/>
  <c r="F29" i="40"/>
  <c r="F28" i="40"/>
  <c r="BN28" i="40" s="1"/>
  <c r="F27" i="40"/>
  <c r="F26" i="40"/>
  <c r="BN26" i="40" s="1"/>
  <c r="F25" i="40"/>
  <c r="F24" i="40"/>
  <c r="F23" i="40"/>
  <c r="F22" i="40"/>
  <c r="F21" i="40"/>
  <c r="F20" i="40"/>
  <c r="BN20" i="40" s="1"/>
  <c r="F19" i="40"/>
  <c r="F18" i="40"/>
  <c r="BN18" i="40" s="1"/>
  <c r="E52" i="40"/>
  <c r="E51" i="40"/>
  <c r="E50" i="40"/>
  <c r="E49" i="40"/>
  <c r="E48" i="40"/>
  <c r="E47" i="40"/>
  <c r="E45" i="40"/>
  <c r="CM19" i="37" l="1"/>
  <c r="BC39" i="40"/>
  <c r="BI39" i="40" s="1"/>
  <c r="BC43" i="40"/>
  <c r="BI43" i="40" s="1"/>
  <c r="BQ23" i="40"/>
  <c r="BQ31" i="40"/>
  <c r="BC33" i="40"/>
  <c r="BI33" i="40" s="1"/>
  <c r="BQ30" i="40"/>
  <c r="BQ22" i="40"/>
  <c r="BC41" i="40"/>
  <c r="BI41" i="40" s="1"/>
  <c r="AY45" i="40"/>
  <c r="BN39" i="40"/>
  <c r="BN43" i="40"/>
  <c r="BN22" i="40"/>
  <c r="BN30" i="40"/>
  <c r="BN42" i="40"/>
  <c r="BC25" i="40"/>
  <c r="BI25" i="40" s="1"/>
  <c r="AN33" i="40"/>
  <c r="AT33" i="40" s="1"/>
  <c r="AN43" i="40"/>
  <c r="AT43" i="40" s="1"/>
  <c r="BQ18" i="40"/>
  <c r="BQ26" i="40"/>
  <c r="BQ38" i="40"/>
  <c r="AN18" i="40"/>
  <c r="AT18" i="40" s="1"/>
  <c r="BN29" i="40"/>
  <c r="BN21" i="40"/>
  <c r="BN25" i="40"/>
  <c r="BN33" i="40"/>
  <c r="Y31" i="40"/>
  <c r="AE31" i="40" s="1"/>
  <c r="BQ21" i="40"/>
  <c r="BQ29" i="40"/>
  <c r="BQ42" i="40"/>
  <c r="BQ25" i="40"/>
  <c r="BQ33" i="40"/>
  <c r="BN24" i="40"/>
  <c r="BN32" i="40"/>
  <c r="BN41" i="40"/>
  <c r="BW91" i="36"/>
  <c r="BK91" i="36"/>
  <c r="CQ72" i="37"/>
  <c r="CQ89" i="37" s="1"/>
  <c r="CC31" i="37"/>
  <c r="CB91" i="36"/>
  <c r="CE31" i="37"/>
  <c r="CE91" i="36"/>
  <c r="CD31" i="37"/>
  <c r="CD95" i="37" s="1"/>
  <c r="CF22" i="37"/>
  <c r="CF22" i="36" s="1"/>
  <c r="CF31" i="36" s="1"/>
  <c r="CA89" i="36"/>
  <c r="BZ31" i="37"/>
  <c r="BZ91" i="36"/>
  <c r="BQ31" i="37"/>
  <c r="BR91" i="36"/>
  <c r="BT22" i="37"/>
  <c r="BT22" i="36" s="1"/>
  <c r="BT31" i="36" s="1"/>
  <c r="BT96" i="36" s="1"/>
  <c r="BS31" i="37"/>
  <c r="BS95" i="37" s="1"/>
  <c r="BK91" i="37"/>
  <c r="BO22" i="37"/>
  <c r="BO22" i="36" s="1"/>
  <c r="BO31" i="36" s="1"/>
  <c r="BL31" i="37"/>
  <c r="BL95" i="37" s="1"/>
  <c r="BM31" i="37"/>
  <c r="W31" i="37"/>
  <c r="W91" i="36"/>
  <c r="V31" i="37"/>
  <c r="T31" i="37"/>
  <c r="T94" i="37" s="1"/>
  <c r="X22" i="37"/>
  <c r="X22" i="36" s="1"/>
  <c r="X31" i="36" s="1"/>
  <c r="V91" i="36"/>
  <c r="O31" i="37"/>
  <c r="S22" i="37"/>
  <c r="S22" i="36" s="1"/>
  <c r="S31" i="36" s="1"/>
  <c r="CN69" i="36"/>
  <c r="CR69" i="37"/>
  <c r="CO72" i="37"/>
  <c r="CN89" i="37"/>
  <c r="CN29" i="36"/>
  <c r="CR29" i="36" s="1"/>
  <c r="CR29" i="37"/>
  <c r="CN19" i="36"/>
  <c r="CR19" i="36" s="1"/>
  <c r="CR19" i="37"/>
  <c r="CW65" i="37"/>
  <c r="CI89" i="37"/>
  <c r="CM72" i="37"/>
  <c r="CM69" i="37"/>
  <c r="CM29" i="37"/>
  <c r="R94" i="37"/>
  <c r="R95" i="37"/>
  <c r="BQ43" i="40"/>
  <c r="BC31" i="40"/>
  <c r="BI31" i="40" s="1"/>
  <c r="BO72" i="37"/>
  <c r="BO89" i="37" s="1"/>
  <c r="BO69" i="36"/>
  <c r="BO72" i="36" s="1"/>
  <c r="BO89" i="36" s="1"/>
  <c r="BL94" i="37"/>
  <c r="BU65" i="36"/>
  <c r="C22" i="36"/>
  <c r="CI22" i="37"/>
  <c r="CI31" i="37" s="1"/>
  <c r="CF72" i="37"/>
  <c r="CF89" i="37" s="1"/>
  <c r="CF69" i="36"/>
  <c r="CF72" i="36" s="1"/>
  <c r="CF89" i="36" s="1"/>
  <c r="S72" i="37"/>
  <c r="S89" i="37" s="1"/>
  <c r="S69" i="36"/>
  <c r="S72" i="36" s="1"/>
  <c r="S89" i="36" s="1"/>
  <c r="H22" i="36"/>
  <c r="CN22" i="37"/>
  <c r="CN31" i="37" s="1"/>
  <c r="K22" i="36"/>
  <c r="CQ22" i="37"/>
  <c r="CQ22" i="36" s="1"/>
  <c r="CQ31" i="36" s="1"/>
  <c r="CQ91" i="36" s="1"/>
  <c r="D31" i="37"/>
  <c r="D96" i="37" s="1"/>
  <c r="D22" i="36"/>
  <c r="CJ22" i="37"/>
  <c r="CJ31" i="37" s="1"/>
  <c r="CJ95" i="37" s="1"/>
  <c r="BM94" i="37"/>
  <c r="BM95" i="37"/>
  <c r="CC94" i="37"/>
  <c r="CC95" i="37"/>
  <c r="P94" i="37"/>
  <c r="P95" i="37"/>
  <c r="BU87" i="36"/>
  <c r="Y65" i="36"/>
  <c r="Y87" i="36"/>
  <c r="BS94" i="37"/>
  <c r="W94" i="37"/>
  <c r="W95" i="37"/>
  <c r="BK94" i="37"/>
  <c r="BK95" i="37"/>
  <c r="CD93" i="36"/>
  <c r="CD96" i="36"/>
  <c r="CD95" i="36"/>
  <c r="CD94" i="36"/>
  <c r="BR93" i="36"/>
  <c r="BR96" i="36"/>
  <c r="BR95" i="36"/>
  <c r="BR94" i="36"/>
  <c r="V93" i="36"/>
  <c r="V96" i="36"/>
  <c r="V95" i="36"/>
  <c r="V94" i="36"/>
  <c r="CL69" i="36"/>
  <c r="CV69" i="37"/>
  <c r="CD91" i="36"/>
  <c r="BW95" i="36"/>
  <c r="BW94" i="36"/>
  <c r="BW93" i="36"/>
  <c r="BW96" i="36"/>
  <c r="BK95" i="36"/>
  <c r="BK93" i="36"/>
  <c r="BK96" i="36"/>
  <c r="BK94" i="36"/>
  <c r="O93" i="36"/>
  <c r="O95" i="36"/>
  <c r="O96" i="36"/>
  <c r="O94" i="36"/>
  <c r="CC91" i="36"/>
  <c r="BQ91" i="36"/>
  <c r="U91" i="36"/>
  <c r="CE95" i="36"/>
  <c r="CE94" i="36"/>
  <c r="CE93" i="36"/>
  <c r="CE96" i="36"/>
  <c r="BS95" i="36"/>
  <c r="BS96" i="36"/>
  <c r="BS94" i="36"/>
  <c r="BS93" i="36"/>
  <c r="BS91" i="36"/>
  <c r="W95" i="36"/>
  <c r="W94" i="36"/>
  <c r="W93" i="36"/>
  <c r="W96" i="36"/>
  <c r="BM45" i="40"/>
  <c r="BN19" i="40"/>
  <c r="BN23" i="40"/>
  <c r="BN27" i="40"/>
  <c r="BN31" i="40"/>
  <c r="BQ20" i="40"/>
  <c r="BQ24" i="40"/>
  <c r="BQ28" i="40"/>
  <c r="BQ32" i="40"/>
  <c r="BC18" i="40"/>
  <c r="BI18" i="40" s="1"/>
  <c r="BC20" i="40"/>
  <c r="BI20" i="40" s="1"/>
  <c r="BC22" i="40"/>
  <c r="BI22" i="40" s="1"/>
  <c r="CG87" i="36"/>
  <c r="CA95" i="36"/>
  <c r="CA94" i="36"/>
  <c r="CA96" i="36"/>
  <c r="Q94" i="37"/>
  <c r="Q95" i="37"/>
  <c r="BX94" i="37"/>
  <c r="BX95" i="37"/>
  <c r="BN94" i="37"/>
  <c r="BN95" i="37"/>
  <c r="CK19" i="36"/>
  <c r="CU19" i="37"/>
  <c r="CU19" i="36" s="1"/>
  <c r="E12" i="52" s="1"/>
  <c r="CJ69" i="36"/>
  <c r="CT69" i="37"/>
  <c r="CC95" i="36"/>
  <c r="CC93" i="36"/>
  <c r="CC96" i="36"/>
  <c r="CC94" i="36"/>
  <c r="BQ95" i="36"/>
  <c r="BQ93" i="36"/>
  <c r="BQ94" i="36"/>
  <c r="BQ96" i="36"/>
  <c r="U95" i="36"/>
  <c r="U96" i="36"/>
  <c r="U94" i="36"/>
  <c r="U93" i="36"/>
  <c r="BY91" i="36"/>
  <c r="BM91" i="36"/>
  <c r="CK69" i="36"/>
  <c r="CU69" i="37"/>
  <c r="CL19" i="36"/>
  <c r="CV19" i="37"/>
  <c r="CV19" i="36" s="1"/>
  <c r="F12" i="52" s="1"/>
  <c r="BQ39" i="40"/>
  <c r="BN40" i="40"/>
  <c r="BN44" i="40"/>
  <c r="BQ41" i="40"/>
  <c r="Y18" i="40"/>
  <c r="AE18" i="40" s="1"/>
  <c r="U45" i="40"/>
  <c r="AM45" i="40"/>
  <c r="AN45" i="40" s="1"/>
  <c r="AT45" i="40" s="1"/>
  <c r="BC19" i="40"/>
  <c r="BI19" i="40" s="1"/>
  <c r="BC21" i="40"/>
  <c r="BI21" i="40" s="1"/>
  <c r="BC23" i="40"/>
  <c r="BI23" i="40" s="1"/>
  <c r="BC40" i="40"/>
  <c r="BI40" i="40" s="1"/>
  <c r="BC42" i="40"/>
  <c r="BI42" i="40" s="1"/>
  <c r="BB45" i="40"/>
  <c r="CB94" i="37"/>
  <c r="CB95" i="37"/>
  <c r="BW94" i="37"/>
  <c r="BW95" i="37"/>
  <c r="I22" i="36"/>
  <c r="CO22" i="37"/>
  <c r="CO22" i="36" s="1"/>
  <c r="CO31" i="36" s="1"/>
  <c r="CO91" i="36" s="1"/>
  <c r="BR94" i="37"/>
  <c r="BR95" i="37"/>
  <c r="BQ94" i="37"/>
  <c r="BQ95" i="37"/>
  <c r="CG65" i="36"/>
  <c r="BY95" i="36"/>
  <c r="BY93" i="36"/>
  <c r="BY96" i="36"/>
  <c r="BY94" i="36"/>
  <c r="BM96" i="36"/>
  <c r="BM95" i="36"/>
  <c r="BM93" i="36"/>
  <c r="BM94" i="36"/>
  <c r="CI19" i="36"/>
  <c r="CS19" i="37"/>
  <c r="CL29" i="36"/>
  <c r="CV29" i="37"/>
  <c r="CV29" i="36" s="1"/>
  <c r="F13" i="52" s="1"/>
  <c r="CJ29" i="36"/>
  <c r="CT29" i="37"/>
  <c r="CT29" i="36" s="1"/>
  <c r="D13" i="52" s="1"/>
  <c r="CI69" i="36"/>
  <c r="CS69" i="37"/>
  <c r="CB95" i="36"/>
  <c r="CB94" i="36"/>
  <c r="CB93" i="36"/>
  <c r="CB96" i="36"/>
  <c r="BP95" i="36"/>
  <c r="BP93" i="36"/>
  <c r="BP96" i="36"/>
  <c r="BP94" i="36"/>
  <c r="T95" i="36"/>
  <c r="T96" i="36"/>
  <c r="T94" i="36"/>
  <c r="T93" i="36"/>
  <c r="BX91" i="36"/>
  <c r="BL91" i="36"/>
  <c r="BZ95" i="36"/>
  <c r="BZ93" i="36"/>
  <c r="BZ96" i="36"/>
  <c r="BZ94" i="36"/>
  <c r="BN94" i="36"/>
  <c r="BN93" i="36"/>
  <c r="BN96" i="36"/>
  <c r="BN95" i="36"/>
  <c r="CJ19" i="36"/>
  <c r="CT19" i="37"/>
  <c r="CT19" i="36" s="1"/>
  <c r="D12" i="52" s="1"/>
  <c r="X72" i="37"/>
  <c r="X89" i="37" s="1"/>
  <c r="X69" i="36"/>
  <c r="X72" i="36" s="1"/>
  <c r="X89" i="36" s="1"/>
  <c r="BP94" i="37"/>
  <c r="BP95" i="37"/>
  <c r="O94" i="37"/>
  <c r="O95" i="37"/>
  <c r="CD96" i="37"/>
  <c r="J22" i="36"/>
  <c r="CP22" i="37"/>
  <c r="CP22" i="36" s="1"/>
  <c r="CP31" i="36" s="1"/>
  <c r="CP91" i="36" s="1"/>
  <c r="BY94" i="37"/>
  <c r="BY95" i="37"/>
  <c r="V94" i="37"/>
  <c r="V95" i="37"/>
  <c r="U94" i="37"/>
  <c r="U95" i="37"/>
  <c r="BZ94" i="37"/>
  <c r="BZ95" i="37"/>
  <c r="CE94" i="37"/>
  <c r="CE95" i="37"/>
  <c r="Q22" i="36"/>
  <c r="Q31" i="36" s="1"/>
  <c r="CK22" i="37"/>
  <c r="CK31" i="37" s="1"/>
  <c r="CK95" i="37" s="1"/>
  <c r="BX93" i="36"/>
  <c r="BX94" i="36"/>
  <c r="BX95" i="36"/>
  <c r="BX96" i="36"/>
  <c r="BL95" i="36"/>
  <c r="BL93" i="36"/>
  <c r="BL96" i="36"/>
  <c r="BL94" i="36"/>
  <c r="P94" i="36"/>
  <c r="P96" i="36"/>
  <c r="P91" i="36"/>
  <c r="P93" i="36" s="1"/>
  <c r="P95" i="36"/>
  <c r="CK29" i="36"/>
  <c r="CU29" i="37"/>
  <c r="CU29" i="36" s="1"/>
  <c r="E13" i="52" s="1"/>
  <c r="CI29" i="36"/>
  <c r="CS29" i="37"/>
  <c r="R22" i="36"/>
  <c r="R31" i="36" s="1"/>
  <c r="CL22" i="37"/>
  <c r="CL31" i="37" s="1"/>
  <c r="CL95" i="37" s="1"/>
  <c r="BM47" i="40"/>
  <c r="BM48" i="40"/>
  <c r="BM49" i="40"/>
  <c r="BM50" i="40"/>
  <c r="BM51" i="40"/>
  <c r="BM52" i="40"/>
  <c r="BN91" i="37"/>
  <c r="W96" i="37"/>
  <c r="W93" i="37"/>
  <c r="W91" i="37"/>
  <c r="BS93" i="37"/>
  <c r="P91" i="37"/>
  <c r="P96" i="37"/>
  <c r="U91" i="37"/>
  <c r="BS96" i="37"/>
  <c r="BS91" i="37"/>
  <c r="BR93" i="37"/>
  <c r="BR96" i="37"/>
  <c r="BR91" i="37"/>
  <c r="P93" i="37"/>
  <c r="BM96" i="37"/>
  <c r="CE93" i="37"/>
  <c r="BX91" i="37"/>
  <c r="R96" i="37"/>
  <c r="BY93" i="37"/>
  <c r="BY96" i="37"/>
  <c r="R93" i="37"/>
  <c r="BX93" i="37"/>
  <c r="R91" i="37"/>
  <c r="BY91" i="37"/>
  <c r="BX96" i="37"/>
  <c r="CE91" i="37"/>
  <c r="CE96" i="37"/>
  <c r="Q93" i="37"/>
  <c r="Q96" i="37"/>
  <c r="Q91" i="37"/>
  <c r="U93" i="37"/>
  <c r="BN93" i="37"/>
  <c r="BN96" i="37"/>
  <c r="BZ91" i="37"/>
  <c r="CC96" i="37"/>
  <c r="BZ93" i="37"/>
  <c r="CC91" i="37"/>
  <c r="CC93" i="37" s="1"/>
  <c r="BZ96" i="37"/>
  <c r="BM91" i="37"/>
  <c r="BM93" i="37"/>
  <c r="BQ91" i="37"/>
  <c r="BQ96" i="37"/>
  <c r="BQ93" i="37"/>
  <c r="M87" i="37"/>
  <c r="V93" i="37"/>
  <c r="CR87" i="37"/>
  <c r="V91" i="37"/>
  <c r="Y87" i="37"/>
  <c r="CG65" i="37"/>
  <c r="L22" i="37"/>
  <c r="Y65" i="37"/>
  <c r="CM87" i="37"/>
  <c r="BW91" i="37"/>
  <c r="CG29" i="37"/>
  <c r="CG29" i="36" s="1"/>
  <c r="V96" i="37"/>
  <c r="Y69" i="37"/>
  <c r="U96" i="37"/>
  <c r="H31" i="37"/>
  <c r="BU19" i="37"/>
  <c r="BU19" i="36" s="1"/>
  <c r="G72" i="37"/>
  <c r="G89" i="37" s="1"/>
  <c r="J31" i="37"/>
  <c r="K31" i="37"/>
  <c r="K95" i="37" s="1"/>
  <c r="M29" i="37"/>
  <c r="M29" i="36" s="1"/>
  <c r="I31" i="37"/>
  <c r="I95" i="37" s="1"/>
  <c r="BU69" i="37"/>
  <c r="CD89" i="37"/>
  <c r="CD91" i="37" s="1"/>
  <c r="CA72" i="37"/>
  <c r="CA89" i="37" s="1"/>
  <c r="CL89" i="37"/>
  <c r="L72" i="37"/>
  <c r="L89" i="37" s="1"/>
  <c r="BT31" i="37"/>
  <c r="CP72" i="37"/>
  <c r="CP89" i="37" s="1"/>
  <c r="BO31" i="37"/>
  <c r="C31" i="37"/>
  <c r="BW96" i="37"/>
  <c r="BW93" i="37"/>
  <c r="G22" i="37"/>
  <c r="G22" i="36" s="1"/>
  <c r="AN44" i="40"/>
  <c r="AT44" i="40" s="1"/>
  <c r="AN41" i="40"/>
  <c r="AT41" i="40" s="1"/>
  <c r="BC28" i="40"/>
  <c r="BI28" i="40" s="1"/>
  <c r="CG19" i="37"/>
  <c r="CG19" i="36" s="1"/>
  <c r="Y19" i="37"/>
  <c r="Y19" i="36" s="1"/>
  <c r="AN32" i="40"/>
  <c r="AT32" i="40" s="1"/>
  <c r="Y45" i="40"/>
  <c r="AE45" i="40" s="1"/>
  <c r="BC29" i="40"/>
  <c r="BI29" i="40" s="1"/>
  <c r="AN28" i="40"/>
  <c r="AT28" i="40" s="1"/>
  <c r="BC45" i="40"/>
  <c r="BI45" i="40" s="1"/>
  <c r="AN24" i="40"/>
  <c r="AT24" i="40" s="1"/>
  <c r="AN40" i="40"/>
  <c r="AT40" i="40" s="1"/>
  <c r="Y21" i="40"/>
  <c r="AE21" i="40" s="1"/>
  <c r="Y25" i="40"/>
  <c r="AE25" i="40" s="1"/>
  <c r="Y29" i="40"/>
  <c r="AE29" i="40" s="1"/>
  <c r="Y33" i="40"/>
  <c r="AE33" i="40" s="1"/>
  <c r="Y42" i="40"/>
  <c r="AE42" i="40" s="1"/>
  <c r="AN22" i="40"/>
  <c r="AT22" i="40" s="1"/>
  <c r="AN26" i="40"/>
  <c r="AT26" i="40" s="1"/>
  <c r="AN30" i="40"/>
  <c r="AT30" i="40" s="1"/>
  <c r="AN38" i="40"/>
  <c r="AT38" i="40" s="1"/>
  <c r="AN42" i="40"/>
  <c r="AT42" i="40" s="1"/>
  <c r="M65" i="37"/>
  <c r="AN20" i="40"/>
  <c r="AT20" i="40" s="1"/>
  <c r="BC26" i="40"/>
  <c r="BI26" i="40" s="1"/>
  <c r="BC30" i="40"/>
  <c r="BI30" i="40" s="1"/>
  <c r="BU65" i="37"/>
  <c r="Y22" i="40"/>
  <c r="AE22" i="40" s="1"/>
  <c r="Y26" i="40"/>
  <c r="AE26" i="40" s="1"/>
  <c r="Y30" i="40"/>
  <c r="AE30" i="40" s="1"/>
  <c r="Y39" i="40"/>
  <c r="AE39" i="40" s="1"/>
  <c r="Y43" i="40"/>
  <c r="AE43" i="40" s="1"/>
  <c r="BC27" i="40"/>
  <c r="BI27" i="40" s="1"/>
  <c r="Y41" i="40"/>
  <c r="AE41" i="40" s="1"/>
  <c r="BC24" i="40"/>
  <c r="BI24" i="40" s="1"/>
  <c r="BC44" i="40"/>
  <c r="BI44" i="40" s="1"/>
  <c r="U52" i="40"/>
  <c r="BC38" i="40"/>
  <c r="BI38" i="40" s="1"/>
  <c r="BC32" i="40"/>
  <c r="BI32" i="40" s="1"/>
  <c r="BB48" i="40"/>
  <c r="BB52" i="40"/>
  <c r="Y20" i="40"/>
  <c r="AE20" i="40" s="1"/>
  <c r="Y24" i="40"/>
  <c r="AE24" i="40" s="1"/>
  <c r="Y28" i="40"/>
  <c r="AE28" i="40" s="1"/>
  <c r="Y32" i="40"/>
  <c r="AE32" i="40" s="1"/>
  <c r="Y40" i="40"/>
  <c r="AE40" i="40" s="1"/>
  <c r="Y44" i="40"/>
  <c r="AE44" i="40" s="1"/>
  <c r="AM51" i="40"/>
  <c r="AM52" i="40"/>
  <c r="AY52" i="40"/>
  <c r="AY48" i="40"/>
  <c r="AY50" i="40"/>
  <c r="X52" i="40"/>
  <c r="AJ48" i="40"/>
  <c r="AJ50" i="40"/>
  <c r="AM48" i="40"/>
  <c r="BB49" i="40"/>
  <c r="BB50" i="40"/>
  <c r="X47" i="40"/>
  <c r="X48" i="40"/>
  <c r="X49" i="40"/>
  <c r="X50" i="40"/>
  <c r="AJ51" i="40"/>
  <c r="AY51" i="40"/>
  <c r="AM50" i="40"/>
  <c r="U49" i="40"/>
  <c r="AY47" i="40"/>
  <c r="U51" i="40"/>
  <c r="AJ47" i="40"/>
  <c r="BB47" i="40"/>
  <c r="AY49" i="40"/>
  <c r="BB51" i="40"/>
  <c r="U47" i="40"/>
  <c r="U48" i="40"/>
  <c r="X51" i="40"/>
  <c r="AM47" i="40"/>
  <c r="AJ49" i="40"/>
  <c r="AJ52" i="40"/>
  <c r="U50" i="40"/>
  <c r="AM49" i="40"/>
  <c r="BP96" i="37"/>
  <c r="BP93" i="37"/>
  <c r="BP91" i="37"/>
  <c r="M69" i="37"/>
  <c r="T96" i="37"/>
  <c r="T91" i="37"/>
  <c r="T93" i="37"/>
  <c r="CG69" i="37"/>
  <c r="CG69" i="36" s="1"/>
  <c r="CG72" i="36" s="1"/>
  <c r="BT72" i="37"/>
  <c r="BT89" i="37" s="1"/>
  <c r="BU29" i="37"/>
  <c r="BU29" i="36" s="1"/>
  <c r="CA31" i="37"/>
  <c r="CA95" i="37" s="1"/>
  <c r="X31" i="37"/>
  <c r="O91" i="37"/>
  <c r="O96" i="37"/>
  <c r="O93" i="37"/>
  <c r="M19" i="37"/>
  <c r="M19" i="36" s="1"/>
  <c r="CB91" i="37"/>
  <c r="CB93" i="37" s="1"/>
  <c r="CB96" i="37"/>
  <c r="BU87" i="37"/>
  <c r="Y29" i="37"/>
  <c r="Y29" i="36" s="1"/>
  <c r="BL96" i="37"/>
  <c r="BL93" i="37"/>
  <c r="BL91" i="37"/>
  <c r="BU22" i="37"/>
  <c r="BU22" i="36" s="1"/>
  <c r="CG87" i="37"/>
  <c r="J24" i="40"/>
  <c r="J32" i="40"/>
  <c r="J44" i="40"/>
  <c r="J29" i="40"/>
  <c r="J21" i="40"/>
  <c r="J41" i="40"/>
  <c r="J33" i="40"/>
  <c r="J25" i="40"/>
  <c r="J26" i="40"/>
  <c r="J27" i="40"/>
  <c r="J39" i="40"/>
  <c r="J20" i="40"/>
  <c r="J28" i="40"/>
  <c r="J40" i="40"/>
  <c r="J18" i="40"/>
  <c r="J30" i="40"/>
  <c r="J23" i="40"/>
  <c r="J31" i="40"/>
  <c r="J43" i="40"/>
  <c r="J38" i="40"/>
  <c r="J22" i="40"/>
  <c r="J42" i="40"/>
  <c r="J19" i="40"/>
  <c r="P26" i="40"/>
  <c r="P24" i="40"/>
  <c r="H52" i="40"/>
  <c r="BP52" i="40" s="1"/>
  <c r="H51" i="40"/>
  <c r="BP51" i="40" s="1"/>
  <c r="H50" i="40"/>
  <c r="BP50" i="40" s="1"/>
  <c r="H49" i="40"/>
  <c r="BP49" i="40" s="1"/>
  <c r="H48" i="40"/>
  <c r="BP48" i="40" s="1"/>
  <c r="H47" i="40"/>
  <c r="BP47" i="40" s="1"/>
  <c r="H45" i="40"/>
  <c r="BP45" i="40" s="1"/>
  <c r="CF95" i="36" l="1"/>
  <c r="BR33" i="40"/>
  <c r="BR19" i="40"/>
  <c r="BR23" i="40"/>
  <c r="BX24" i="40"/>
  <c r="P19" i="40"/>
  <c r="BX19" i="40" s="1"/>
  <c r="P33" i="40"/>
  <c r="BX33" i="40" s="1"/>
  <c r="BT95" i="36"/>
  <c r="BT94" i="36"/>
  <c r="BT93" i="36"/>
  <c r="CF96" i="36"/>
  <c r="CF31" i="37"/>
  <c r="CF94" i="36"/>
  <c r="CG22" i="37"/>
  <c r="CG22" i="36" s="1"/>
  <c r="CG31" i="36" s="1"/>
  <c r="CG95" i="36" s="1"/>
  <c r="CD93" i="37"/>
  <c r="CD94" i="37"/>
  <c r="CA91" i="36"/>
  <c r="CA93" i="36" s="1"/>
  <c r="BT91" i="36"/>
  <c r="T95" i="37"/>
  <c r="X91" i="36"/>
  <c r="S31" i="37"/>
  <c r="S95" i="36"/>
  <c r="Y22" i="37"/>
  <c r="Y22" i="36" s="1"/>
  <c r="Y31" i="36" s="1"/>
  <c r="S94" i="36"/>
  <c r="S96" i="36"/>
  <c r="CR72" i="37"/>
  <c r="CR89" i="37" s="1"/>
  <c r="CN72" i="36"/>
  <c r="CR69" i="36"/>
  <c r="CQ31" i="37"/>
  <c r="CQ95" i="37" s="1"/>
  <c r="CP31" i="37"/>
  <c r="CP95" i="37" s="1"/>
  <c r="CN22" i="36"/>
  <c r="CR22" i="37"/>
  <c r="CN95" i="37"/>
  <c r="CM69" i="36"/>
  <c r="CW69" i="37"/>
  <c r="E14" i="52"/>
  <c r="CS29" i="36"/>
  <c r="CW29" i="37"/>
  <c r="CM29" i="36"/>
  <c r="D91" i="37"/>
  <c r="D93" i="37"/>
  <c r="CM19" i="36"/>
  <c r="CM22" i="37"/>
  <c r="CI95" i="37"/>
  <c r="CM31" i="37"/>
  <c r="CS19" i="36"/>
  <c r="CW19" i="37"/>
  <c r="P40" i="40"/>
  <c r="BX40" i="40" s="1"/>
  <c r="BR40" i="40"/>
  <c r="BX26" i="40"/>
  <c r="P22" i="40"/>
  <c r="BX22" i="40" s="1"/>
  <c r="BR22" i="40"/>
  <c r="P28" i="40"/>
  <c r="BX28" i="40" s="1"/>
  <c r="BR28" i="40"/>
  <c r="BR26" i="40"/>
  <c r="P21" i="40"/>
  <c r="BX21" i="40" s="1"/>
  <c r="BR21" i="40"/>
  <c r="BR24" i="40"/>
  <c r="C94" i="37"/>
  <c r="C95" i="37"/>
  <c r="H94" i="37"/>
  <c r="H95" i="37"/>
  <c r="D14" i="52"/>
  <c r="CS69" i="36"/>
  <c r="CS72" i="37"/>
  <c r="CU69" i="36"/>
  <c r="CU72" i="36" s="1"/>
  <c r="CU72" i="37"/>
  <c r="CU89" i="37" s="1"/>
  <c r="CT69" i="36"/>
  <c r="CT72" i="36" s="1"/>
  <c r="CT72" i="37"/>
  <c r="CT89" i="37" s="1"/>
  <c r="X96" i="36"/>
  <c r="X95" i="36"/>
  <c r="X94" i="36"/>
  <c r="X93" i="36"/>
  <c r="CF91" i="36"/>
  <c r="CF93" i="36" s="1"/>
  <c r="CJ22" i="36"/>
  <c r="CT22" i="37"/>
  <c r="P31" i="40"/>
  <c r="BX31" i="40" s="1"/>
  <c r="BR31" i="40"/>
  <c r="P41" i="40"/>
  <c r="BX41" i="40" s="1"/>
  <c r="BR41" i="40"/>
  <c r="CO89" i="37"/>
  <c r="M69" i="36"/>
  <c r="BT94" i="37"/>
  <c r="BT95" i="37"/>
  <c r="P38" i="40"/>
  <c r="BX38" i="40" s="1"/>
  <c r="BR38" i="40"/>
  <c r="P30" i="40"/>
  <c r="BX30" i="40" s="1"/>
  <c r="BR30" i="40"/>
  <c r="P20" i="40"/>
  <c r="BX20" i="40" s="1"/>
  <c r="BR20" i="40"/>
  <c r="P25" i="40"/>
  <c r="BX25" i="40" s="1"/>
  <c r="BR25" i="40"/>
  <c r="P29" i="40"/>
  <c r="BX29" i="40" s="1"/>
  <c r="BR29" i="40"/>
  <c r="S94" i="37"/>
  <c r="S95" i="37"/>
  <c r="BO94" i="37"/>
  <c r="BO95" i="37"/>
  <c r="CF94" i="37"/>
  <c r="CF95" i="37"/>
  <c r="CL22" i="36"/>
  <c r="CV22" i="37"/>
  <c r="CK22" i="36"/>
  <c r="CU22" i="37"/>
  <c r="CP95" i="36"/>
  <c r="CP94" i="36"/>
  <c r="CP96" i="36"/>
  <c r="CP93" i="36"/>
  <c r="CO95" i="36"/>
  <c r="CO94" i="36"/>
  <c r="CO96" i="36"/>
  <c r="CO93" i="36"/>
  <c r="CG89" i="36"/>
  <c r="CV69" i="36"/>
  <c r="CV72" i="36" s="1"/>
  <c r="CV72" i="37"/>
  <c r="CV89" i="37" s="1"/>
  <c r="P27" i="40"/>
  <c r="BX27" i="40" s="1"/>
  <c r="BR27" i="40"/>
  <c r="P23" i="40"/>
  <c r="BX23" i="40" s="1"/>
  <c r="P43" i="40"/>
  <c r="BX43" i="40" s="1"/>
  <c r="BR43" i="40"/>
  <c r="P18" i="40"/>
  <c r="BX18" i="40" s="1"/>
  <c r="BR18" i="40"/>
  <c r="P39" i="40"/>
  <c r="BX39" i="40" s="1"/>
  <c r="BR39" i="40"/>
  <c r="P44" i="40"/>
  <c r="BX44" i="40" s="1"/>
  <c r="BR44" i="40"/>
  <c r="BU31" i="36"/>
  <c r="X94" i="37"/>
  <c r="X95" i="37"/>
  <c r="BU72" i="37"/>
  <c r="BU89" i="37" s="1"/>
  <c r="BU69" i="36"/>
  <c r="BU72" i="36" s="1"/>
  <c r="BU89" i="36" s="1"/>
  <c r="J95" i="37"/>
  <c r="Y72" i="37"/>
  <c r="Y89" i="37" s="1"/>
  <c r="Y69" i="36"/>
  <c r="Y72" i="36" s="1"/>
  <c r="Y89" i="36" s="1"/>
  <c r="L31" i="37"/>
  <c r="L22" i="36"/>
  <c r="R93" i="36"/>
  <c r="R96" i="36"/>
  <c r="R95" i="36"/>
  <c r="R94" i="36"/>
  <c r="Q95" i="36"/>
  <c r="Q96" i="36"/>
  <c r="Q94" i="36"/>
  <c r="Q93" i="36"/>
  <c r="Q91" i="36"/>
  <c r="F14" i="52"/>
  <c r="BO91" i="36"/>
  <c r="R91" i="36"/>
  <c r="D94" i="37"/>
  <c r="D95" i="37"/>
  <c r="P42" i="40"/>
  <c r="BX42" i="40" s="1"/>
  <c r="BR42" i="40"/>
  <c r="P32" i="40"/>
  <c r="BX32" i="40" s="1"/>
  <c r="BR32" i="40"/>
  <c r="BO95" i="36"/>
  <c r="BO93" i="36"/>
  <c r="BO96" i="36"/>
  <c r="BO94" i="36"/>
  <c r="CQ95" i="36"/>
  <c r="CQ96" i="36"/>
  <c r="CQ93" i="36"/>
  <c r="CQ94" i="36"/>
  <c r="CI22" i="36"/>
  <c r="CS22" i="37"/>
  <c r="BC48" i="40"/>
  <c r="BI48" i="40" s="1"/>
  <c r="Y52" i="40"/>
  <c r="AE52" i="40" s="1"/>
  <c r="AN52" i="40"/>
  <c r="AT52" i="40" s="1"/>
  <c r="CF96" i="37"/>
  <c r="C96" i="37"/>
  <c r="CW87" i="37"/>
  <c r="S91" i="37"/>
  <c r="BT91" i="37"/>
  <c r="C91" i="37"/>
  <c r="L96" i="37"/>
  <c r="H96" i="37"/>
  <c r="L91" i="37"/>
  <c r="M72" i="37"/>
  <c r="M89" i="37" s="1"/>
  <c r="C93" i="37"/>
  <c r="H91" i="37"/>
  <c r="H93" i="37" s="1"/>
  <c r="CM89" i="37"/>
  <c r="CA91" i="37"/>
  <c r="I94" i="37"/>
  <c r="I91" i="37"/>
  <c r="I96" i="37"/>
  <c r="I93" i="37"/>
  <c r="K94" i="37"/>
  <c r="K96" i="37"/>
  <c r="K93" i="37"/>
  <c r="CG72" i="37"/>
  <c r="CG89" i="37" s="1"/>
  <c r="K91" i="37"/>
  <c r="G31" i="37"/>
  <c r="CF91" i="37"/>
  <c r="CF93" i="37" s="1"/>
  <c r="J94" i="37"/>
  <c r="J96" i="37"/>
  <c r="J93" i="37"/>
  <c r="J91" i="37"/>
  <c r="CN91" i="37"/>
  <c r="CN96" i="37"/>
  <c r="CN93" i="37"/>
  <c r="CN94" i="37"/>
  <c r="CL94" i="37"/>
  <c r="CL91" i="37"/>
  <c r="CL96" i="37"/>
  <c r="CL93" i="37"/>
  <c r="BO93" i="37"/>
  <c r="BO96" i="37"/>
  <c r="X91" i="37"/>
  <c r="CI94" i="37"/>
  <c r="CI91" i="37"/>
  <c r="CI93" i="37" s="1"/>
  <c r="CI96" i="37"/>
  <c r="CQ94" i="37"/>
  <c r="CQ91" i="37"/>
  <c r="CQ96" i="37"/>
  <c r="CJ94" i="37"/>
  <c r="CJ91" i="37"/>
  <c r="CJ93" i="37" s="1"/>
  <c r="CJ96" i="37"/>
  <c r="BT93" i="37"/>
  <c r="M22" i="37"/>
  <c r="CK94" i="37"/>
  <c r="CK91" i="37"/>
  <c r="CK96" i="37"/>
  <c r="CK93" i="37"/>
  <c r="BO91" i="37"/>
  <c r="CA94" i="37"/>
  <c r="BT96" i="37"/>
  <c r="BU31" i="37"/>
  <c r="AN50" i="40"/>
  <c r="AT50" i="40" s="1"/>
  <c r="BC47" i="40"/>
  <c r="BI47" i="40" s="1"/>
  <c r="BC52" i="40"/>
  <c r="BI52" i="40" s="1"/>
  <c r="BC50" i="40"/>
  <c r="BI50" i="40" s="1"/>
  <c r="BC51" i="40"/>
  <c r="BI51" i="40" s="1"/>
  <c r="AN48" i="40"/>
  <c r="AT48" i="40" s="1"/>
  <c r="AN51" i="40"/>
  <c r="AT51" i="40" s="1"/>
  <c r="Y50" i="40"/>
  <c r="AE50" i="40" s="1"/>
  <c r="AN49" i="40"/>
  <c r="AT49" i="40" s="1"/>
  <c r="Y47" i="40"/>
  <c r="AE47" i="40" s="1"/>
  <c r="Y49" i="40"/>
  <c r="AE49" i="40" s="1"/>
  <c r="BC49" i="40"/>
  <c r="BI49" i="40" s="1"/>
  <c r="Y48" i="40"/>
  <c r="AE48" i="40" s="1"/>
  <c r="Y51" i="40"/>
  <c r="AE51" i="40" s="1"/>
  <c r="AN47" i="40"/>
  <c r="AT47" i="40" s="1"/>
  <c r="CA93" i="37"/>
  <c r="CA96" i="37"/>
  <c r="CG31" i="37"/>
  <c r="Y31" i="37"/>
  <c r="X96" i="37"/>
  <c r="X93" i="37"/>
  <c r="S96" i="37"/>
  <c r="S93" i="37"/>
  <c r="AF41" i="44"/>
  <c r="AF45" i="44" s="1"/>
  <c r="AF47" i="44" s="1"/>
  <c r="AF41" i="45"/>
  <c r="AF45" i="45" s="1"/>
  <c r="AF47" i="45" s="1"/>
  <c r="AF41" i="46"/>
  <c r="AF45" i="46" s="1"/>
  <c r="AF47" i="46" s="1"/>
  <c r="AF41" i="47"/>
  <c r="AF45" i="47" s="1"/>
  <c r="AF47" i="47" s="1"/>
  <c r="AF41" i="48"/>
  <c r="AF45" i="48" s="1"/>
  <c r="AF47" i="48" s="1"/>
  <c r="L93" i="37" l="1"/>
  <c r="Y94" i="36"/>
  <c r="CP93" i="37"/>
  <c r="CG91" i="36"/>
  <c r="CG93" i="36" s="1"/>
  <c r="CG96" i="36"/>
  <c r="CG94" i="36"/>
  <c r="CQ93" i="37"/>
  <c r="CP96" i="37"/>
  <c r="CP91" i="37"/>
  <c r="CP94" i="37"/>
  <c r="Y91" i="36"/>
  <c r="Y95" i="36"/>
  <c r="Y96" i="36"/>
  <c r="S91" i="36"/>
  <c r="S93" i="36" s="1"/>
  <c r="Y93" i="36"/>
  <c r="CN89" i="36"/>
  <c r="CR72" i="36"/>
  <c r="CN31" i="36"/>
  <c r="CR22" i="36"/>
  <c r="CS89" i="37"/>
  <c r="CW72" i="37"/>
  <c r="CW89" i="37" s="1"/>
  <c r="CS72" i="36"/>
  <c r="CW72" i="36" s="1"/>
  <c r="CW69" i="36"/>
  <c r="G91" i="37"/>
  <c r="C13" i="52"/>
  <c r="G13" i="52" s="1"/>
  <c r="CW29" i="36"/>
  <c r="CW22" i="37"/>
  <c r="CM22" i="36"/>
  <c r="C12" i="52"/>
  <c r="CW19" i="36"/>
  <c r="Y94" i="37"/>
  <c r="Y95" i="37"/>
  <c r="BU94" i="37"/>
  <c r="BU95" i="37"/>
  <c r="M22" i="36"/>
  <c r="CS22" i="36"/>
  <c r="CS31" i="37"/>
  <c r="L94" i="37"/>
  <c r="L95" i="37"/>
  <c r="CG94" i="37"/>
  <c r="CG95" i="37"/>
  <c r="CM95" i="37"/>
  <c r="G95" i="37"/>
  <c r="BU96" i="36"/>
  <c r="BU93" i="36"/>
  <c r="BU94" i="36"/>
  <c r="BU95" i="36"/>
  <c r="BU91" i="36"/>
  <c r="CU22" i="36"/>
  <c r="CU31" i="36" s="1"/>
  <c r="CU31" i="37"/>
  <c r="CT22" i="36"/>
  <c r="CT31" i="36" s="1"/>
  <c r="CT31" i="37"/>
  <c r="D16" i="52"/>
  <c r="CT89" i="36"/>
  <c r="F16" i="52"/>
  <c r="CV89" i="36"/>
  <c r="CV22" i="36"/>
  <c r="CV31" i="36" s="1"/>
  <c r="CV31" i="37"/>
  <c r="E16" i="52"/>
  <c r="CU89" i="36"/>
  <c r="G96" i="37"/>
  <c r="BU91" i="37"/>
  <c r="BU93" i="37"/>
  <c r="G94" i="37"/>
  <c r="G93" i="37"/>
  <c r="BU96" i="37"/>
  <c r="CM94" i="37"/>
  <c r="M31" i="37"/>
  <c r="M95" i="37" s="1"/>
  <c r="CO31" i="37"/>
  <c r="Y96" i="37"/>
  <c r="Y91" i="37"/>
  <c r="Y93" i="37" s="1"/>
  <c r="CG91" i="37"/>
  <c r="CG96" i="37"/>
  <c r="CG93" i="37"/>
  <c r="N52" i="40"/>
  <c r="BV52" i="40" s="1"/>
  <c r="M52" i="40"/>
  <c r="BU52" i="40" s="1"/>
  <c r="L52" i="40"/>
  <c r="BT52" i="40" s="1"/>
  <c r="K52" i="40"/>
  <c r="BS52" i="40" s="1"/>
  <c r="G52" i="40"/>
  <c r="D52" i="40"/>
  <c r="N51" i="40"/>
  <c r="BV51" i="40" s="1"/>
  <c r="M51" i="40"/>
  <c r="BU51" i="40" s="1"/>
  <c r="L51" i="40"/>
  <c r="BT51" i="40" s="1"/>
  <c r="K51" i="40"/>
  <c r="BS51" i="40" s="1"/>
  <c r="G51" i="40"/>
  <c r="D51" i="40"/>
  <c r="N50" i="40"/>
  <c r="BV50" i="40" s="1"/>
  <c r="M50" i="40"/>
  <c r="BU50" i="40" s="1"/>
  <c r="L50" i="40"/>
  <c r="BT50" i="40" s="1"/>
  <c r="K50" i="40"/>
  <c r="BS50" i="40" s="1"/>
  <c r="G50" i="40"/>
  <c r="D50" i="40"/>
  <c r="N49" i="40"/>
  <c r="BV49" i="40" s="1"/>
  <c r="M49" i="40"/>
  <c r="BU49" i="40" s="1"/>
  <c r="L49" i="40"/>
  <c r="BT49" i="40" s="1"/>
  <c r="K49" i="40"/>
  <c r="BS49" i="40" s="1"/>
  <c r="G49" i="40"/>
  <c r="D49" i="40"/>
  <c r="N48" i="40"/>
  <c r="BV48" i="40" s="1"/>
  <c r="M48" i="40"/>
  <c r="BU48" i="40" s="1"/>
  <c r="L48" i="40"/>
  <c r="BT48" i="40" s="1"/>
  <c r="K48" i="40"/>
  <c r="BS48" i="40" s="1"/>
  <c r="G48" i="40"/>
  <c r="D48" i="40"/>
  <c r="N47" i="40"/>
  <c r="BV47" i="40" s="1"/>
  <c r="M47" i="40"/>
  <c r="BU47" i="40" s="1"/>
  <c r="L47" i="40"/>
  <c r="BT47" i="40" s="1"/>
  <c r="K47" i="40"/>
  <c r="BS47" i="40" s="1"/>
  <c r="G47" i="40"/>
  <c r="D47" i="40"/>
  <c r="C16" i="52" l="1"/>
  <c r="G16" i="52" s="1"/>
  <c r="CS89" i="36"/>
  <c r="CR31" i="36"/>
  <c r="CN91" i="36"/>
  <c r="CN94" i="36"/>
  <c r="CN93" i="36"/>
  <c r="CN96" i="36"/>
  <c r="CN95" i="36"/>
  <c r="CO95" i="37"/>
  <c r="CR31" i="37"/>
  <c r="CS31" i="36"/>
  <c r="CW31" i="36" s="1"/>
  <c r="CW22" i="36"/>
  <c r="CU91" i="36"/>
  <c r="E18" i="52" s="1"/>
  <c r="CV91" i="36"/>
  <c r="E10" i="13" s="1"/>
  <c r="CW31" i="37"/>
  <c r="G12" i="52"/>
  <c r="C14" i="52"/>
  <c r="G14" i="52" s="1"/>
  <c r="CM96" i="37"/>
  <c r="CV94" i="37"/>
  <c r="CV95" i="37"/>
  <c r="CV93" i="37"/>
  <c r="CV96" i="37"/>
  <c r="CV91" i="37"/>
  <c r="CU95" i="36"/>
  <c r="CU96" i="36"/>
  <c r="CU93" i="36"/>
  <c r="CU94" i="36"/>
  <c r="CS94" i="37"/>
  <c r="CS95" i="37"/>
  <c r="CS91" i="37"/>
  <c r="CS93" i="37" s="1"/>
  <c r="CS96" i="37"/>
  <c r="CM91" i="37"/>
  <c r="CM93" i="37" s="1"/>
  <c r="CV94" i="36"/>
  <c r="CV96" i="36"/>
  <c r="CV93" i="36"/>
  <c r="CV95" i="36"/>
  <c r="CT94" i="37"/>
  <c r="CT95" i="37"/>
  <c r="CT91" i="37"/>
  <c r="CT96" i="37"/>
  <c r="CT93" i="37"/>
  <c r="CT95" i="36"/>
  <c r="CT94" i="36"/>
  <c r="CT96" i="36"/>
  <c r="CT91" i="36"/>
  <c r="CT93" i="36" s="1"/>
  <c r="CU94" i="37"/>
  <c r="CU95" i="37"/>
  <c r="CU91" i="37"/>
  <c r="CU93" i="37"/>
  <c r="CU96" i="37"/>
  <c r="F51" i="40"/>
  <c r="BN51" i="40" s="1"/>
  <c r="BL51" i="40"/>
  <c r="I51" i="40"/>
  <c r="BQ51" i="40" s="1"/>
  <c r="BO51" i="40"/>
  <c r="F50" i="40"/>
  <c r="BN50" i="40" s="1"/>
  <c r="BL50" i="40"/>
  <c r="I52" i="40"/>
  <c r="BQ52" i="40" s="1"/>
  <c r="BO52" i="40"/>
  <c r="I50" i="40"/>
  <c r="BQ50" i="40" s="1"/>
  <c r="BO50" i="40"/>
  <c r="F49" i="40"/>
  <c r="BN49" i="40" s="1"/>
  <c r="BL49" i="40"/>
  <c r="I49" i="40"/>
  <c r="BQ49" i="40" s="1"/>
  <c r="BO49" i="40"/>
  <c r="I48" i="40"/>
  <c r="BQ48" i="40" s="1"/>
  <c r="BO48" i="40"/>
  <c r="F47" i="40"/>
  <c r="BN47" i="40" s="1"/>
  <c r="BL47" i="40"/>
  <c r="I47" i="40"/>
  <c r="BQ47" i="40" s="1"/>
  <c r="BO47" i="40"/>
  <c r="F48" i="40"/>
  <c r="BN48" i="40" s="1"/>
  <c r="BL48" i="40"/>
  <c r="F52" i="40"/>
  <c r="BN52" i="40" s="1"/>
  <c r="BL52" i="40"/>
  <c r="M94" i="37"/>
  <c r="M91" i="37"/>
  <c r="M93" i="37" s="1"/>
  <c r="M96" i="37"/>
  <c r="CO96" i="37"/>
  <c r="CO94" i="37"/>
  <c r="CO91" i="37"/>
  <c r="CO93" i="37" s="1"/>
  <c r="E25" i="13"/>
  <c r="D25" i="13"/>
  <c r="CS95" i="36" l="1"/>
  <c r="CS94" i="36"/>
  <c r="CS96" i="36"/>
  <c r="F18" i="52"/>
  <c r="CR96" i="37"/>
  <c r="CR95" i="37"/>
  <c r="CR94" i="37"/>
  <c r="CR91" i="37"/>
  <c r="CR93" i="37" s="1"/>
  <c r="D10" i="13"/>
  <c r="CS91" i="36"/>
  <c r="CS93" i="36" s="1"/>
  <c r="CW94" i="37"/>
  <c r="CW95" i="37"/>
  <c r="C10" i="13"/>
  <c r="D18" i="52"/>
  <c r="J51" i="40"/>
  <c r="BR51" i="40" s="1"/>
  <c r="J47" i="40"/>
  <c r="BR47" i="40" s="1"/>
  <c r="J49" i="40"/>
  <c r="BR49" i="40" s="1"/>
  <c r="J50" i="40"/>
  <c r="BR50" i="40" s="1"/>
  <c r="J52" i="40"/>
  <c r="BR52" i="40" s="1"/>
  <c r="J48" i="40"/>
  <c r="BR48" i="40" s="1"/>
  <c r="CW96" i="37"/>
  <c r="CW91" i="37"/>
  <c r="CW93" i="37" s="1"/>
  <c r="G45" i="40"/>
  <c r="K45" i="40"/>
  <c r="BS45" i="40" s="1"/>
  <c r="L45" i="40"/>
  <c r="BT45" i="40" s="1"/>
  <c r="M45" i="40"/>
  <c r="BU45" i="40" s="1"/>
  <c r="N45" i="40"/>
  <c r="BV45" i="40" s="1"/>
  <c r="D45" i="40"/>
  <c r="B10" i="13" l="1"/>
  <c r="C18" i="52"/>
  <c r="G18" i="52" s="1"/>
  <c r="G21" i="52" s="1"/>
  <c r="I45" i="40"/>
  <c r="BQ45" i="40" s="1"/>
  <c r="BO45" i="40"/>
  <c r="F45" i="40"/>
  <c r="BN45" i="40" s="1"/>
  <c r="BL45" i="40"/>
  <c r="AH39" i="45"/>
  <c r="AF28" i="28"/>
  <c r="AG28" i="28"/>
  <c r="AH28" i="28"/>
  <c r="AI28" i="28"/>
  <c r="V28" i="28"/>
  <c r="W28" i="28"/>
  <c r="X28" i="28"/>
  <c r="Y28" i="28"/>
  <c r="Z28" i="28"/>
  <c r="K29" i="28"/>
  <c r="K28" i="28"/>
  <c r="AJ28" i="28" s="1"/>
  <c r="J45" i="40" l="1"/>
  <c r="BR45" i="40" s="1"/>
  <c r="BJ29" i="40"/>
  <c r="AF29" i="40"/>
  <c r="Q29" i="40"/>
  <c r="AU29" i="40"/>
  <c r="BY29" i="40" l="1"/>
  <c r="AU28" i="40"/>
  <c r="Q28" i="40"/>
  <c r="Q30" i="40"/>
  <c r="BJ28" i="40"/>
  <c r="AF28" i="40"/>
  <c r="AU30" i="40"/>
  <c r="AF30" i="40"/>
  <c r="BJ30" i="40"/>
  <c r="BY30" i="40" l="1"/>
  <c r="BY28" i="40"/>
  <c r="P30" i="28"/>
  <c r="D3" i="39"/>
  <c r="D6" i="39"/>
  <c r="D5" i="39"/>
  <c r="D2" i="39"/>
  <c r="D4" i="39" l="1"/>
  <c r="AI32" i="28" l="1"/>
  <c r="AH32" i="28"/>
  <c r="AG32" i="28"/>
  <c r="AF32" i="28"/>
  <c r="Z32" i="28"/>
  <c r="Y32" i="28"/>
  <c r="X32" i="28"/>
  <c r="W32" i="28"/>
  <c r="V32" i="28"/>
  <c r="K32" i="28"/>
  <c r="AI31" i="28"/>
  <c r="AH31" i="28"/>
  <c r="AG31" i="28"/>
  <c r="AF31" i="28"/>
  <c r="Z31" i="28"/>
  <c r="Y31" i="28"/>
  <c r="X31" i="28"/>
  <c r="W31" i="28"/>
  <c r="V31" i="28"/>
  <c r="K31" i="28"/>
  <c r="AI30" i="28"/>
  <c r="AH30" i="28"/>
  <c r="AG30" i="28"/>
  <c r="AF30" i="28"/>
  <c r="Z30" i="28"/>
  <c r="Y30" i="28"/>
  <c r="X30" i="28"/>
  <c r="W30" i="28"/>
  <c r="V30" i="28"/>
  <c r="K30" i="28"/>
  <c r="AJ30" i="28" s="1"/>
  <c r="B6" i="50"/>
  <c r="B5" i="50"/>
  <c r="B3" i="50"/>
  <c r="B2" i="50"/>
  <c r="B4" i="50"/>
  <c r="AH46" i="48" l="1"/>
  <c r="AH44" i="48"/>
  <c r="AH42" i="48"/>
  <c r="AG41" i="48"/>
  <c r="AG45" i="48" s="1"/>
  <c r="AG47" i="48" s="1"/>
  <c r="AE41" i="48"/>
  <c r="AE45" i="48" s="1"/>
  <c r="AE47" i="48" s="1"/>
  <c r="AD41" i="48"/>
  <c r="AD45" i="48" s="1"/>
  <c r="AD47" i="48" s="1"/>
  <c r="AC41" i="48"/>
  <c r="AC45" i="48" s="1"/>
  <c r="AC47" i="48" s="1"/>
  <c r="AB41" i="48"/>
  <c r="AB45" i="48" s="1"/>
  <c r="AB47" i="48" s="1"/>
  <c r="AA41" i="48"/>
  <c r="AA45" i="48" s="1"/>
  <c r="AA47" i="48" s="1"/>
  <c r="Z41" i="48"/>
  <c r="Z45" i="48" s="1"/>
  <c r="Z47" i="48" s="1"/>
  <c r="Y41" i="48"/>
  <c r="Y45" i="48" s="1"/>
  <c r="Y47" i="48" s="1"/>
  <c r="X41" i="48"/>
  <c r="X45" i="48" s="1"/>
  <c r="X47" i="48" s="1"/>
  <c r="W41" i="48"/>
  <c r="W45" i="48" s="1"/>
  <c r="W47" i="48" s="1"/>
  <c r="V41" i="48"/>
  <c r="V45" i="48" s="1"/>
  <c r="V47" i="48" s="1"/>
  <c r="U41" i="48"/>
  <c r="U45" i="48" s="1"/>
  <c r="U47" i="48" s="1"/>
  <c r="T41" i="48"/>
  <c r="T45" i="48" s="1"/>
  <c r="T47" i="48" s="1"/>
  <c r="S41" i="48"/>
  <c r="S45" i="48" s="1"/>
  <c r="S47" i="48" s="1"/>
  <c r="R41" i="48"/>
  <c r="R45" i="48" s="1"/>
  <c r="R47" i="48" s="1"/>
  <c r="Q41" i="48"/>
  <c r="Q45" i="48" s="1"/>
  <c r="Q47" i="48" s="1"/>
  <c r="P41" i="48"/>
  <c r="P45" i="48" s="1"/>
  <c r="P47" i="48" s="1"/>
  <c r="O41" i="48"/>
  <c r="O45" i="48" s="1"/>
  <c r="O47" i="48" s="1"/>
  <c r="N41" i="48"/>
  <c r="N45" i="48" s="1"/>
  <c r="N47" i="48" s="1"/>
  <c r="M41" i="48"/>
  <c r="M45" i="48" s="1"/>
  <c r="M47" i="48" s="1"/>
  <c r="L41" i="48"/>
  <c r="L45" i="48" s="1"/>
  <c r="L47" i="48" s="1"/>
  <c r="K41" i="48"/>
  <c r="K45" i="48" s="1"/>
  <c r="K47" i="48" s="1"/>
  <c r="J41" i="48"/>
  <c r="J45" i="48" s="1"/>
  <c r="J47" i="48" s="1"/>
  <c r="I41" i="48"/>
  <c r="I45" i="48" s="1"/>
  <c r="I47" i="48" s="1"/>
  <c r="H41" i="48"/>
  <c r="H45" i="48" s="1"/>
  <c r="H47" i="48" s="1"/>
  <c r="G41" i="48"/>
  <c r="G45" i="48" s="1"/>
  <c r="G47" i="48" s="1"/>
  <c r="F41" i="48"/>
  <c r="F45" i="48" s="1"/>
  <c r="F47" i="48" s="1"/>
  <c r="E41" i="48"/>
  <c r="E45" i="48" s="1"/>
  <c r="E47" i="48" s="1"/>
  <c r="D41" i="48"/>
  <c r="D45" i="48" s="1"/>
  <c r="D47" i="48" s="1"/>
  <c r="C41" i="48"/>
  <c r="C45" i="48" s="1"/>
  <c r="C47" i="48" s="1"/>
  <c r="AH40" i="48"/>
  <c r="AH39" i="48"/>
  <c r="AH38" i="48"/>
  <c r="AH37" i="48"/>
  <c r="AH36" i="48"/>
  <c r="AH35" i="48"/>
  <c r="AH34" i="48"/>
  <c r="AH33" i="48"/>
  <c r="AH32" i="48"/>
  <c r="AH31" i="48"/>
  <c r="AH30" i="48"/>
  <c r="AH29" i="48"/>
  <c r="AH28" i="48"/>
  <c r="AH27" i="48"/>
  <c r="AH26" i="48"/>
  <c r="AH25" i="48"/>
  <c r="AH24" i="48"/>
  <c r="AH23" i="48"/>
  <c r="AH22" i="48"/>
  <c r="AH21" i="48"/>
  <c r="AH20" i="48"/>
  <c r="AH19" i="48"/>
  <c r="AH18" i="48"/>
  <c r="AH17" i="48"/>
  <c r="AH16" i="48"/>
  <c r="AH15" i="48"/>
  <c r="AH14" i="48"/>
  <c r="AH13" i="48"/>
  <c r="AH12" i="48"/>
  <c r="AH11" i="48"/>
  <c r="B11" i="48"/>
  <c r="B12" i="48" s="1"/>
  <c r="B13" i="48" s="1"/>
  <c r="B14" i="48" s="1"/>
  <c r="B15" i="48" s="1"/>
  <c r="B16" i="48" s="1"/>
  <c r="B17" i="48" s="1"/>
  <c r="B18" i="48" s="1"/>
  <c r="B19" i="48" s="1"/>
  <c r="B20" i="48" s="1"/>
  <c r="B21" i="48" s="1"/>
  <c r="B22" i="48" s="1"/>
  <c r="B23" i="48" s="1"/>
  <c r="B24" i="48" s="1"/>
  <c r="B25" i="48" s="1"/>
  <c r="B26" i="48" s="1"/>
  <c r="B27" i="48" s="1"/>
  <c r="B28" i="48" s="1"/>
  <c r="B29" i="48" s="1"/>
  <c r="B30" i="48" s="1"/>
  <c r="B31" i="48" s="1"/>
  <c r="B32" i="48" s="1"/>
  <c r="B33" i="48" s="1"/>
  <c r="B34" i="48" s="1"/>
  <c r="B35" i="48" s="1"/>
  <c r="B36" i="48" s="1"/>
  <c r="B37" i="48" s="1"/>
  <c r="B38" i="48" s="1"/>
  <c r="B39" i="48" s="1"/>
  <c r="AH10" i="48"/>
  <c r="AH46" i="47"/>
  <c r="AH44" i="47"/>
  <c r="AH42" i="47"/>
  <c r="AG41" i="47"/>
  <c r="AG45" i="47" s="1"/>
  <c r="AG47" i="47" s="1"/>
  <c r="AE41" i="47"/>
  <c r="AE45" i="47" s="1"/>
  <c r="AE47" i="47" s="1"/>
  <c r="AD41" i="47"/>
  <c r="AD45" i="47" s="1"/>
  <c r="AD47" i="47" s="1"/>
  <c r="AC41" i="47"/>
  <c r="AC45" i="47" s="1"/>
  <c r="AC47" i="47" s="1"/>
  <c r="AB41" i="47"/>
  <c r="AB45" i="47" s="1"/>
  <c r="AB47" i="47" s="1"/>
  <c r="AA41" i="47"/>
  <c r="AA45" i="47" s="1"/>
  <c r="AA47" i="47" s="1"/>
  <c r="Z41" i="47"/>
  <c r="Z45" i="47" s="1"/>
  <c r="Z47" i="47" s="1"/>
  <c r="Y41" i="47"/>
  <c r="Y45" i="47" s="1"/>
  <c r="Y47" i="47" s="1"/>
  <c r="X41" i="47"/>
  <c r="X45" i="47" s="1"/>
  <c r="X47" i="47" s="1"/>
  <c r="W41" i="47"/>
  <c r="W45" i="47" s="1"/>
  <c r="W47" i="47" s="1"/>
  <c r="V41" i="47"/>
  <c r="V45" i="47" s="1"/>
  <c r="V47" i="47" s="1"/>
  <c r="U41" i="47"/>
  <c r="U45" i="47" s="1"/>
  <c r="U47" i="47" s="1"/>
  <c r="T41" i="47"/>
  <c r="T45" i="47" s="1"/>
  <c r="T47" i="47" s="1"/>
  <c r="S41" i="47"/>
  <c r="S45" i="47" s="1"/>
  <c r="S47" i="47" s="1"/>
  <c r="R41" i="47"/>
  <c r="R45" i="47" s="1"/>
  <c r="R47" i="47" s="1"/>
  <c r="Q41" i="47"/>
  <c r="Q45" i="47" s="1"/>
  <c r="Q47" i="47" s="1"/>
  <c r="P41" i="47"/>
  <c r="P45" i="47" s="1"/>
  <c r="P47" i="47" s="1"/>
  <c r="O41" i="47"/>
  <c r="O45" i="47" s="1"/>
  <c r="O47" i="47" s="1"/>
  <c r="N41" i="47"/>
  <c r="N45" i="47" s="1"/>
  <c r="N47" i="47" s="1"/>
  <c r="M41" i="47"/>
  <c r="M45" i="47" s="1"/>
  <c r="M47" i="47" s="1"/>
  <c r="L41" i="47"/>
  <c r="L45" i="47" s="1"/>
  <c r="L47" i="47" s="1"/>
  <c r="K41" i="47"/>
  <c r="K45" i="47" s="1"/>
  <c r="K47" i="47" s="1"/>
  <c r="J41" i="47"/>
  <c r="J45" i="47" s="1"/>
  <c r="J47" i="47" s="1"/>
  <c r="I41" i="47"/>
  <c r="I45" i="47" s="1"/>
  <c r="I47" i="47" s="1"/>
  <c r="H41" i="47"/>
  <c r="H45" i="47" s="1"/>
  <c r="H47" i="47" s="1"/>
  <c r="G41" i="47"/>
  <c r="G45" i="47" s="1"/>
  <c r="G47" i="47" s="1"/>
  <c r="F41" i="47"/>
  <c r="F45" i="47" s="1"/>
  <c r="F47" i="47" s="1"/>
  <c r="E41" i="47"/>
  <c r="E45" i="47" s="1"/>
  <c r="E47" i="47" s="1"/>
  <c r="D41" i="47"/>
  <c r="D45" i="47" s="1"/>
  <c r="D47" i="47" s="1"/>
  <c r="C41" i="47"/>
  <c r="C45" i="47" s="1"/>
  <c r="C47" i="47" s="1"/>
  <c r="AH40" i="47"/>
  <c r="AH39" i="47"/>
  <c r="AH38" i="47"/>
  <c r="AH37" i="47"/>
  <c r="AH36" i="47"/>
  <c r="AH35" i="47"/>
  <c r="AH34" i="47"/>
  <c r="AH33" i="47"/>
  <c r="AH32" i="47"/>
  <c r="AH31" i="47"/>
  <c r="AH30" i="47"/>
  <c r="AH29" i="47"/>
  <c r="AH28" i="47"/>
  <c r="AH27" i="47"/>
  <c r="AH26" i="47"/>
  <c r="AH25" i="47"/>
  <c r="AH24" i="47"/>
  <c r="AH23" i="47"/>
  <c r="AH22" i="47"/>
  <c r="AH21" i="47"/>
  <c r="AH20" i="47"/>
  <c r="AH19" i="47"/>
  <c r="AH18" i="47"/>
  <c r="AH17" i="47"/>
  <c r="AH16" i="47"/>
  <c r="AH15" i="47"/>
  <c r="AH14" i="47"/>
  <c r="AH13" i="47"/>
  <c r="AH12" i="47"/>
  <c r="AH11" i="47"/>
  <c r="B11" i="47"/>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AH10" i="47"/>
  <c r="AH46" i="46"/>
  <c r="AH44" i="46"/>
  <c r="AH42" i="46"/>
  <c r="AG41" i="46"/>
  <c r="AG45" i="46" s="1"/>
  <c r="AG47" i="46" s="1"/>
  <c r="AE41" i="46"/>
  <c r="AE45" i="46" s="1"/>
  <c r="AE47" i="46" s="1"/>
  <c r="AD41" i="46"/>
  <c r="AD45" i="46" s="1"/>
  <c r="AD47" i="46" s="1"/>
  <c r="AC41" i="46"/>
  <c r="AC45" i="46" s="1"/>
  <c r="AC47" i="46" s="1"/>
  <c r="AB41" i="46"/>
  <c r="AB45" i="46" s="1"/>
  <c r="AB47" i="46" s="1"/>
  <c r="AA41" i="46"/>
  <c r="AA45" i="46" s="1"/>
  <c r="AA47" i="46" s="1"/>
  <c r="Z41" i="46"/>
  <c r="Z45" i="46" s="1"/>
  <c r="Z47" i="46" s="1"/>
  <c r="Y41" i="46"/>
  <c r="Y45" i="46" s="1"/>
  <c r="Y47" i="46" s="1"/>
  <c r="X41" i="46"/>
  <c r="X45" i="46" s="1"/>
  <c r="X47" i="46" s="1"/>
  <c r="W41" i="46"/>
  <c r="W45" i="46" s="1"/>
  <c r="W47" i="46" s="1"/>
  <c r="V41" i="46"/>
  <c r="V45" i="46" s="1"/>
  <c r="V47" i="46" s="1"/>
  <c r="U41" i="46"/>
  <c r="U45" i="46" s="1"/>
  <c r="U47" i="46" s="1"/>
  <c r="T41" i="46"/>
  <c r="T45" i="46" s="1"/>
  <c r="T47" i="46" s="1"/>
  <c r="S41" i="46"/>
  <c r="S45" i="46" s="1"/>
  <c r="S47" i="46" s="1"/>
  <c r="R41" i="46"/>
  <c r="R45" i="46" s="1"/>
  <c r="R47" i="46" s="1"/>
  <c r="Q41" i="46"/>
  <c r="Q45" i="46" s="1"/>
  <c r="Q47" i="46" s="1"/>
  <c r="P41" i="46"/>
  <c r="P45" i="46" s="1"/>
  <c r="P47" i="46" s="1"/>
  <c r="O41" i="46"/>
  <c r="O45" i="46" s="1"/>
  <c r="O47" i="46" s="1"/>
  <c r="N41" i="46"/>
  <c r="N45" i="46" s="1"/>
  <c r="N47" i="46" s="1"/>
  <c r="M41" i="46"/>
  <c r="M45" i="46" s="1"/>
  <c r="M47" i="46" s="1"/>
  <c r="L41" i="46"/>
  <c r="L45" i="46" s="1"/>
  <c r="L47" i="46" s="1"/>
  <c r="K41" i="46"/>
  <c r="K45" i="46" s="1"/>
  <c r="K47" i="46" s="1"/>
  <c r="J41" i="46"/>
  <c r="J45" i="46" s="1"/>
  <c r="J47" i="46" s="1"/>
  <c r="I41" i="46"/>
  <c r="I45" i="46" s="1"/>
  <c r="I47" i="46" s="1"/>
  <c r="H41" i="46"/>
  <c r="H45" i="46" s="1"/>
  <c r="H47" i="46" s="1"/>
  <c r="G41" i="46"/>
  <c r="G45" i="46" s="1"/>
  <c r="G47" i="46" s="1"/>
  <c r="F41" i="46"/>
  <c r="F45" i="46" s="1"/>
  <c r="F47" i="46" s="1"/>
  <c r="E41" i="46"/>
  <c r="E45" i="46" s="1"/>
  <c r="E47" i="46" s="1"/>
  <c r="D41" i="46"/>
  <c r="D45" i="46" s="1"/>
  <c r="D47" i="46" s="1"/>
  <c r="C41" i="46"/>
  <c r="C45" i="46" s="1"/>
  <c r="C47" i="46" s="1"/>
  <c r="AH40" i="46"/>
  <c r="AH39" i="46"/>
  <c r="AH38" i="46"/>
  <c r="AH37" i="46"/>
  <c r="AH36" i="46"/>
  <c r="AH35" i="46"/>
  <c r="AH34" i="46"/>
  <c r="AH33" i="46"/>
  <c r="AH32" i="46"/>
  <c r="AH31" i="46"/>
  <c r="AH30" i="46"/>
  <c r="AH29" i="46"/>
  <c r="AH28" i="46"/>
  <c r="AH27" i="46"/>
  <c r="AH26" i="46"/>
  <c r="AH25" i="46"/>
  <c r="AH24" i="46"/>
  <c r="AH23" i="46"/>
  <c r="AH22" i="46"/>
  <c r="AH21" i="46"/>
  <c r="AH20" i="46"/>
  <c r="AH19" i="46"/>
  <c r="AH18" i="46"/>
  <c r="AH17" i="46"/>
  <c r="AH16" i="46"/>
  <c r="AH15" i="46"/>
  <c r="AH14" i="46"/>
  <c r="AH13" i="46"/>
  <c r="AH12" i="46"/>
  <c r="AH11" i="46"/>
  <c r="B11" i="46"/>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AH10" i="46"/>
  <c r="B11" i="45"/>
  <c r="B10" i="45" s="1"/>
  <c r="AH41" i="47" l="1"/>
  <c r="AH45" i="47" s="1"/>
  <c r="AH47" i="47" s="1"/>
  <c r="AH41" i="48"/>
  <c r="AH45" i="48" s="1"/>
  <c r="AH47" i="48" s="1"/>
  <c r="AH41" i="46"/>
  <c r="AH45" i="46" s="1"/>
  <c r="AH47" i="46" s="1"/>
  <c r="B10" i="48"/>
  <c r="C9" i="48" s="1" a="1"/>
  <c r="B10" i="47"/>
  <c r="C9" i="47" s="1" a="1"/>
  <c r="B10" i="46"/>
  <c r="C9" i="46" s="1" a="1"/>
  <c r="B12" i="45"/>
  <c r="B13" i="45" s="1"/>
  <c r="B14" i="45" s="1"/>
  <c r="B15" i="45" s="1"/>
  <c r="B16" i="45" s="1"/>
  <c r="B17" i="45" s="1"/>
  <c r="B18" i="45" s="1"/>
  <c r="B19" i="45" s="1"/>
  <c r="B20" i="45" s="1"/>
  <c r="B21" i="45" s="1"/>
  <c r="B22" i="45" s="1"/>
  <c r="B23" i="45" s="1"/>
  <c r="B24" i="45" s="1"/>
  <c r="B25" i="45" s="1"/>
  <c r="B26" i="45" s="1"/>
  <c r="B27" i="45" s="1"/>
  <c r="B28" i="45" s="1"/>
  <c r="B29" i="45" s="1"/>
  <c r="B30" i="45" s="1"/>
  <c r="B31" i="45" s="1"/>
  <c r="B32" i="45" s="1"/>
  <c r="B33" i="45" s="1"/>
  <c r="B34" i="45" s="1"/>
  <c r="B35" i="45" s="1"/>
  <c r="B36" i="45" s="1"/>
  <c r="B37" i="45" s="1"/>
  <c r="B38" i="45" s="1"/>
  <c r="B39" i="45" s="1"/>
  <c r="AH11" i="44"/>
  <c r="B11" i="44"/>
  <c r="B10" i="44" s="1"/>
  <c r="AC9" i="48" l="1"/>
  <c r="Y9" i="48"/>
  <c r="U9" i="48"/>
  <c r="Q9" i="48"/>
  <c r="M9" i="48"/>
  <c r="I9" i="48"/>
  <c r="E9" i="48"/>
  <c r="AF9" i="48"/>
  <c r="AB9" i="48"/>
  <c r="X9" i="48"/>
  <c r="T9" i="48"/>
  <c r="P9" i="48"/>
  <c r="L9" i="48"/>
  <c r="H9" i="48"/>
  <c r="D9" i="48"/>
  <c r="AD9" i="48"/>
  <c r="Z9" i="48"/>
  <c r="R9" i="48"/>
  <c r="J9" i="48"/>
  <c r="AE9" i="48"/>
  <c r="AA9" i="48"/>
  <c r="W9" i="48"/>
  <c r="S9" i="48"/>
  <c r="O9" i="48"/>
  <c r="K9" i="48"/>
  <c r="G9" i="48"/>
  <c r="C9" i="48"/>
  <c r="V9" i="48"/>
  <c r="N9" i="48"/>
  <c r="F9" i="48"/>
  <c r="AC9" i="47"/>
  <c r="Y9" i="47"/>
  <c r="U9" i="47"/>
  <c r="Q9" i="47"/>
  <c r="M9" i="47"/>
  <c r="I9" i="47"/>
  <c r="E9" i="47"/>
  <c r="V9" i="47"/>
  <c r="F9" i="47"/>
  <c r="AF9" i="47"/>
  <c r="AB9" i="47"/>
  <c r="X9" i="47"/>
  <c r="T9" i="47"/>
  <c r="P9" i="47"/>
  <c r="L9" i="47"/>
  <c r="H9" i="47"/>
  <c r="D9" i="47"/>
  <c r="AE9" i="47"/>
  <c r="AA9" i="47"/>
  <c r="W9" i="47"/>
  <c r="S9" i="47"/>
  <c r="O9" i="47"/>
  <c r="K9" i="47"/>
  <c r="G9" i="47"/>
  <c r="J9" i="47"/>
  <c r="AD9" i="47"/>
  <c r="Z9" i="47"/>
  <c r="R9" i="47"/>
  <c r="N9" i="47"/>
  <c r="C9" i="47"/>
  <c r="AC9" i="46"/>
  <c r="Y9" i="46"/>
  <c r="U9" i="46"/>
  <c r="Q9" i="46"/>
  <c r="M9" i="46"/>
  <c r="I9" i="46"/>
  <c r="E9" i="46"/>
  <c r="Z9" i="46"/>
  <c r="V9" i="46"/>
  <c r="N9" i="46"/>
  <c r="AF9" i="46"/>
  <c r="AB9" i="46"/>
  <c r="X9" i="46"/>
  <c r="T9" i="46"/>
  <c r="P9" i="46"/>
  <c r="L9" i="46"/>
  <c r="H9" i="46"/>
  <c r="D9" i="46"/>
  <c r="AE9" i="46"/>
  <c r="AA9" i="46"/>
  <c r="W9" i="46"/>
  <c r="S9" i="46"/>
  <c r="O9" i="46"/>
  <c r="K9" i="46"/>
  <c r="G9" i="46"/>
  <c r="C9" i="46"/>
  <c r="F9" i="46"/>
  <c r="AD9" i="46"/>
  <c r="R9" i="46"/>
  <c r="J9" i="46"/>
  <c r="C9" i="45" a="1"/>
  <c r="B12" i="44"/>
  <c r="AF9" i="45" l="1"/>
  <c r="Q9" i="45"/>
  <c r="F9" i="45"/>
  <c r="AD9" i="45"/>
  <c r="O9" i="45"/>
  <c r="AE9" i="45"/>
  <c r="H9" i="45"/>
  <c r="X9" i="45"/>
  <c r="M9" i="45"/>
  <c r="AC9" i="45"/>
  <c r="Z9" i="45"/>
  <c r="K9" i="45"/>
  <c r="AA9" i="45"/>
  <c r="D9" i="45"/>
  <c r="T9" i="45"/>
  <c r="E9" i="45"/>
  <c r="U9" i="45"/>
  <c r="N9" i="45"/>
  <c r="C9" i="45"/>
  <c r="S9" i="45"/>
  <c r="J9" i="45"/>
  <c r="L9" i="45"/>
  <c r="AB9" i="45"/>
  <c r="I9" i="45"/>
  <c r="Y9" i="45"/>
  <c r="V9" i="45"/>
  <c r="G9" i="45"/>
  <c r="W9" i="45"/>
  <c r="R9" i="45"/>
  <c r="P9" i="45"/>
  <c r="AG41" i="45"/>
  <c r="AG45" i="45" s="1"/>
  <c r="AG41" i="44"/>
  <c r="AG45" i="44" s="1"/>
  <c r="D41" i="44" l="1"/>
  <c r="D45" i="44" s="1"/>
  <c r="D41" i="45"/>
  <c r="AE41" i="45"/>
  <c r="AE45" i="45" s="1"/>
  <c r="AE47" i="45" s="1"/>
  <c r="AE41" i="44"/>
  <c r="AE45" i="44" s="1"/>
  <c r="AE47" i="44" s="1"/>
  <c r="AD41" i="45"/>
  <c r="AD45" i="45" s="1"/>
  <c r="AD47" i="45" s="1"/>
  <c r="AD41" i="44"/>
  <c r="AD45" i="44" s="1"/>
  <c r="AD47" i="44" s="1"/>
  <c r="E41" i="45"/>
  <c r="F41" i="45"/>
  <c r="G41" i="45"/>
  <c r="H41" i="45"/>
  <c r="I41" i="45"/>
  <c r="J41" i="45"/>
  <c r="K41" i="45"/>
  <c r="L41" i="45"/>
  <c r="M41" i="45"/>
  <c r="N41" i="45"/>
  <c r="O41" i="45"/>
  <c r="P41" i="45"/>
  <c r="Q41" i="45"/>
  <c r="R41" i="45"/>
  <c r="S41" i="45"/>
  <c r="T41" i="45"/>
  <c r="U41" i="45"/>
  <c r="V41" i="45"/>
  <c r="W41" i="45"/>
  <c r="X41" i="45"/>
  <c r="Y41" i="45"/>
  <c r="Z41" i="45"/>
  <c r="AA41" i="45"/>
  <c r="AB41" i="45"/>
  <c r="AC41" i="45"/>
  <c r="E41" i="44"/>
  <c r="F41" i="44"/>
  <c r="F45" i="44" s="1"/>
  <c r="G41" i="44"/>
  <c r="H41" i="44"/>
  <c r="I41" i="44"/>
  <c r="J41" i="44"/>
  <c r="K41" i="44"/>
  <c r="L41" i="44"/>
  <c r="M41" i="44"/>
  <c r="N41" i="44"/>
  <c r="O41" i="44"/>
  <c r="P41" i="44"/>
  <c r="Q41" i="44"/>
  <c r="R41" i="44"/>
  <c r="S41" i="44"/>
  <c r="T41" i="44"/>
  <c r="U41" i="44"/>
  <c r="V41" i="44"/>
  <c r="W41" i="44"/>
  <c r="X41" i="44"/>
  <c r="Y41" i="44"/>
  <c r="Z41" i="44"/>
  <c r="AA41" i="44"/>
  <c r="AB41" i="44"/>
  <c r="AC41" i="44"/>
  <c r="C41" i="45"/>
  <c r="C41" i="44"/>
  <c r="C45" i="44" s="1"/>
  <c r="AG47" i="45"/>
  <c r="AH44" i="45"/>
  <c r="AH42" i="45"/>
  <c r="AH40" i="45"/>
  <c r="AH46" i="44"/>
  <c r="AG47" i="44"/>
  <c r="AH40" i="44"/>
  <c r="AH39" i="44"/>
  <c r="B6" i="7"/>
  <c r="B5" i="7"/>
  <c r="B4" i="7"/>
  <c r="B3" i="7"/>
  <c r="B2" i="7"/>
  <c r="D6" i="40"/>
  <c r="D5" i="40"/>
  <c r="D4" i="40"/>
  <c r="D2" i="40"/>
  <c r="D3" i="40"/>
  <c r="D6" i="49" l="1"/>
  <c r="D5" i="49"/>
  <c r="D4" i="49"/>
  <c r="D3" i="49"/>
  <c r="D2" i="49"/>
  <c r="L100" i="49" l="1"/>
  <c r="H100" i="49"/>
  <c r="G100" i="49"/>
  <c r="F100" i="49"/>
  <c r="M98" i="49"/>
  <c r="M97" i="49"/>
  <c r="M96" i="49"/>
  <c r="M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100" i="49" l="1"/>
  <c r="AH10" i="45"/>
  <c r="AH10" i="44"/>
  <c r="C6" i="44" l="1"/>
  <c r="C5" i="44"/>
  <c r="C4" i="44"/>
  <c r="C3" i="44"/>
  <c r="C2" i="44"/>
  <c r="C6" i="45"/>
  <c r="C5" i="45"/>
  <c r="C4" i="45"/>
  <c r="C3" i="45"/>
  <c r="C2" i="45"/>
  <c r="C6" i="46"/>
  <c r="C5" i="46"/>
  <c r="C4" i="46"/>
  <c r="C3" i="46"/>
  <c r="C2" i="46"/>
  <c r="C6" i="47"/>
  <c r="C5" i="47"/>
  <c r="C4" i="47"/>
  <c r="C3" i="47"/>
  <c r="C2" i="47"/>
  <c r="C6" i="48"/>
  <c r="C5" i="48"/>
  <c r="C4" i="48"/>
  <c r="C3" i="48"/>
  <c r="C2" i="48"/>
  <c r="AH46" i="45"/>
  <c r="AC45" i="45"/>
  <c r="AC47" i="45" s="1"/>
  <c r="AB45" i="45"/>
  <c r="AB47" i="45" s="1"/>
  <c r="AA45" i="45"/>
  <c r="AA47" i="45" s="1"/>
  <c r="Z45" i="45"/>
  <c r="Z47" i="45" s="1"/>
  <c r="Y45" i="45"/>
  <c r="Y47" i="45" s="1"/>
  <c r="X45" i="45"/>
  <c r="X47" i="45" s="1"/>
  <c r="W45" i="45"/>
  <c r="W47" i="45" s="1"/>
  <c r="V45" i="45"/>
  <c r="V47" i="45" s="1"/>
  <c r="U45" i="45"/>
  <c r="U47" i="45" s="1"/>
  <c r="T45" i="45"/>
  <c r="T47" i="45" s="1"/>
  <c r="S45" i="45"/>
  <c r="S47" i="45" s="1"/>
  <c r="R45" i="45"/>
  <c r="R47" i="45" s="1"/>
  <c r="Q45" i="45"/>
  <c r="Q47" i="45" s="1"/>
  <c r="P45" i="45"/>
  <c r="P47" i="45" s="1"/>
  <c r="O45" i="45"/>
  <c r="O47" i="45" s="1"/>
  <c r="N45" i="45"/>
  <c r="N47" i="45" s="1"/>
  <c r="M45" i="45"/>
  <c r="M47" i="45" s="1"/>
  <c r="L45" i="45"/>
  <c r="L47" i="45" s="1"/>
  <c r="K45" i="45"/>
  <c r="K47" i="45" s="1"/>
  <c r="J45" i="45"/>
  <c r="J47" i="45" s="1"/>
  <c r="I45" i="45"/>
  <c r="I47" i="45" s="1"/>
  <c r="H45" i="45"/>
  <c r="H47" i="45" s="1"/>
  <c r="G45" i="45"/>
  <c r="G47" i="45" s="1"/>
  <c r="F45" i="45"/>
  <c r="F47" i="45" s="1"/>
  <c r="E45" i="45"/>
  <c r="E47" i="45" s="1"/>
  <c r="D45" i="45"/>
  <c r="D47" i="45" s="1"/>
  <c r="C45" i="45"/>
  <c r="C47" i="45" s="1"/>
  <c r="AH38" i="45"/>
  <c r="AH37" i="45"/>
  <c r="AH36" i="45"/>
  <c r="AH35" i="45"/>
  <c r="AH34" i="45"/>
  <c r="AH33" i="45"/>
  <c r="AH32" i="45"/>
  <c r="AH31" i="45"/>
  <c r="AH30" i="45"/>
  <c r="AH29" i="45"/>
  <c r="AH28" i="45"/>
  <c r="AH27" i="45"/>
  <c r="AH26" i="45"/>
  <c r="AH25" i="45"/>
  <c r="AH24" i="45"/>
  <c r="AH23" i="45"/>
  <c r="AH22" i="45"/>
  <c r="AH21" i="45"/>
  <c r="AH20" i="45"/>
  <c r="AH19" i="45"/>
  <c r="AH18" i="45"/>
  <c r="AH17" i="45"/>
  <c r="AH16" i="45"/>
  <c r="AH15" i="45"/>
  <c r="AH14" i="45"/>
  <c r="AH13" i="45"/>
  <c r="AH12" i="45"/>
  <c r="AH11" i="45"/>
  <c r="AH44" i="44"/>
  <c r="AH42" i="44"/>
  <c r="AB45" i="44"/>
  <c r="AB47" i="44" s="1"/>
  <c r="AA45" i="44"/>
  <c r="AA47" i="44" s="1"/>
  <c r="Z45" i="44"/>
  <c r="Z47" i="44" s="1"/>
  <c r="Y45" i="44"/>
  <c r="Y47" i="44" s="1"/>
  <c r="X45" i="44"/>
  <c r="X47" i="44" s="1"/>
  <c r="W45" i="44"/>
  <c r="W47" i="44" s="1"/>
  <c r="V45" i="44"/>
  <c r="V47" i="44" s="1"/>
  <c r="U45" i="44"/>
  <c r="U47" i="44" s="1"/>
  <c r="T45" i="44"/>
  <c r="T47" i="44" s="1"/>
  <c r="S45" i="44"/>
  <c r="S47" i="44" s="1"/>
  <c r="R45" i="44"/>
  <c r="R47" i="44" s="1"/>
  <c r="Q45" i="44"/>
  <c r="Q47" i="44" s="1"/>
  <c r="P45" i="44"/>
  <c r="P47" i="44" s="1"/>
  <c r="O45" i="44"/>
  <c r="O47" i="44" s="1"/>
  <c r="N45" i="44"/>
  <c r="N47" i="44" s="1"/>
  <c r="M45" i="44"/>
  <c r="M47" i="44" s="1"/>
  <c r="L45" i="44"/>
  <c r="L47" i="44" s="1"/>
  <c r="K45" i="44"/>
  <c r="K47" i="44" s="1"/>
  <c r="J45" i="44"/>
  <c r="J47" i="44" s="1"/>
  <c r="I45" i="44"/>
  <c r="I47" i="44" s="1"/>
  <c r="H45" i="44"/>
  <c r="H47" i="44" s="1"/>
  <c r="G45" i="44"/>
  <c r="G47" i="44" s="1"/>
  <c r="F47" i="44"/>
  <c r="E45" i="44"/>
  <c r="E47" i="44" s="1"/>
  <c r="D47" i="44"/>
  <c r="C47" i="44"/>
  <c r="AH38" i="44"/>
  <c r="AH37" i="44"/>
  <c r="AH36" i="44"/>
  <c r="AH35" i="44"/>
  <c r="AH34" i="44"/>
  <c r="AH33" i="44"/>
  <c r="AH32" i="44"/>
  <c r="AH31" i="44"/>
  <c r="AH30" i="44"/>
  <c r="AH29" i="44"/>
  <c r="AH28" i="44"/>
  <c r="AH27" i="44"/>
  <c r="AH26" i="44"/>
  <c r="AH25" i="44"/>
  <c r="AH24" i="44"/>
  <c r="AH23" i="44"/>
  <c r="AH22" i="44"/>
  <c r="AH21" i="44"/>
  <c r="AH20" i="44"/>
  <c r="AH19" i="44"/>
  <c r="AH18" i="44"/>
  <c r="AH17" i="44"/>
  <c r="AH16" i="44"/>
  <c r="AH15" i="44"/>
  <c r="AH14" i="44"/>
  <c r="AH13" i="44"/>
  <c r="AH12" i="44"/>
  <c r="AH41" i="45" l="1"/>
  <c r="AH45" i="45" s="1"/>
  <c r="AH47" i="45" s="1"/>
  <c r="AH41" i="44"/>
  <c r="AH45" i="44" s="1"/>
  <c r="AH47" i="44" s="1"/>
  <c r="AC45" i="44"/>
  <c r="AC47" i="44" s="1"/>
  <c r="J14" i="39" l="1"/>
  <c r="J38" i="39" s="1"/>
  <c r="I14" i="39"/>
  <c r="I38" i="39" s="1"/>
  <c r="H14" i="39"/>
  <c r="H38" i="39" s="1"/>
  <c r="G14" i="39"/>
  <c r="G38" i="39" s="1"/>
  <c r="F14" i="39"/>
  <c r="F38" i="39" s="1"/>
  <c r="E14" i="39"/>
  <c r="E38" i="39" s="1"/>
  <c r="D14" i="39"/>
  <c r="D38" i="39" s="1"/>
  <c r="K13" i="39"/>
  <c r="K11" i="39"/>
  <c r="K37" i="39" l="1"/>
  <c r="B10" i="57"/>
  <c r="K35" i="39"/>
  <c r="B10" i="28"/>
  <c r="B10" i="58" s="1"/>
  <c r="K14" i="39"/>
  <c r="K38" i="39" s="1"/>
  <c r="AA32" i="57" l="1"/>
  <c r="AA21" i="57"/>
  <c r="AK20" i="57"/>
  <c r="AA29" i="57"/>
  <c r="AK28" i="57"/>
  <c r="AK24" i="57"/>
  <c r="AA33" i="57"/>
  <c r="AK32" i="57"/>
  <c r="AA25" i="57"/>
  <c r="AK15" i="57"/>
  <c r="AA17" i="57"/>
  <c r="AK16" i="57"/>
  <c r="Q16" i="57"/>
  <c r="AA19" i="57"/>
  <c r="AA23" i="57"/>
  <c r="AA27" i="57"/>
  <c r="AA31" i="57"/>
  <c r="AK19" i="57"/>
  <c r="AK23" i="57"/>
  <c r="AK27" i="57"/>
  <c r="AK17" i="57"/>
  <c r="AK21" i="57"/>
  <c r="AK25" i="57"/>
  <c r="AK29" i="57"/>
  <c r="AK33" i="57"/>
  <c r="AA16" i="57"/>
  <c r="AA20" i="57"/>
  <c r="AA24" i="57"/>
  <c r="AA28" i="57"/>
  <c r="F10" i="57"/>
  <c r="AA18" i="57"/>
  <c r="AA22" i="57"/>
  <c r="AA26" i="57"/>
  <c r="AA30" i="57"/>
  <c r="Q15" i="57"/>
  <c r="AK18" i="57"/>
  <c r="AK22" i="57"/>
  <c r="AK26" i="57"/>
  <c r="AK30" i="57"/>
  <c r="AA34" i="57"/>
  <c r="AA15" i="57"/>
  <c r="AK31" i="57"/>
  <c r="AA25" i="58"/>
  <c r="AA33" i="58"/>
  <c r="AA21" i="58"/>
  <c r="AK16" i="58"/>
  <c r="AK15" i="58"/>
  <c r="AA34" i="58"/>
  <c r="F10" i="58"/>
  <c r="AK20" i="58"/>
  <c r="AA18" i="58"/>
  <c r="AA26" i="58"/>
  <c r="AK22" i="58"/>
  <c r="AK30" i="58"/>
  <c r="AK19" i="58"/>
  <c r="AK27" i="58"/>
  <c r="AK24" i="58"/>
  <c r="AK21" i="58"/>
  <c r="AK29" i="58"/>
  <c r="Q16" i="58"/>
  <c r="AA23" i="58"/>
  <c r="AA31" i="58"/>
  <c r="AA15" i="58"/>
  <c r="AA20" i="58"/>
  <c r="AA28" i="58"/>
  <c r="AK31" i="58"/>
  <c r="AK28" i="58"/>
  <c r="AA22" i="58"/>
  <c r="AA30" i="58"/>
  <c r="AK18" i="58"/>
  <c r="AK26" i="58"/>
  <c r="AK23" i="58"/>
  <c r="AA32" i="58"/>
  <c r="AA29" i="58"/>
  <c r="AA17" i="58"/>
  <c r="AK32" i="58"/>
  <c r="AK17" i="58"/>
  <c r="AK25" i="58"/>
  <c r="AK33" i="58"/>
  <c r="Q15" i="58"/>
  <c r="AA19" i="58"/>
  <c r="AA27" i="58"/>
  <c r="AA16" i="58"/>
  <c r="AA24" i="58"/>
  <c r="AA32" i="28"/>
  <c r="AA20" i="28"/>
  <c r="AA23" i="28"/>
  <c r="AA30" i="28"/>
  <c r="AA18" i="28"/>
  <c r="AA28" i="28"/>
  <c r="AA31" i="28"/>
  <c r="AA26" i="28"/>
  <c r="AA21" i="28"/>
  <c r="AA16" i="28"/>
  <c r="AA19" i="28"/>
  <c r="AA22" i="28"/>
  <c r="AA27" i="28"/>
  <c r="AA33" i="28"/>
  <c r="AA29" i="28"/>
  <c r="AA24" i="28"/>
  <c r="AA34" i="28"/>
  <c r="AA17" i="28"/>
  <c r="AA25" i="28"/>
  <c r="AA15" i="28"/>
  <c r="P49" i="40"/>
  <c r="BX49" i="40" s="1"/>
  <c r="P48" i="40"/>
  <c r="BX48" i="40" s="1"/>
  <c r="P52" i="40"/>
  <c r="BX52" i="40" s="1"/>
  <c r="P50" i="40"/>
  <c r="BX50" i="40" s="1"/>
  <c r="P47" i="40"/>
  <c r="BX47" i="40" s="1"/>
  <c r="P51" i="40"/>
  <c r="BX51" i="40" s="1"/>
  <c r="Z18" i="28"/>
  <c r="Y18" i="28"/>
  <c r="X18" i="28"/>
  <c r="W18" i="28"/>
  <c r="V18" i="28"/>
  <c r="K18" i="28"/>
  <c r="K22" i="28"/>
  <c r="AE30" i="57" l="1"/>
  <c r="AE22" i="57"/>
  <c r="AE33" i="57"/>
  <c r="AE25" i="57"/>
  <c r="AE17" i="57"/>
  <c r="AO31" i="57"/>
  <c r="AO23" i="57"/>
  <c r="AE15" i="57"/>
  <c r="AE27" i="57"/>
  <c r="AE19" i="57"/>
  <c r="AO29" i="57"/>
  <c r="AO21" i="57"/>
  <c r="AO32" i="57"/>
  <c r="AO24" i="57"/>
  <c r="AO16" i="57"/>
  <c r="AE28" i="57"/>
  <c r="AE20" i="57"/>
  <c r="AE34" i="57"/>
  <c r="AO26" i="57"/>
  <c r="AO18" i="57"/>
  <c r="AE26" i="57"/>
  <c r="AE18" i="57"/>
  <c r="AE29" i="57"/>
  <c r="AE21" i="57"/>
  <c r="AO15" i="57"/>
  <c r="AO27" i="57"/>
  <c r="AO19" i="57"/>
  <c r="AE31" i="57"/>
  <c r="AE23" i="57"/>
  <c r="U16" i="57"/>
  <c r="AO33" i="57"/>
  <c r="AO25" i="57"/>
  <c r="AO17" i="57"/>
  <c r="AO28" i="57"/>
  <c r="AO20" i="57"/>
  <c r="AE32" i="57"/>
  <c r="AE24" i="57"/>
  <c r="AE16" i="57"/>
  <c r="AO30" i="57"/>
  <c r="AO22" i="57"/>
  <c r="U15" i="57"/>
  <c r="AO26" i="58"/>
  <c r="AO30" i="58"/>
  <c r="AE16" i="58"/>
  <c r="AE24" i="58"/>
  <c r="AE32" i="58"/>
  <c r="AO22" i="58"/>
  <c r="AO15" i="58"/>
  <c r="AO20" i="58"/>
  <c r="AO28" i="58"/>
  <c r="AO17" i="58"/>
  <c r="AO25" i="58"/>
  <c r="U15" i="58"/>
  <c r="AO19" i="58"/>
  <c r="AO27" i="58"/>
  <c r="AE34" i="58"/>
  <c r="AE27" i="58"/>
  <c r="AE21" i="58"/>
  <c r="AE29" i="58"/>
  <c r="AE18" i="58"/>
  <c r="AE26" i="58"/>
  <c r="AE19" i="58"/>
  <c r="AE15" i="58"/>
  <c r="AE20" i="58"/>
  <c r="AE28" i="58"/>
  <c r="AO18" i="58"/>
  <c r="AE31" i="58"/>
  <c r="AO16" i="58"/>
  <c r="AO24" i="58"/>
  <c r="AO32" i="58"/>
  <c r="AO21" i="58"/>
  <c r="AO29" i="58"/>
  <c r="U16" i="58"/>
  <c r="AO23" i="58"/>
  <c r="AO31" i="58"/>
  <c r="AE17" i="58"/>
  <c r="AE25" i="58"/>
  <c r="AE33" i="58"/>
  <c r="AE23" i="58"/>
  <c r="AE22" i="58"/>
  <c r="AE30" i="58"/>
  <c r="AO33" i="58"/>
  <c r="F16" i="28"/>
  <c r="B6" i="36" l="1"/>
  <c r="B5" i="36"/>
  <c r="B4" i="36"/>
  <c r="B3" i="36"/>
  <c r="B2" i="36"/>
  <c r="B2" i="53" l="1"/>
  <c r="B2" i="54"/>
  <c r="B3" i="53"/>
  <c r="B3" i="54"/>
  <c r="B5" i="53"/>
  <c r="B5" i="54"/>
  <c r="B4" i="53"/>
  <c r="B4" i="54"/>
  <c r="B6" i="54"/>
  <c r="B6" i="53"/>
  <c r="CK87" i="36"/>
  <c r="CL87" i="36"/>
  <c r="CI87" i="36"/>
  <c r="CJ87" i="36"/>
  <c r="Z22" i="28"/>
  <c r="Y22" i="28"/>
  <c r="X22" i="28"/>
  <c r="W22" i="28"/>
  <c r="V22" i="28"/>
  <c r="Y16" i="28"/>
  <c r="X16" i="28"/>
  <c r="W16" i="28"/>
  <c r="V16" i="28"/>
  <c r="Z33" i="28"/>
  <c r="Y33" i="28"/>
  <c r="X33" i="28"/>
  <c r="W33" i="28"/>
  <c r="V33" i="28"/>
  <c r="K33" i="28"/>
  <c r="K16" i="28"/>
  <c r="B2" i="37"/>
  <c r="B3" i="37"/>
  <c r="B4" i="37"/>
  <c r="B5" i="37"/>
  <c r="B6" i="37"/>
  <c r="AF27" i="40" l="1"/>
  <c r="Q27" i="40"/>
  <c r="BJ27" i="40"/>
  <c r="AU27" i="40"/>
  <c r="Z16" i="28"/>
  <c r="BY27" i="40" l="1"/>
  <c r="P45" i="40"/>
  <c r="BX45" i="40" s="1"/>
  <c r="AF33" i="28"/>
  <c r="AG33" i="28"/>
  <c r="AI33" i="28"/>
  <c r="AH33" i="28"/>
  <c r="AC34" i="28" l="1"/>
  <c r="AB34" i="28"/>
  <c r="AK25" i="28" l="1"/>
  <c r="AK26" i="28"/>
  <c r="AK24" i="28"/>
  <c r="AK27" i="28"/>
  <c r="AK23" i="28"/>
  <c r="AL27" i="28"/>
  <c r="AL25" i="28"/>
  <c r="AL23" i="28"/>
  <c r="AB25" i="28"/>
  <c r="AL26" i="28"/>
  <c r="AL24" i="28"/>
  <c r="AB26" i="28"/>
  <c r="AB24" i="28"/>
  <c r="AB27" i="28"/>
  <c r="AB23" i="28"/>
  <c r="AC27" i="28"/>
  <c r="AC23" i="28"/>
  <c r="AM24" i="28"/>
  <c r="AM26" i="28"/>
  <c r="AC26" i="28"/>
  <c r="AC24" i="28"/>
  <c r="AM27" i="28"/>
  <c r="AM25" i="28"/>
  <c r="AM23" i="28"/>
  <c r="AC25" i="28"/>
  <c r="I72" i="36"/>
  <c r="AF33" i="40"/>
  <c r="AF19" i="40"/>
  <c r="J72" i="36"/>
  <c r="AU44" i="40"/>
  <c r="AU42" i="40"/>
  <c r="AU41" i="40"/>
  <c r="AU40" i="40"/>
  <c r="AU33" i="40"/>
  <c r="AU31" i="40"/>
  <c r="AU26" i="40"/>
  <c r="AU25" i="40"/>
  <c r="AU24" i="40"/>
  <c r="AU22" i="40"/>
  <c r="AU21" i="40"/>
  <c r="AU20" i="40"/>
  <c r="AU19" i="40"/>
  <c r="AF23" i="40"/>
  <c r="K72" i="36"/>
  <c r="Q44" i="40"/>
  <c r="Q42" i="40"/>
  <c r="Q41" i="40"/>
  <c r="Q40" i="40"/>
  <c r="Q39" i="40"/>
  <c r="Q33" i="40"/>
  <c r="Q32" i="40"/>
  <c r="Q31" i="40"/>
  <c r="Q26" i="40"/>
  <c r="Q25" i="40"/>
  <c r="Q24" i="40"/>
  <c r="Q23" i="40"/>
  <c r="Q22" i="40"/>
  <c r="Q21" i="40"/>
  <c r="Q20" i="40"/>
  <c r="AF32" i="40"/>
  <c r="AF31" i="40"/>
  <c r="AF25" i="40"/>
  <c r="AF24" i="40"/>
  <c r="AF22" i="40"/>
  <c r="AF21" i="40"/>
  <c r="AF20" i="40"/>
  <c r="BJ40" i="40"/>
  <c r="BJ39" i="40"/>
  <c r="BJ33" i="40"/>
  <c r="BJ32" i="40"/>
  <c r="BJ31" i="40"/>
  <c r="BJ26" i="40"/>
  <c r="BJ25" i="40"/>
  <c r="BJ24" i="40"/>
  <c r="BJ23" i="40"/>
  <c r="BJ22" i="40"/>
  <c r="BJ21" i="40"/>
  <c r="BJ20" i="40"/>
  <c r="BJ19" i="40"/>
  <c r="AF44" i="40"/>
  <c r="AF41" i="40"/>
  <c r="AF40" i="40"/>
  <c r="AF39" i="40"/>
  <c r="AF26" i="40"/>
  <c r="F72" i="36"/>
  <c r="BJ44" i="40"/>
  <c r="BJ42" i="40"/>
  <c r="BJ41" i="40"/>
  <c r="AB28" i="28"/>
  <c r="AC28" i="28"/>
  <c r="J65" i="36"/>
  <c r="E65" i="36"/>
  <c r="I65" i="36"/>
  <c r="D65" i="36"/>
  <c r="H65" i="36"/>
  <c r="C65" i="36"/>
  <c r="K65" i="36"/>
  <c r="F65" i="36"/>
  <c r="AM29" i="28"/>
  <c r="AC16" i="28"/>
  <c r="AC20" i="28"/>
  <c r="AC30" i="28"/>
  <c r="AC17" i="28"/>
  <c r="AC21" i="28"/>
  <c r="AC31" i="28"/>
  <c r="AC19" i="28"/>
  <c r="AC29" i="28"/>
  <c r="S15" i="28"/>
  <c r="AM30" i="28"/>
  <c r="AC18" i="28"/>
  <c r="AC22" i="28"/>
  <c r="AC32" i="28"/>
  <c r="S16" i="28"/>
  <c r="AC15" i="28"/>
  <c r="AC33" i="28"/>
  <c r="AL29" i="28"/>
  <c r="AB18" i="28"/>
  <c r="AB22" i="28"/>
  <c r="AB32" i="28"/>
  <c r="AL30" i="28"/>
  <c r="AB21" i="28"/>
  <c r="R15" i="28"/>
  <c r="AB33" i="28"/>
  <c r="AB19" i="28"/>
  <c r="AB29" i="28"/>
  <c r="AB15" i="28"/>
  <c r="AB16" i="28"/>
  <c r="AB20" i="28"/>
  <c r="AB30" i="28"/>
  <c r="R16" i="28"/>
  <c r="AB17" i="28"/>
  <c r="AB31" i="28"/>
  <c r="Q16" i="28"/>
  <c r="Q15" i="28"/>
  <c r="AK29" i="28"/>
  <c r="AK30" i="28"/>
  <c r="AD34" i="28"/>
  <c r="BJ43" i="40"/>
  <c r="AF43" i="40"/>
  <c r="AF42" i="40"/>
  <c r="AU43" i="40"/>
  <c r="Q43" i="40"/>
  <c r="AU39" i="40"/>
  <c r="AU32" i="40"/>
  <c r="AU23" i="40"/>
  <c r="Q19" i="40"/>
  <c r="AF19" i="28"/>
  <c r="AF16" i="28"/>
  <c r="AF22" i="28"/>
  <c r="H87" i="36"/>
  <c r="E87" i="36"/>
  <c r="C87" i="36"/>
  <c r="J87" i="36"/>
  <c r="F87" i="36"/>
  <c r="D87" i="36"/>
  <c r="K87" i="36"/>
  <c r="I87" i="36"/>
  <c r="Q38" i="40" l="1"/>
  <c r="AF38" i="40"/>
  <c r="AU38" i="40"/>
  <c r="BJ38" i="40"/>
  <c r="BY19" i="40"/>
  <c r="P27" i="28"/>
  <c r="AJ27" i="28" s="1"/>
  <c r="AD27" i="28"/>
  <c r="AD25" i="28"/>
  <c r="AD23" i="28"/>
  <c r="AD26" i="28"/>
  <c r="AD24" i="28"/>
  <c r="AN27" i="28"/>
  <c r="AN25" i="28"/>
  <c r="AN23" i="28"/>
  <c r="AN26" i="28"/>
  <c r="AN24" i="28"/>
  <c r="BY31" i="40"/>
  <c r="CJ65" i="36"/>
  <c r="D21" i="6"/>
  <c r="BY24" i="40"/>
  <c r="BY23" i="40"/>
  <c r="BY20" i="40"/>
  <c r="CK72" i="36"/>
  <c r="CL65" i="36"/>
  <c r="CJ72" i="36"/>
  <c r="D31" i="36"/>
  <c r="CI65" i="36"/>
  <c r="CI72" i="36"/>
  <c r="K31" i="36"/>
  <c r="F31" i="36"/>
  <c r="CL72" i="36"/>
  <c r="CK65" i="36"/>
  <c r="BY42" i="40"/>
  <c r="BY39" i="40"/>
  <c r="BY44" i="40"/>
  <c r="BY43" i="40"/>
  <c r="BY33" i="40"/>
  <c r="BY41" i="40"/>
  <c r="BY32" i="40"/>
  <c r="BY40" i="40"/>
  <c r="AD28" i="28"/>
  <c r="BY21" i="40"/>
  <c r="BY25" i="40"/>
  <c r="BY22" i="40"/>
  <c r="BY26" i="40"/>
  <c r="AF18" i="40"/>
  <c r="AF45" i="40"/>
  <c r="Q18" i="40"/>
  <c r="Q45" i="40"/>
  <c r="BJ18" i="40"/>
  <c r="BJ45" i="40"/>
  <c r="AU18" i="40"/>
  <c r="AU45" i="40"/>
  <c r="L65" i="36"/>
  <c r="G65" i="36"/>
  <c r="AK18" i="28"/>
  <c r="AM22" i="28"/>
  <c r="AI18" i="28"/>
  <c r="AN22" i="28"/>
  <c r="AM16" i="28"/>
  <c r="AL19" i="28"/>
  <c r="AK19" i="28"/>
  <c r="AN19" i="28"/>
  <c r="AM19" i="28"/>
  <c r="AK32" i="28"/>
  <c r="AL16" i="28"/>
  <c r="AL32" i="28"/>
  <c r="AK16" i="28"/>
  <c r="AM32" i="28"/>
  <c r="AN32" i="28"/>
  <c r="AK31" i="28"/>
  <c r="AL17" i="28"/>
  <c r="AL21" i="28"/>
  <c r="AL31" i="28"/>
  <c r="AM21" i="28"/>
  <c r="AM31" i="28"/>
  <c r="AN17" i="28"/>
  <c r="AN21" i="28"/>
  <c r="AN31" i="28"/>
  <c r="AM17" i="28"/>
  <c r="AK22" i="28"/>
  <c r="AL22" i="28"/>
  <c r="AL28" i="28"/>
  <c r="AN28" i="28"/>
  <c r="AM28" i="28"/>
  <c r="AK28" i="28"/>
  <c r="AN29" i="28"/>
  <c r="AD32" i="28"/>
  <c r="AN16" i="28"/>
  <c r="AN30" i="28"/>
  <c r="AD33" i="28"/>
  <c r="AD19" i="28"/>
  <c r="AD29" i="28"/>
  <c r="AD15" i="28"/>
  <c r="AD17" i="28"/>
  <c r="AD31" i="28"/>
  <c r="AD18" i="28"/>
  <c r="AD22" i="28"/>
  <c r="AD16" i="28"/>
  <c r="AD20" i="28"/>
  <c r="AD30" i="28"/>
  <c r="T16" i="28"/>
  <c r="AN18" i="28"/>
  <c r="AD21" i="28"/>
  <c r="T15" i="28"/>
  <c r="AK33" i="28"/>
  <c r="AN33" i="28"/>
  <c r="AM33" i="28"/>
  <c r="AL33" i="28"/>
  <c r="AK20" i="28"/>
  <c r="AL20" i="28"/>
  <c r="AM20" i="28"/>
  <c r="AN20" i="28"/>
  <c r="AF18" i="28"/>
  <c r="AH19" i="28"/>
  <c r="AG19" i="28"/>
  <c r="AG29" i="28"/>
  <c r="AI19" i="28"/>
  <c r="AI29" i="28"/>
  <c r="AI22" i="28"/>
  <c r="AH29" i="28"/>
  <c r="AF29" i="28"/>
  <c r="AH16" i="28"/>
  <c r="AG17" i="28"/>
  <c r="AG21" i="28"/>
  <c r="AH17" i="28"/>
  <c r="AH21" i="28"/>
  <c r="AG16" i="28"/>
  <c r="AG22" i="28"/>
  <c r="AI16" i="28"/>
  <c r="AI17" i="28"/>
  <c r="AI21" i="28"/>
  <c r="AH22" i="28"/>
  <c r="I31" i="36"/>
  <c r="E72" i="36"/>
  <c r="D72" i="36"/>
  <c r="C72" i="36"/>
  <c r="I89" i="36"/>
  <c r="K89" i="36"/>
  <c r="F89" i="36"/>
  <c r="J89" i="36"/>
  <c r="G87" i="36"/>
  <c r="L87" i="36"/>
  <c r="H72" i="36"/>
  <c r="CM65" i="36" l="1"/>
  <c r="CM72" i="36"/>
  <c r="K94" i="36"/>
  <c r="K95" i="36"/>
  <c r="F94" i="36"/>
  <c r="F95" i="36"/>
  <c r="D94" i="36"/>
  <c r="D95" i="36"/>
  <c r="I94" i="36"/>
  <c r="I95" i="36"/>
  <c r="AL15" i="28"/>
  <c r="M34" i="28"/>
  <c r="AG34" i="28" s="1"/>
  <c r="AN15" i="28"/>
  <c r="O34" i="28"/>
  <c r="AK15" i="28"/>
  <c r="L34" i="28"/>
  <c r="AF34" i="28" s="1"/>
  <c r="AM15" i="28"/>
  <c r="N34" i="28"/>
  <c r="J31" i="36"/>
  <c r="CJ89" i="36"/>
  <c r="BY38" i="40"/>
  <c r="K91" i="36"/>
  <c r="K93" i="36" s="1"/>
  <c r="K96" i="36"/>
  <c r="CK89" i="36"/>
  <c r="CR87" i="36"/>
  <c r="H31" i="36"/>
  <c r="CI31" i="36"/>
  <c r="CL31" i="36"/>
  <c r="CL95" i="36" s="1"/>
  <c r="CL89" i="36"/>
  <c r="L31" i="36"/>
  <c r="CK31" i="36"/>
  <c r="CK95" i="36" s="1"/>
  <c r="CI89" i="36"/>
  <c r="CJ31" i="36"/>
  <c r="CJ95" i="36" s="1"/>
  <c r="AG18" i="28"/>
  <c r="AL18" i="28"/>
  <c r="AF17" i="28"/>
  <c r="AK17" i="28"/>
  <c r="BY45" i="40"/>
  <c r="AF21" i="28"/>
  <c r="AK21" i="28"/>
  <c r="BY18" i="40"/>
  <c r="AH18" i="28"/>
  <c r="AM18" i="28"/>
  <c r="P19" i="28"/>
  <c r="M65" i="36"/>
  <c r="P16" i="28"/>
  <c r="P17" i="28"/>
  <c r="P18" i="28"/>
  <c r="AJ18" i="28" s="1"/>
  <c r="P31" i="28"/>
  <c r="AJ31" i="28" s="1"/>
  <c r="P22" i="28"/>
  <c r="AJ22" i="28" s="1"/>
  <c r="E21" i="6"/>
  <c r="P21" i="28"/>
  <c r="P28" i="28"/>
  <c r="P29" i="28"/>
  <c r="P20" i="28"/>
  <c r="P33" i="28"/>
  <c r="AJ33" i="28" s="1"/>
  <c r="P32" i="28"/>
  <c r="AJ32" i="28" s="1"/>
  <c r="I96" i="36"/>
  <c r="B39" i="6"/>
  <c r="F96" i="36"/>
  <c r="AJ16" i="28"/>
  <c r="L72" i="36"/>
  <c r="H89" i="36"/>
  <c r="D89" i="36"/>
  <c r="D91" i="36" s="1"/>
  <c r="D93" i="36" s="1"/>
  <c r="G72" i="36"/>
  <c r="E89" i="36"/>
  <c r="C89" i="36"/>
  <c r="E39" i="6"/>
  <c r="C39" i="6"/>
  <c r="B44" i="7"/>
  <c r="D39" i="6"/>
  <c r="B45" i="7"/>
  <c r="E31" i="36"/>
  <c r="I91" i="36"/>
  <c r="I93" i="36" s="1"/>
  <c r="B43" i="7"/>
  <c r="C31" i="36"/>
  <c r="B42" i="7"/>
  <c r="D96" i="36"/>
  <c r="F91" i="36"/>
  <c r="F93" i="36" s="1"/>
  <c r="M87" i="36"/>
  <c r="CI95" i="36" l="1"/>
  <c r="CM31" i="36"/>
  <c r="H94" i="36"/>
  <c r="H95" i="36"/>
  <c r="L94" i="36"/>
  <c r="L95" i="36"/>
  <c r="E94" i="36"/>
  <c r="E95" i="36"/>
  <c r="C94" i="36"/>
  <c r="C95" i="36"/>
  <c r="J94" i="36"/>
  <c r="J95" i="36"/>
  <c r="J91" i="36"/>
  <c r="J93" i="36" s="1"/>
  <c r="J96" i="36"/>
  <c r="H91" i="36"/>
  <c r="H93" i="36" s="1"/>
  <c r="C45" i="7"/>
  <c r="H96" i="36"/>
  <c r="D32" i="6"/>
  <c r="C44" i="7"/>
  <c r="CR89" i="36"/>
  <c r="C43" i="7"/>
  <c r="E32" i="6"/>
  <c r="CK91" i="36"/>
  <c r="CK93" i="36"/>
  <c r="CK94" i="36"/>
  <c r="CK96" i="36"/>
  <c r="CJ91" i="36"/>
  <c r="CJ93" i="36"/>
  <c r="CJ94" i="36"/>
  <c r="CJ96" i="36"/>
  <c r="CL91" i="36"/>
  <c r="CL93" i="36"/>
  <c r="CL94" i="36"/>
  <c r="CL96" i="36"/>
  <c r="G31" i="36"/>
  <c r="CW87" i="36"/>
  <c r="CI91" i="36"/>
  <c r="CI93" i="36"/>
  <c r="CI94" i="36"/>
  <c r="CI96" i="36"/>
  <c r="CM89" i="36"/>
  <c r="D38" i="6"/>
  <c r="C38" i="6"/>
  <c r="E38" i="6"/>
  <c r="L89" i="36"/>
  <c r="E40" i="6"/>
  <c r="C40" i="6"/>
  <c r="D40" i="6"/>
  <c r="E96" i="36"/>
  <c r="G89" i="36"/>
  <c r="M72" i="36"/>
  <c r="C91" i="36"/>
  <c r="C93" i="36" s="1"/>
  <c r="M31" i="36"/>
  <c r="E91" i="36"/>
  <c r="E93" i="36" s="1"/>
  <c r="L96" i="36"/>
  <c r="C42" i="7"/>
  <c r="C96" i="36"/>
  <c r="D36" i="6"/>
  <c r="D22" i="6"/>
  <c r="C36" i="6"/>
  <c r="E36" i="6"/>
  <c r="E22" i="6"/>
  <c r="G94" i="36" l="1"/>
  <c r="G95" i="36"/>
  <c r="CR96" i="36"/>
  <c r="CR95" i="36"/>
  <c r="M94" i="36"/>
  <c r="M95" i="36"/>
  <c r="CR94" i="36"/>
  <c r="CR91" i="36"/>
  <c r="CR93" i="36" s="1"/>
  <c r="L91" i="36"/>
  <c r="L93" i="36" s="1"/>
  <c r="G96" i="36"/>
  <c r="CW89" i="36"/>
  <c r="CM95" i="36"/>
  <c r="B38" i="6"/>
  <c r="E14" i="6"/>
  <c r="C35" i="6"/>
  <c r="B40" i="6"/>
  <c r="D35" i="6"/>
  <c r="M89" i="36"/>
  <c r="M91" i="36" s="1"/>
  <c r="M93" i="36" s="1"/>
  <c r="E35" i="6"/>
  <c r="C14" i="6"/>
  <c r="D14" i="6"/>
  <c r="G91" i="36"/>
  <c r="G93" i="36" s="1"/>
  <c r="M96" i="36"/>
  <c r="B36" i="6"/>
  <c r="B14" i="6"/>
  <c r="CW95" i="36" l="1"/>
  <c r="CM94" i="36"/>
  <c r="CM96" i="36"/>
  <c r="CM91" i="36"/>
  <c r="CM93" i="36" s="1"/>
  <c r="B35" i="6"/>
  <c r="CW96" i="36" l="1"/>
  <c r="CW91" i="36"/>
  <c r="CW93" i="36"/>
  <c r="CW94" i="36"/>
  <c r="F15" i="28"/>
  <c r="F34" i="28" s="1"/>
  <c r="B6" i="28"/>
  <c r="B5" i="28"/>
  <c r="B4" i="28"/>
  <c r="B3" i="28"/>
  <c r="B2" i="28"/>
  <c r="Z29" i="28"/>
  <c r="Y29" i="28"/>
  <c r="X29" i="28"/>
  <c r="W29" i="28"/>
  <c r="V29" i="28"/>
  <c r="Y17" i="28"/>
  <c r="X17" i="28"/>
  <c r="W17" i="28"/>
  <c r="V17" i="28"/>
  <c r="Z19" i="28"/>
  <c r="Y19" i="28"/>
  <c r="X19" i="28"/>
  <c r="W19" i="28"/>
  <c r="V19" i="28"/>
  <c r="Z21" i="28"/>
  <c r="Y21" i="28"/>
  <c r="X21" i="28"/>
  <c r="W21" i="28"/>
  <c r="V21" i="28"/>
  <c r="Y15" i="28"/>
  <c r="X15" i="28"/>
  <c r="W15" i="28"/>
  <c r="V15" i="28"/>
  <c r="J12" i="28"/>
  <c r="O12" i="28" s="1"/>
  <c r="T12" i="28" s="1"/>
  <c r="Y12" i="28" s="1"/>
  <c r="AD12" i="28" s="1"/>
  <c r="AI12" i="28" s="1"/>
  <c r="AN12" i="28" s="1"/>
  <c r="I12" i="28"/>
  <c r="N12" i="28" s="1"/>
  <c r="S12" i="28" s="1"/>
  <c r="X12" i="28" s="1"/>
  <c r="AC12" i="28" s="1"/>
  <c r="AH12" i="28" s="1"/>
  <c r="AM12" i="28" s="1"/>
  <c r="H12" i="28"/>
  <c r="M12" i="28" s="1"/>
  <c r="R12" i="28" s="1"/>
  <c r="W12" i="28" s="1"/>
  <c r="AB12" i="28" s="1"/>
  <c r="AG12" i="28" s="1"/>
  <c r="AL12" i="28" s="1"/>
  <c r="G12" i="28"/>
  <c r="L12" i="28" s="1"/>
  <c r="Q12" i="28" s="1"/>
  <c r="V12" i="28" s="1"/>
  <c r="AA12" i="28" s="1"/>
  <c r="AF12" i="28" s="1"/>
  <c r="AK12" i="28" s="1"/>
  <c r="F10" i="28" l="1"/>
  <c r="AG15" i="28"/>
  <c r="AI15" i="28"/>
  <c r="K17" i="28"/>
  <c r="V20" i="28"/>
  <c r="AH20" i="28"/>
  <c r="K20" i="28"/>
  <c r="W20" i="28"/>
  <c r="Y20" i="28"/>
  <c r="AG20" i="28"/>
  <c r="AI20" i="28"/>
  <c r="AF15" i="28"/>
  <c r="AH15" i="28"/>
  <c r="X20" i="28"/>
  <c r="AF20" i="28"/>
  <c r="K15" i="28"/>
  <c r="K21" i="28"/>
  <c r="K19" i="28"/>
  <c r="K34" i="28" l="1"/>
  <c r="AO24" i="28"/>
  <c r="AE26" i="28"/>
  <c r="AE24" i="28"/>
  <c r="AO27" i="28"/>
  <c r="AO25" i="28"/>
  <c r="AO23" i="28"/>
  <c r="AE27" i="28"/>
  <c r="AE25" i="28"/>
  <c r="AE23" i="28"/>
  <c r="AO26" i="28"/>
  <c r="AE28" i="28"/>
  <c r="AO28" i="28"/>
  <c r="AO33" i="28"/>
  <c r="AO17" i="28"/>
  <c r="AO21" i="28"/>
  <c r="AO31" i="28"/>
  <c r="AE16" i="28"/>
  <c r="AE20" i="28"/>
  <c r="AE30" i="28"/>
  <c r="U16" i="28"/>
  <c r="AO18" i="28"/>
  <c r="AO22" i="28"/>
  <c r="AO32" i="28"/>
  <c r="AE17" i="28"/>
  <c r="AE21" i="28"/>
  <c r="AE31" i="28"/>
  <c r="U15" i="28"/>
  <c r="AO19" i="28"/>
  <c r="AO29" i="28"/>
  <c r="AE18" i="28"/>
  <c r="AE22" i="28"/>
  <c r="AE32" i="28"/>
  <c r="AO16" i="28"/>
  <c r="AO20" i="28"/>
  <c r="AO30" i="28"/>
  <c r="AE33" i="28"/>
  <c r="AE19" i="28"/>
  <c r="AE29" i="28"/>
  <c r="AE15" i="28"/>
  <c r="AJ19" i="28"/>
  <c r="AJ29" i="28"/>
  <c r="AJ17" i="28"/>
  <c r="AJ21" i="28"/>
  <c r="Z17" i="28"/>
  <c r="Z15" i="28"/>
  <c r="AJ20" i="28"/>
  <c r="Z20" i="28"/>
  <c r="AE34" i="28" l="1"/>
  <c r="I19" i="7"/>
  <c r="H19" i="7"/>
  <c r="G19" i="7"/>
  <c r="F19" i="7"/>
  <c r="H45" i="7" l="1"/>
  <c r="H44" i="7"/>
  <c r="A11" i="19" l="1"/>
  <c r="A12" i="19"/>
  <c r="A13" i="19"/>
  <c r="A14" i="19"/>
  <c r="A15" i="19"/>
  <c r="A16" i="19"/>
  <c r="P15" i="28" l="1"/>
  <c r="AO15" i="28" l="1"/>
  <c r="P34" i="28"/>
  <c r="AJ34" i="28" s="1"/>
  <c r="AJ15" i="28"/>
  <c r="D5" i="11" l="1"/>
  <c r="D19" i="7"/>
  <c r="E19" i="7"/>
  <c r="B2" i="6"/>
  <c r="B3" i="6"/>
  <c r="B4" i="6"/>
  <c r="B5" i="6"/>
  <c r="B6" i="6"/>
  <c r="E22" i="12"/>
  <c r="F22" i="12"/>
  <c r="E35" i="12"/>
  <c r="F35" i="12"/>
  <c r="E46" i="12"/>
  <c r="F46" i="12"/>
  <c r="X56" i="12"/>
  <c r="E67" i="12"/>
  <c r="F67" i="12"/>
  <c r="E76" i="12"/>
  <c r="F76" i="12"/>
  <c r="B2" i="13"/>
  <c r="B3" i="13"/>
  <c r="B4" i="13"/>
  <c r="B5" i="13"/>
  <c r="B6" i="13"/>
  <c r="C15" i="7"/>
  <c r="D15" i="7" s="1"/>
  <c r="E15" i="7" s="1"/>
  <c r="F15" i="7" s="1"/>
  <c r="G15" i="7" s="1"/>
  <c r="H15" i="7" s="1"/>
  <c r="B25" i="7"/>
  <c r="C25" i="7"/>
  <c r="D25" i="7"/>
  <c r="E25" i="7"/>
  <c r="F25" i="7"/>
  <c r="G25" i="7"/>
  <c r="H25" i="7"/>
  <c r="I25" i="7"/>
  <c r="F32" i="7"/>
  <c r="F34" i="7" s="1"/>
  <c r="G32" i="7"/>
  <c r="G34" i="7" s="1"/>
  <c r="H32" i="7"/>
  <c r="H34" i="7" s="1"/>
  <c r="I32" i="7"/>
  <c r="I34" i="7" s="1"/>
  <c r="E14" i="2"/>
  <c r="E20" i="2" s="1"/>
  <c r="E29" i="7" l="1"/>
  <c r="E27" i="7"/>
  <c r="E28" i="7" s="1"/>
  <c r="E27" i="6"/>
  <c r="E26" i="7"/>
  <c r="D29" i="7"/>
  <c r="D27" i="7"/>
  <c r="D28" i="7" s="1"/>
  <c r="D27" i="6"/>
  <c r="D26" i="7"/>
  <c r="E48" i="12"/>
  <c r="E16" i="2"/>
  <c r="E18" i="2" s="1"/>
  <c r="E22" i="2" s="1"/>
  <c r="F78" i="12"/>
  <c r="E13" i="7" s="1"/>
  <c r="F48" i="12"/>
  <c r="E78" i="12"/>
  <c r="D13" i="7" s="1"/>
  <c r="I15" i="7"/>
  <c r="I16" i="7" s="1"/>
  <c r="I18" i="7" s="1"/>
  <c r="H16" i="7"/>
  <c r="H18" i="7" s="1"/>
  <c r="F16" i="7"/>
  <c r="F18" i="7" s="1"/>
  <c r="G16" i="7"/>
  <c r="G18" i="7" s="1"/>
  <c r="E18" i="6"/>
  <c r="E19" i="6"/>
  <c r="E20" i="6"/>
  <c r="E28" i="6"/>
  <c r="D18" i="6"/>
  <c r="D19" i="6"/>
  <c r="D20" i="6"/>
  <c r="D28" i="6"/>
  <c r="D13" i="6" l="1"/>
  <c r="D12" i="7"/>
  <c r="D14" i="7" s="1"/>
  <c r="D16" i="7" s="1"/>
  <c r="D18" i="7" s="1"/>
  <c r="E13" i="6"/>
  <c r="E12" i="7"/>
  <c r="E14" i="7" s="1"/>
  <c r="E16" i="7" s="1"/>
  <c r="E18" i="7" s="1"/>
  <c r="D30" i="7"/>
  <c r="D32" i="7" s="1"/>
  <c r="D34" i="7" s="1"/>
  <c r="E30" i="7"/>
  <c r="E32" i="7" s="1"/>
  <c r="E34" i="7" s="1"/>
  <c r="F92" i="12"/>
  <c r="F93" i="12"/>
  <c r="E29" i="6" s="1"/>
  <c r="E93" i="12"/>
  <c r="D29" i="6" s="1"/>
  <c r="E92" i="12"/>
  <c r="E13" i="13"/>
  <c r="E27" i="13" s="1"/>
  <c r="E36" i="13" s="1"/>
  <c r="C13" i="13"/>
  <c r="D13" i="13"/>
  <c r="D27" i="13" s="1"/>
  <c r="D36" i="13" s="1"/>
  <c r="E15" i="6" l="1"/>
  <c r="F45" i="7"/>
  <c r="F94" i="12"/>
  <c r="E37" i="6"/>
  <c r="D37" i="6"/>
  <c r="D15" i="6"/>
  <c r="E94" i="12"/>
  <c r="F44" i="7"/>
  <c r="B13" i="44"/>
  <c r="B14" i="44" l="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C9" i="44" s="1" a="1"/>
  <c r="C9" i="44" l="1"/>
  <c r="V9" i="44"/>
  <c r="U9" i="44"/>
  <c r="AB9" i="44"/>
  <c r="L9" i="44"/>
  <c r="Z9" i="44"/>
  <c r="Q9" i="44"/>
  <c r="W9" i="44"/>
  <c r="G9" i="44"/>
  <c r="N9" i="44"/>
  <c r="M9" i="44"/>
  <c r="X9" i="44"/>
  <c r="H9" i="44"/>
  <c r="R9" i="44"/>
  <c r="I9" i="44"/>
  <c r="S9" i="44"/>
  <c r="F9" i="44"/>
  <c r="E9" i="44"/>
  <c r="T9" i="44"/>
  <c r="D9" i="44"/>
  <c r="J9" i="44"/>
  <c r="AE9" i="44"/>
  <c r="O9" i="44"/>
  <c r="AC9" i="44"/>
  <c r="AF9" i="44"/>
  <c r="P9" i="44"/>
  <c r="AD9" i="44"/>
  <c r="Y9" i="44"/>
  <c r="AA9" i="44"/>
  <c r="K9" i="44"/>
  <c r="B13" i="13"/>
  <c r="B21" i="6"/>
  <c r="H42" i="7"/>
  <c r="B32" i="6"/>
  <c r="C35" i="12" l="1"/>
  <c r="B22" i="6"/>
  <c r="C91" i="12"/>
  <c r="C67" i="12"/>
  <c r="B25" i="13"/>
  <c r="B27" i="13" s="1"/>
  <c r="B36" i="13" s="1"/>
  <c r="B40" i="13" s="1"/>
  <c r="C39" i="13" s="1"/>
  <c r="C76" i="12"/>
  <c r="B11" i="7"/>
  <c r="B19" i="7" s="1"/>
  <c r="C22" i="12"/>
  <c r="C46" i="12"/>
  <c r="B26" i="7" l="1"/>
  <c r="B27" i="6"/>
  <c r="C48" i="12"/>
  <c r="B28" i="6"/>
  <c r="C78" i="12"/>
  <c r="B27" i="7"/>
  <c r="B28" i="7" s="1"/>
  <c r="B29" i="7"/>
  <c r="B20" i="6"/>
  <c r="B18" i="6"/>
  <c r="B19" i="6"/>
  <c r="B13" i="7" l="1"/>
  <c r="C92" i="12"/>
  <c r="C93" i="12"/>
  <c r="B12" i="7"/>
  <c r="B14" i="7" s="1"/>
  <c r="B16" i="7" s="1"/>
  <c r="B18" i="7" s="1"/>
  <c r="B13" i="6"/>
  <c r="B30" i="7"/>
  <c r="B32" i="7" s="1"/>
  <c r="B34" i="7" s="1"/>
  <c r="B29" i="6" l="1"/>
  <c r="B15" i="6"/>
  <c r="B37" i="6"/>
  <c r="F42" i="7"/>
  <c r="G42" i="7" s="1"/>
  <c r="C94" i="12"/>
  <c r="C32" i="6" l="1"/>
  <c r="C21" i="6"/>
  <c r="H43" i="7" l="1"/>
  <c r="C52" i="7" s="1"/>
  <c r="D76" i="12"/>
  <c r="D46" i="12"/>
  <c r="C22" i="6"/>
  <c r="C11" i="7" l="1"/>
  <c r="C19" i="7" s="1"/>
  <c r="D22" i="12"/>
  <c r="D67" i="12"/>
  <c r="C18" i="6" l="1"/>
  <c r="C29" i="7"/>
  <c r="C19" i="6"/>
  <c r="D78" i="12"/>
  <c r="C27" i="7"/>
  <c r="C20" i="6"/>
  <c r="C27" i="6"/>
  <c r="C28" i="6"/>
  <c r="C26" i="7"/>
  <c r="C28" i="7" l="1"/>
  <c r="C13" i="7"/>
  <c r="C30" i="7"/>
  <c r="C32" i="7" s="1"/>
  <c r="C34" i="7" s="1"/>
  <c r="D91" i="12" l="1"/>
  <c r="D92" i="12" s="1"/>
  <c r="D35" i="12" l="1"/>
  <c r="D48" i="12" s="1"/>
  <c r="C13" i="6" l="1"/>
  <c r="C12" i="7"/>
  <c r="C14" i="7" s="1"/>
  <c r="C16" i="7" s="1"/>
  <c r="C18" i="7" s="1"/>
  <c r="D93" i="12"/>
  <c r="C37" i="6" l="1"/>
  <c r="C29" i="6"/>
  <c r="C15" i="6"/>
  <c r="F43" i="7"/>
  <c r="G43" i="7" s="1"/>
  <c r="C50" i="7" s="1"/>
  <c r="C53" i="7" s="1"/>
  <c r="D94" i="12"/>
  <c r="C25" i="13" l="1"/>
  <c r="C27" i="13" s="1"/>
  <c r="C36" i="13" s="1"/>
  <c r="C40" i="13" s="1"/>
  <c r="D39" i="13" s="1"/>
  <c r="D40" i="13" s="1"/>
  <c r="E39" i="13" s="1"/>
  <c r="E40" i="13" s="1"/>
</calcChain>
</file>

<file path=xl/sharedStrings.xml><?xml version="1.0" encoding="utf-8"?>
<sst xmlns="http://schemas.openxmlformats.org/spreadsheetml/2006/main" count="6478" uniqueCount="1661">
  <si>
    <t>Purpose</t>
  </si>
  <si>
    <t>The objective of this Financial Reporting Template is to ensure uniformity, accuracy and completeness in financial reporting for the Massachusetts One Care program. In addition, the provision of this Financial Reporting Template to the MCOs will help to eliminate inconsistencies, as reports can vary in the presentation of items such as allocation of expenses, accrual of incurred-but-not-reported (IBNR) claims and other items. All reports shall be submitted as outlined in the general instructions. The financial reports submitted from this Financial Reporting Template will be used to monitor MCO performance and may also be used in future rate setting.</t>
  </si>
  <si>
    <t>Appendix D: Reporting Requirements</t>
  </si>
  <si>
    <t>The Contractor shall report the following data related to the specific entity which will directly operate the One Care Program (i.e., not the parent organization and/or affiliate): Financial data related to cost for the Massachusetts One Care covered population. The report shall be submitted in a form and format specified by EOHHS including, but not limited to, the following:
a. Member Enrollment and Disenrollment
b. Balance Sheet containing the One Care product line net worth and working capital as set forth in Section 2.15: Financial Requirements
c. Income Statement
d. Cash Flow
e. Financial Indicators
f. Utilization
g. Solvency Requirements as set forth in Section 2.15.2
h. Financial to encounter submission reconciliation</t>
  </si>
  <si>
    <t>Reporting Guidelines</t>
  </si>
  <si>
    <t>Generally Accepted Accounting Principles (GAAP) must be used to meet the financial reporting requirements and submissions within the template.</t>
  </si>
  <si>
    <t>Report medical expenses by date of service (DOS).</t>
  </si>
  <si>
    <t>General Instructions</t>
  </si>
  <si>
    <t>Line titles and columnar headings of the various reports are, in general, self-explanatory. Specific instructions are provided for items that may have some question as to content. Any entry for which no specific instructions are included shall be made in accordance with sound accounting principles and in a manner consistent with related items covered by specific instructions.</t>
  </si>
  <si>
    <t>Incorporate adjustments to prior data in the current reporting period. Information about any adjustments that pertain to prior periods shall be explained in a note to the reports. However, if there was material error in preparation of the prior period report, a revised report shall be submitted.</t>
  </si>
  <si>
    <t>Unanswered questions or blank lines on any report or schedule will render the report or schedule incomplete and may result in a resubmission request. Any resubmission must be clearly identified as such. If no answers or entries are to be made, write “None”, “Not Applicable (N/A)”, or “-0-” in the space provided. Always use predefined categories or classifications before reporting an amount as “Other".</t>
  </si>
  <si>
    <t>Dollar amounts shall be reported to the nearest dollar. Per member per month (PMPM) amounts, however, shall be shown with two digits to the right of the decimal point.</t>
  </si>
  <si>
    <t>Additional sheets referencing the applicable reports must be attached for further explanation. The contractor shall use “Notes” for additional write-ins, explanations, or supplemental data.</t>
  </si>
  <si>
    <t>Cells highlighted in light grey are to be completed by the MCO. Cells highlighted in yellow are formula driven and do not require data input. All information requested is for Massachusetts One Care enrollment only. If there is an issue with the formula within the template please correct and notify the program.</t>
  </si>
  <si>
    <t>One Care Program</t>
  </si>
  <si>
    <t>Submission Dates for Financial Reports For DY11</t>
  </si>
  <si>
    <t xml:space="preserve">Quarter </t>
  </si>
  <si>
    <t>Quarter 1</t>
  </si>
  <si>
    <t>Quarter 2</t>
  </si>
  <si>
    <t>Quarter 3</t>
  </si>
  <si>
    <t>Quarter 4</t>
  </si>
  <si>
    <t>3 Month Refresh</t>
  </si>
  <si>
    <t>6 Month Refresh</t>
  </si>
  <si>
    <t>9 Month Refresh</t>
  </si>
  <si>
    <t>Periods of service</t>
  </si>
  <si>
    <t>Jan-Mar 2024</t>
  </si>
  <si>
    <t>Apr-Jun 2024</t>
  </si>
  <si>
    <t>Jul-Sept 2024</t>
  </si>
  <si>
    <t>Oct-Dec 2024</t>
  </si>
  <si>
    <t>CY2024</t>
  </si>
  <si>
    <t>Due date</t>
  </si>
  <si>
    <t>60 days after the end of the reporting period</t>
  </si>
  <si>
    <t>30 days after 3 months of previous calendar year end</t>
  </si>
  <si>
    <t>30 days after 6 months of previous calendar year end</t>
  </si>
  <si>
    <t>30 days after 15 months of previous calendar year end</t>
  </si>
  <si>
    <t>*If a due date falls on a weekend or a State recognized holiday, reports will be due the following business day.</t>
  </si>
  <si>
    <t>Line # from Quarterly Report</t>
  </si>
  <si>
    <t>Term</t>
  </si>
  <si>
    <t>Definition</t>
  </si>
  <si>
    <t>Schedule 1: Enrollment (Restated Basis)</t>
  </si>
  <si>
    <r>
      <t xml:space="preserve">Provide One Care member months for the reporting period by rating category and region. </t>
    </r>
    <r>
      <rPr>
        <b/>
        <sz val="10"/>
        <color rgb="FFFF0000"/>
        <rFont val="Arial"/>
        <family val="2"/>
      </rPr>
      <t xml:space="preserve">Partial member months should be reported as a fraction. Calculate partial months of eligibility by dividing the eligible number of days by 30 for members that lose eligibility during the month.  </t>
    </r>
  </si>
  <si>
    <t>Columns
D,E,F,G,H,I,J</t>
  </si>
  <si>
    <t>Member Months by Rating Category</t>
  </si>
  <si>
    <t>Member Months during the reporting period, by rating category, region, and quarter. A member month is equivalent to one person for whom your plan has recognized a MassHealth One Care capitation payment for a month during the reporting period.</t>
  </si>
  <si>
    <t>Column K</t>
  </si>
  <si>
    <t>Total Member Months for Period</t>
  </si>
  <si>
    <t>Total member months relevant to region categories. A member month is equivalent to one person for whom the plan has recognized a MassHealth One Care capitation payment for a month during the reporting period (the sum of Column D through Column I).</t>
  </si>
  <si>
    <t>Eastern</t>
  </si>
  <si>
    <r>
      <t xml:space="preserve">Provide quarterly Member Months for the Massachusetts One Care population by rating category in the Eastern Region: </t>
    </r>
    <r>
      <rPr>
        <b/>
        <sz val="10"/>
        <rFont val="Arial"/>
        <family val="2"/>
      </rPr>
      <t>Essex, Middlesex, Norfolk, and Suffolk counties.</t>
    </r>
  </si>
  <si>
    <t>Western</t>
  </si>
  <si>
    <r>
      <t xml:space="preserve">Provide quarterly Member Months for the Massachusetts One Care population by rating category in the Western Region: </t>
    </r>
    <r>
      <rPr>
        <b/>
        <sz val="10"/>
        <rFont val="Arial"/>
        <family val="2"/>
      </rPr>
      <t>Franklin, Hampden, Hampshire, and Worcester counties.</t>
    </r>
  </si>
  <si>
    <t>The Cape</t>
  </si>
  <si>
    <r>
      <t xml:space="preserve">Provide quarterly Member Months for the Massachusetts One Care population by rating category in the The Cape Region: </t>
    </r>
    <r>
      <rPr>
        <b/>
        <sz val="10"/>
        <rFont val="Arial"/>
        <family val="2"/>
      </rPr>
      <t>Barnstable county, and Plymouth county excluding East Wareham, Lakeville, Marion, Mattapoisett, Wareham, and West Wareham.</t>
    </r>
  </si>
  <si>
    <t>Total</t>
  </si>
  <si>
    <t>Provide quarterly Member Months for the Massachusetts One Care population by rating category and dual status for all region membership.</t>
  </si>
  <si>
    <t>Schedule 2: Balance Sheet (Reported Basis)</t>
  </si>
  <si>
    <t>Provide quarterly data related to assets, liabilities and net worth for the Massachusetts One Care population in aggregate.</t>
  </si>
  <si>
    <t>Assets</t>
  </si>
  <si>
    <t>Cash and cash equivalents</t>
  </si>
  <si>
    <t>Include cash and cash equivalents available for current use. Cash equivalents are investments maturing 90 days or less from the date of purchase. Exclude restricted cash (and equivalents) and any investments pledged by the Contractor to satisfy any applicable statutory deposit requirement.</t>
  </si>
  <si>
    <t>Short-term Investments</t>
  </si>
  <si>
    <t>Include investments that are readily marketable and that are expected to be redeemed or sold within one year of the balance sheet date. Exclude Investments maturing 90 days or less than one year from the date of purchase and restricted securities. Also exclude investments pledged by the Contractor to satisfy statutory deposit requirements, if applicable.</t>
  </si>
  <si>
    <t>Premium Receivable - net</t>
  </si>
  <si>
    <t>Net Premium earned but not yet received.</t>
  </si>
  <si>
    <t>Interest Receivable</t>
  </si>
  <si>
    <t>Interest earned but not yet received.</t>
  </si>
  <si>
    <t>Medicaid Reinsurance Recovery Receivable</t>
  </si>
  <si>
    <t>Accrued reinsurance receivable amounts due to contractual agreements with reinsurance contractors, if applicable.</t>
  </si>
  <si>
    <t>Prepaid Expenses</t>
  </si>
  <si>
    <t>Paid expenses for future periods.</t>
  </si>
  <si>
    <t>0007-0010</t>
  </si>
  <si>
    <t>Aggregate Write-Ins for Current Assets</t>
  </si>
  <si>
    <t>The total of all write-ins for current assets.</t>
  </si>
  <si>
    <t>Total Current Assets</t>
  </si>
  <si>
    <t>Total of Current Assets (lines 0001-0010).</t>
  </si>
  <si>
    <t>Escrow Account Balance</t>
  </si>
  <si>
    <t>Amounts in Escrow Accounts.</t>
  </si>
  <si>
    <t>Amounts Due from Affiliates</t>
  </si>
  <si>
    <r>
      <t>Amounts due from parent or subsidiary affiliate entities. Also includes notes receivable from/loans or advances to affiliated entities.</t>
    </r>
    <r>
      <rPr>
        <sz val="10"/>
        <color rgb="FFFF0000"/>
        <rFont val="Arial"/>
        <family val="2"/>
      </rPr>
      <t xml:space="preserve"> </t>
    </r>
    <r>
      <rPr>
        <b/>
        <sz val="10"/>
        <color rgb="FFFF0000"/>
        <rFont val="Arial"/>
        <family val="2"/>
      </rPr>
      <t>Amounts of $100,000 or greater, individually or in aggregate must provide a detailed explanation in the notes to the financial reports.</t>
    </r>
  </si>
  <si>
    <t>Loan Escrow</t>
  </si>
  <si>
    <t>Amounts due from Loan Escrow.</t>
  </si>
  <si>
    <t>Long-Term Investments</t>
  </si>
  <si>
    <t>Investments that are expected to be held longer than one year.</t>
  </si>
  <si>
    <t>Intangible Investments and Goodwill</t>
  </si>
  <si>
    <t>Gross Value of Intangible Investments and Goodwill.</t>
  </si>
  <si>
    <t>Restricted Assets</t>
  </si>
  <si>
    <r>
      <t xml:space="preserve">Enter non-current restricted assets including statutory insolvency requirements. </t>
    </r>
    <r>
      <rPr>
        <b/>
        <sz val="10"/>
        <color rgb="FFFF0000"/>
        <rFont val="Arial"/>
        <family val="2"/>
      </rPr>
      <t>Amounts of $100,000 or greater, individually or in aggregate must provide a detailed explanation in the notes to the financial reports.</t>
    </r>
  </si>
  <si>
    <t>0018-0020</t>
  </si>
  <si>
    <t>Aggregate Write-Ins for Other Assets</t>
  </si>
  <si>
    <t>The total of all write-ins for other assets.</t>
  </si>
  <si>
    <t>Total Other Assets</t>
  </si>
  <si>
    <t>Total of Other Assets (lines 0012-0020).</t>
  </si>
  <si>
    <t>Land</t>
  </si>
  <si>
    <t>Real estate owned by the Contractor.</t>
  </si>
  <si>
    <t>Building and Improvements</t>
  </si>
  <si>
    <t>Buildings owned by the Contractor, including buildings under a capital lease and improvements to buildings owned by the Contractor. Exclude improvements made to leased or rented buildings or offices.</t>
  </si>
  <si>
    <t>Construction In Progress</t>
  </si>
  <si>
    <t>Enter amounts attributable to current projects under construction, where the asset has not yet been placed into service. Amounts of $100,000 or greater, individually or in aggregate must provide a detailed explanation in the notes to the financial reports.</t>
  </si>
  <si>
    <t>Furniture and Equipment</t>
  </si>
  <si>
    <t>Medical equipment, office equipment, data processing hardware and software (where permitted) and furniture owned by the Contractor, as well as similar assets held under capital leases.</t>
  </si>
  <si>
    <t>Leasehold Improvements</t>
  </si>
  <si>
    <t>Capitalized improvements to facilities not owned by the Contractor.</t>
  </si>
  <si>
    <t>0027-0029</t>
  </si>
  <si>
    <t>Aggregate Write-Ins for Other Equipment</t>
  </si>
  <si>
    <t>The total of all depreciation and amortization accounts relating to the various fixed asset accounts.</t>
  </si>
  <si>
    <t>Total Property and Equipment</t>
  </si>
  <si>
    <t>Total of Property and Equipment Categories (lines 0022-0029).</t>
  </si>
  <si>
    <t>Total Assets</t>
  </si>
  <si>
    <t>Total of Current Assets, Other Assets, and Net Property and Equipment.</t>
  </si>
  <si>
    <t>Liabilities</t>
  </si>
  <si>
    <t>Accounts Payable</t>
  </si>
  <si>
    <t>Amounts due to creditors for the acquisition of goods and services (trade and administrative vendors) on a credit basis. Exclude amounts due to providers related to the delivery of health care services.</t>
  </si>
  <si>
    <t>Claims Payable</t>
  </si>
  <si>
    <t>Reported but unpaid claims (RBUCs). Exclude unreported claims.</t>
  </si>
  <si>
    <t>Accrued Inpatient Claims (Not Reported)</t>
  </si>
  <si>
    <t>Estimated unreported inpatient claims. Exclude RBUCs.</t>
  </si>
  <si>
    <t>Accrued Physician Claims (Not Reported)</t>
  </si>
  <si>
    <t>Estimated unreported physician claims. Exclude RBUCs.</t>
  </si>
  <si>
    <t>Accrued Referral Claims (Not Reported)</t>
  </si>
  <si>
    <t>Estimated unreported referral claims. Exclude RBUCs.</t>
  </si>
  <si>
    <t>Accrued Other Medical</t>
  </si>
  <si>
    <t>Estimated other medical expenses.</t>
  </si>
  <si>
    <t>Accrued Medical Incentive Pool</t>
  </si>
  <si>
    <t>Amounts due to provider organization entities because of a contractual incentive or shared-risk relationship with the Contractor. Exclude risk pool receivable amounts.</t>
  </si>
  <si>
    <t>Unearned Premiums</t>
  </si>
  <si>
    <t>Premiums paid to health plan for future periods of coverage.</t>
  </si>
  <si>
    <t>Loans and Notes Payable</t>
  </si>
  <si>
    <t>The total current portion of long-term debt, which will include the principal amount on loans, notes and capital lease obligations due within one year of the balance sheet date. Exclude long-term portion of and accrued interest on loans, notes and capital lease obligations.</t>
  </si>
  <si>
    <t>0041-0044</t>
  </si>
  <si>
    <t>Aggregate Write-Ins for Current Liabilities</t>
  </si>
  <si>
    <t>Show current liabilities not included in other current liability categories.</t>
  </si>
  <si>
    <t>Total Current Liabilities</t>
  </si>
  <si>
    <t>Total of Current Liability Categories (Lines 0032-0044).</t>
  </si>
  <si>
    <t>Loans and Notes</t>
  </si>
  <si>
    <t>The total non-current portion of long-term debt, which will include the long-term portion of principal on loans, notes and capital lease obligations. Exclude current portion of and accrued interest on loans, notes and capital lease obligations.</t>
  </si>
  <si>
    <t>Amounts Due to Affiliates</t>
  </si>
  <si>
    <r>
      <t xml:space="preserve">Current amounts due to parent of subsidiary affiliate entities. </t>
    </r>
    <r>
      <rPr>
        <b/>
        <sz val="10"/>
        <color rgb="FFFF0000"/>
        <rFont val="Arial"/>
        <family val="2"/>
      </rPr>
      <t>Amounts of $100,000 or greater, individually or in aggregate must provide a detailed explanation in the notes to the financial reports.</t>
    </r>
  </si>
  <si>
    <t>0048-0051</t>
  </si>
  <si>
    <t>Aggregate Write-Ins for Other Liabilities</t>
  </si>
  <si>
    <t>Show other liabilities of long-term nature.</t>
  </si>
  <si>
    <t>Total Other Liabilities</t>
  </si>
  <si>
    <t>Total of Other Liability.</t>
  </si>
  <si>
    <t>Total Liabilities</t>
  </si>
  <si>
    <t>Total of Current Liabilities and Other Liabilities.</t>
  </si>
  <si>
    <t>Net Worth</t>
  </si>
  <si>
    <t>Donated Capital</t>
  </si>
  <si>
    <r>
      <t xml:space="preserve">Capital donated to the One Care MCO entity. </t>
    </r>
    <r>
      <rPr>
        <b/>
        <sz val="10"/>
        <color rgb="FFFF0000"/>
        <rFont val="Arial"/>
        <family val="2"/>
      </rPr>
      <t>Describe the nature of donation as well as any restrictions on this capital in the Notes to Financial Statements.</t>
    </r>
  </si>
  <si>
    <t>Retained Earnings (Deficit)</t>
  </si>
  <si>
    <t>Cumulative earnings or deficit from operations, net of reserves and restricted funds.</t>
  </si>
  <si>
    <t>Paid In Surplus</t>
  </si>
  <si>
    <t>This line should be the gross amount of paid in and contributed surplus without reduction for commissions or other expenses in connection with such transactions, but reduced by a distribution declared and paid as a return of such surplus. Also, the amount reflects the amounts paid and contributed in excess of the par or stated values of shares issued.</t>
  </si>
  <si>
    <t>Contingent Reserve Requirement</t>
  </si>
  <si>
    <t>Contractually required capital reserves.</t>
  </si>
  <si>
    <t>0058-0061</t>
  </si>
  <si>
    <t>Aggregate Write-Ins For Other Net Worth Items</t>
  </si>
  <si>
    <t>Show net worth items not included in other net worth categories.</t>
  </si>
  <si>
    <t>Unassigned Surplus</t>
  </si>
  <si>
    <t>Include the undistributed and unappropriated amount of earned surplus. Beginning retained earnings for a new fiscal year (FY) should remain constant during the FY.</t>
  </si>
  <si>
    <t>Total Net Worth Excluding Non-Admitted Assets</t>
  </si>
  <si>
    <t>Total of Net Worth Categories (Lines 0054-0061), and excluding Unassigned Surplus (Line 0062).</t>
  </si>
  <si>
    <t>Total Liabilities and Net Worth Excluding Non-Admitted Assets</t>
  </si>
  <si>
    <t>Sum of Total Liabilities and Total Net Worth Excluding Non-Admitted Assets (Lines 0053 and 0063).</t>
  </si>
  <si>
    <t>Total Net Worth Including Non-Admitted Assets</t>
  </si>
  <si>
    <t>Total Assets minus Total Liabilities (line 0031 minus line 0053).</t>
  </si>
  <si>
    <t>Total Liabilities and Net Worth Including Non-Admitted Assets</t>
  </si>
  <si>
    <t>Sum of Total Liabilities and Total Net Worth Included Non-Admitted Assets (Lines 0053 and 0065).</t>
  </si>
  <si>
    <t>Schedule 3: Profit and Loss Summary</t>
  </si>
  <si>
    <t>This schedule is calculated from other schedules. No input should be needed.</t>
  </si>
  <si>
    <t>Medicaid Revenue</t>
  </si>
  <si>
    <t>This is pulled by quarter from Schedule 3A, year to date for lines 0001 and 0003.</t>
  </si>
  <si>
    <t>Medicare Revenue</t>
  </si>
  <si>
    <t>This is pulled by quarter from Schedule 3A, year to date for lines 0002 and 0004.</t>
  </si>
  <si>
    <t>Other Revenue</t>
  </si>
  <si>
    <t>This is pulled by quarter from Schedule 3A, year to date for lines 0011.</t>
  </si>
  <si>
    <t>Total Revenue</t>
  </si>
  <si>
    <t>This sums lines 0001 through 0003.</t>
  </si>
  <si>
    <t>Medical Expenses</t>
  </si>
  <si>
    <t>This is pulled by quarter from Schedule 3A, year to date for lines 0041.</t>
  </si>
  <si>
    <t>MLR Calculation Allowable Expenses</t>
  </si>
  <si>
    <t>This is pulled by quarter from Schedule 3A, year to date for lines 0045.</t>
  </si>
  <si>
    <t>Admin Expenses</t>
  </si>
  <si>
    <t>This is pulled by quarter from Schedule 3A, year to date for lines 0057.</t>
  </si>
  <si>
    <t>Net Income before QI and RC</t>
  </si>
  <si>
    <t>This is pulled by quarter from Schedule 3A, year to date for lines 0059.</t>
  </si>
  <si>
    <t>Quality Incentive</t>
  </si>
  <si>
    <t>This is pulled from Schedule 3Q, column G from the total row</t>
  </si>
  <si>
    <t>Risk Corridors</t>
  </si>
  <si>
    <t>This is pulled from Schedule 3Q, column R from the total row</t>
  </si>
  <si>
    <t>Net Income after QI and RC</t>
  </si>
  <si>
    <t>This sums lines 0008 through 0010.</t>
  </si>
  <si>
    <t>Schedule 3A: Income Statement - All Regions, Schedule 3B: Income Statement - Eastern, Schedule 3C: Income Statement - Western, Schedule 3D: Income Statement - The Cape</t>
  </si>
  <si>
    <t>Provide quarterly data related to cost for the Massachusetts One Care population by rating category and region, split between Medicaid and Medicare.</t>
  </si>
  <si>
    <t>Revenue</t>
  </si>
  <si>
    <t xml:space="preserve">Line items should exclude patient contribution to care except for line 0006. </t>
  </si>
  <si>
    <t>Total Medicaid Premiums</t>
  </si>
  <si>
    <t>Capitation revenue received from EOHHS for One Care enrollees.</t>
  </si>
  <si>
    <t>Total Medicare Premiums</t>
  </si>
  <si>
    <t>Revenue from the Medicare (CMS) program to cover Medicare Part A, Part B and Part D services for One Care enrollees. Includes Medicare Part D LICS, Reinsurance and Risk Corridor. We expect LICS and reinsurance for Part D to equal line 0021 and then any payable/receivable related to LICS and reinsurance should be reflected on the balance sheet as a current asset or a liability.</t>
  </si>
  <si>
    <t>Other Revenue - Medicaid</t>
  </si>
  <si>
    <t>Other Medicaid revenue paid by EOHHS to the MCO in addition to capitation for covered services that is not included in Line 0001.</t>
  </si>
  <si>
    <t>Other Revenue - Medicare</t>
  </si>
  <si>
    <t>Other Medicare revenue paid by CMS to the MCO in addition to capitation for covered services that is not included in Line 0002.</t>
  </si>
  <si>
    <t>Total Premium Revenue</t>
  </si>
  <si>
    <t>All premium revenue paid to the MCO reported on lines 0001, 0002, 0003 and 0004.</t>
  </si>
  <si>
    <t>Patient Contribution to Care</t>
  </si>
  <si>
    <t>Revenue recognized during the reporting period for Patient Contributions to Care received from the One Care enrollees.</t>
  </si>
  <si>
    <t>Coordination of Benefits (COB)</t>
  </si>
  <si>
    <t>Income from COB and Subrogation. Alternatively, COB for a particular claim may be recognized as a negative claim expense.</t>
  </si>
  <si>
    <t>Reinsurance Recoveries</t>
  </si>
  <si>
    <t>Income from the settlement of claims resulting from a policy with a private reinsurance carrier.</t>
  </si>
  <si>
    <t>Investment Income</t>
  </si>
  <si>
    <t>All investment income earned during the period. Interest earned from all sources including escrow and reserve accounts.</t>
  </si>
  <si>
    <t>All Other Revenue excluding Quality Incentives and Risk Corridor Payments</t>
  </si>
  <si>
    <t>Revenue from sources not covered in the previous revenue accounts.</t>
  </si>
  <si>
    <t>Total Other Revenue</t>
  </si>
  <si>
    <t>All other revenue reported in lines 0006, 0007, 0008, 0009, and 0010.</t>
  </si>
  <si>
    <t>Total revenue (the sum of lines 0005 and 0011).</t>
  </si>
  <si>
    <t>Medical Expenses (inclusive of IBNR)</t>
  </si>
  <si>
    <t>Line items should exclude patient contribution to care except for line 0039.</t>
  </si>
  <si>
    <t>Hospital Inpatient</t>
  </si>
  <si>
    <t>Refer to Medical Services Definitions Tab.</t>
  </si>
  <si>
    <t xml:space="preserve">Behavioral Health (BH) Hospital Inpatient </t>
  </si>
  <si>
    <t>Hospital Outpatient</t>
  </si>
  <si>
    <t>Behavioral Health (BH) Hospital Outpatient</t>
  </si>
  <si>
    <t>Professional</t>
  </si>
  <si>
    <t>Vision</t>
  </si>
  <si>
    <t>Dental</t>
  </si>
  <si>
    <t>Therapy</t>
  </si>
  <si>
    <t>Pharmacy/Drugs (LICS \ Reinsurance)</t>
  </si>
  <si>
    <t>0022a</t>
  </si>
  <si>
    <t>Pharmacy/Drugs (Part D) GROSS</t>
  </si>
  <si>
    <t xml:space="preserve">Refer to Medical Services Definitions Tab. Do not deduct pharmacy rebates. </t>
  </si>
  <si>
    <t>0022b</t>
  </si>
  <si>
    <t>Pharmacy/Drugs (Part D) NET</t>
  </si>
  <si>
    <t>Refer to Medical Services Definitions Tab. Deduct pharmacy rebates.</t>
  </si>
  <si>
    <t>0023a</t>
  </si>
  <si>
    <t>Pharmacy/Drugs (non-Part D) GROSS</t>
  </si>
  <si>
    <t>0023b</t>
  </si>
  <si>
    <t>Pharmacy/Drugs (non-Part D) NET</t>
  </si>
  <si>
    <t>Laboratory, Radiology, Testing</t>
  </si>
  <si>
    <t>Institutional Long Term Care</t>
  </si>
  <si>
    <t>Personal Care Attendant (PCA)</t>
  </si>
  <si>
    <t>Home Health</t>
  </si>
  <si>
    <t>Adult Foster Care (Including GAFC)</t>
  </si>
  <si>
    <t>Adult Day Health</t>
  </si>
  <si>
    <t>Day Habilitation</t>
  </si>
  <si>
    <t>All Other Community LTC</t>
  </si>
  <si>
    <t>Transportation</t>
  </si>
  <si>
    <t>Medical Equipment</t>
  </si>
  <si>
    <t>Hospice</t>
  </si>
  <si>
    <t>Care Management</t>
  </si>
  <si>
    <t>Aging Service Access Points (ASAPs)</t>
  </si>
  <si>
    <t>Other Miscellaneous</t>
  </si>
  <si>
    <t>Fraud Reduction Recoveries</t>
  </si>
  <si>
    <t>Recoveries for fraud reduction. Enter recoveries as negative. Do not include fraud recoveries in medical expenses categories above.</t>
  </si>
  <si>
    <t>Reinsurance Expenses/Recoveries</t>
  </si>
  <si>
    <t>Recoveries for reinsurance net of costs. Enter recoveries as negative and costs as positive. Do not include reinsurance recoveries in medical expenses categories above.</t>
  </si>
  <si>
    <t>Patient Contribution to Care Expenses</t>
  </si>
  <si>
    <t>Expenses recognized during the reporting period for Patient Contributions to Care paid to the One Care enrollees.</t>
  </si>
  <si>
    <t>Total Medical Expenses</t>
  </si>
  <si>
    <t>Total Medical Expenses (the sum of lines 0013 through 0042, excluding line 0022a and 0023a).</t>
  </si>
  <si>
    <t>MLR Calculation Allowable Expense</t>
  </si>
  <si>
    <t>Health Care Quality Improvements</t>
  </si>
  <si>
    <t>Administrative activities related to health care quality assurance and improvements.</t>
  </si>
  <si>
    <t>Lesser of Fraud Reduction Recoveries or Expense</t>
  </si>
  <si>
    <t>Calculated line: the lesser of fraud reduction recoveries (line 0038) or fraud reduction expenses (line 0053), as allowable for MLR by 42 CFR 438.8e2iii(B).</t>
  </si>
  <si>
    <t>Administrative cost and training fees related to care coordination provided by a licensed clinical staff, GSSC, ASAP or other delegated subcontractor.</t>
  </si>
  <si>
    <t>Total MLR Calculation Allowable Expenses</t>
  </si>
  <si>
    <t>Total of Allowable Expenses that do not fall into medical expenses and are related to MLR Calculation that adhere to CMS cost principles described in 2 CFR 200.400-475. (the sum of lines 0042 through 0044).</t>
  </si>
  <si>
    <t>Administrative Expenses</t>
  </si>
  <si>
    <t>Compensation</t>
  </si>
  <si>
    <t>All expenses for administrative services including compensation and fringe benefits for personnel time devoted to or in direct support of administration. Include expenses for management contracts. Do not include marketing expenses here.</t>
  </si>
  <si>
    <t>Occupancy, Depreciation, and Amortization</t>
  </si>
  <si>
    <t>Expenses associated with administrative services which include the costs of occupancy to the reporting entity which are directly associated with the reporting entity administration. These include the costs of using a facility, fire and theft insurance, utilities, maintenance, lease, etc. Do not include expenses for marketing in this category.</t>
  </si>
  <si>
    <t>Interest Expense</t>
  </si>
  <si>
    <t>Report interest on loans, incurred during the period.</t>
  </si>
  <si>
    <t>Education/Outreach and Marketing</t>
  </si>
  <si>
    <t>Expenses incurred for education and outreach activities for enrollees. Expenses directly related to marketing activities including advertising, printing, marketing salaries and fringe benefits, commissions, broker fees, travel, occupancy, enrollment brokers, and other expenses allocated to the MCO marketing activity.</t>
  </si>
  <si>
    <t>Sanctions</t>
  </si>
  <si>
    <t>Expenses related to events where DMAHS finds the contractor to be out of compliance with the program standards, performance standards, or the terms and conditions of the Medicaid managed care contract.</t>
  </si>
  <si>
    <t>Management Fees</t>
  </si>
  <si>
    <r>
      <t>All expenses for management fees, and other corporate allocations associated with services provided by non-affiliates. Do not include expenses for services provided by parent organization or affiliates.</t>
    </r>
    <r>
      <rPr>
        <sz val="10"/>
        <color rgb="FFFF0000"/>
        <rFont val="Arial"/>
        <family val="2"/>
      </rPr>
      <t xml:space="preserve"> </t>
    </r>
    <r>
      <rPr>
        <b/>
        <sz val="10"/>
        <color rgb="FFFF0000"/>
        <rFont val="Arial"/>
        <family val="2"/>
      </rPr>
      <t>Provide an explanation of the expenses included and the basis of methodology in the notes to the financial reports.</t>
    </r>
  </si>
  <si>
    <t>Affiliate Administration Services</t>
  </si>
  <si>
    <r>
      <t>Expenses associated with services provided by parent organization or affiliates.</t>
    </r>
    <r>
      <rPr>
        <b/>
        <sz val="10"/>
        <color rgb="FFFF0000"/>
        <rFont val="Arial"/>
        <family val="2"/>
      </rPr>
      <t xml:space="preserve"> If=or&gt;10% of Total Expenses (line 0058), provide details in the notes to financial reports.</t>
    </r>
  </si>
  <si>
    <t>Fraud Reduction Expenses</t>
  </si>
  <si>
    <t>Expenses incurred to reduce fraud and recover improper payments due to fraud.</t>
  </si>
  <si>
    <t>Other Fraud, Waste, and Abuse Activities</t>
  </si>
  <si>
    <t>Administrative expenses for program integrity activities other than fraud reduction.</t>
  </si>
  <si>
    <t>Subcontracted/Delegated Administrative Services</t>
  </si>
  <si>
    <t>Administrative portion of other delegated administrative expenses.</t>
  </si>
  <si>
    <t>Other Administration Expenses</t>
  </si>
  <si>
    <r>
      <t xml:space="preserve">Costs which are not appropriately assigned to the health plan administration categories defined in lines 0046 to 0055 above. </t>
    </r>
    <r>
      <rPr>
        <b/>
        <sz val="10"/>
        <color rgb="FFFF0000"/>
        <rFont val="Arial"/>
        <family val="2"/>
      </rPr>
      <t>For categories where the expense is greater than $250,000, provide an explanation of the expenses in the notes to the financial reports.</t>
    </r>
  </si>
  <si>
    <t>Total Administrative Expenses</t>
  </si>
  <si>
    <t>The total of costs of administration (the sum of lines 0046 through 0056).</t>
  </si>
  <si>
    <t>Total Expenses</t>
  </si>
  <si>
    <t>The sum of Total Medical Expenses (line 0041), Total Administration Expenses (line 0057) and Total MLR Calculation Allowable Expenses (line 0045) less the Lesser of Fraud Reduction Recoveries or Expense (line 0043).</t>
  </si>
  <si>
    <t>Net Income before Quality Incentives and Risk Corridor Payments</t>
  </si>
  <si>
    <t>Total Revenue minus Total Expenses (line 0012 minus line 0058).</t>
  </si>
  <si>
    <t>Profit Margin</t>
  </si>
  <si>
    <t>Net Income divided by Total Revenue excluding Investment Income (Line 0059 divided by (Line 0012 minus line 0009)).</t>
  </si>
  <si>
    <t>Medical Loss Ratio</t>
  </si>
  <si>
    <t>Ratio of Total Medical Expenses and Total MLR Calculation Allowable Expenses to Total Revenue excluding Patient Contribution to Care and Investment Income, net of premium taxes ((Line 0041 minus line 0040 plus Line 0045) divided by (Line 0012 minus lines 0006 and 0009)).</t>
  </si>
  <si>
    <t>MLR Allowable Expense Ratio</t>
  </si>
  <si>
    <t>Ratio of Total MLR Calculation Allowable Expenses to Total Revenue excluding Investment Income ((Line 0045 divided by (Line 0012 minus line 0009)).</t>
  </si>
  <si>
    <t>Administrative Expense Ratio</t>
  </si>
  <si>
    <t>Ratio of Total Administrative Expenses to Total Revenues excluding Investment Income (Line 0057 divided by (Line 0012 minus line 0009)).</t>
  </si>
  <si>
    <t>Schedule 3Q: QI and RCP</t>
  </si>
  <si>
    <t>Provide YTD data related to Quality Incentives and Risk Corridor Payments for the Massachusetts One Care population.</t>
  </si>
  <si>
    <t>Quality Incentive Revenue</t>
  </si>
  <si>
    <t>Include any amounts received from Medicare and Medicaid resulting from the quality incentive withhold arrangement. This line should be reported on a date of service basis.</t>
  </si>
  <si>
    <t>Column C</t>
  </si>
  <si>
    <t>Medicare Payment Date</t>
  </si>
  <si>
    <t>Enter the date the Medicare quality incentive was paid.</t>
  </si>
  <si>
    <t>D</t>
  </si>
  <si>
    <t>Medicare Amount</t>
  </si>
  <si>
    <t>Enter the amount of the Medicare quality incentive recognized as revenue. Recoupments should be included and reported as negative numbers.</t>
  </si>
  <si>
    <t>E</t>
  </si>
  <si>
    <t>Medicaid Payment Date</t>
  </si>
  <si>
    <t>Enter the date the Medicaid quality incentive was paid.</t>
  </si>
  <si>
    <t>F</t>
  </si>
  <si>
    <t>Medicaid Amount</t>
  </si>
  <si>
    <t>Enter the amount of the Medicaid quality incentive recognized as revenue.  Recoupments should be included and reported as negative numbers.</t>
  </si>
  <si>
    <t>G</t>
  </si>
  <si>
    <t>This line will add columns D and F.</t>
  </si>
  <si>
    <t>H</t>
  </si>
  <si>
    <t>Receivable</t>
  </si>
  <si>
    <t>Enter any quality incentives earned but not yet received.</t>
  </si>
  <si>
    <t>Risk Corridor Payments</t>
  </si>
  <si>
    <t>Net payments for the Medicare Parts A and B and Medicaid risk corridor on a date of service basis.</t>
  </si>
  <si>
    <t>Column L</t>
  </si>
  <si>
    <t>Medicare A/B Payment Date</t>
  </si>
  <si>
    <t>Enter the date the Medicare risk corridor payment was paid.</t>
  </si>
  <si>
    <t>M</t>
  </si>
  <si>
    <t>Medicare A/B Amount</t>
  </si>
  <si>
    <t>Enter the amount of the Medicare risk corridor payment recognized as revenue. Recoupments should be included and reported as negative numbers.</t>
  </si>
  <si>
    <t>N</t>
  </si>
  <si>
    <t>Medicare D Payment Date</t>
  </si>
  <si>
    <t>O</t>
  </si>
  <si>
    <t>Medicare D Amount</t>
  </si>
  <si>
    <t>Enter the amount of the Medicare risk corridor payment as receivables through the most recent DY. Recoupments should be included and reported as negative numbers.</t>
  </si>
  <si>
    <t>P</t>
  </si>
  <si>
    <t>Enter the date the Medicaid risk corridor payment was paid.</t>
  </si>
  <si>
    <t>Q</t>
  </si>
  <si>
    <t>Medicaid</t>
  </si>
  <si>
    <t>Enter the amount of the Medicaid risk corridor payment recognized as revenue. Recoupments should be included and reported as negative numbers.</t>
  </si>
  <si>
    <t>R</t>
  </si>
  <si>
    <t>This line will add columns M, O and Q.</t>
  </si>
  <si>
    <t>S</t>
  </si>
  <si>
    <t>Enter any risk corridor payments earned but not yet received.</t>
  </si>
  <si>
    <t>Schedule 4: Footnotes</t>
  </si>
  <si>
    <t>For the original submission of the One Care cost reports, all footnote items that apply are required. For subsequent quarters and annual reporting, only updates and/or changes to noted information and/or values are required.</t>
  </si>
  <si>
    <t>Footnote 1</t>
  </si>
  <si>
    <t>Organizational Structure</t>
  </si>
  <si>
    <t>Discuss the organization structure, location of its headquarters, and a brief summary of the operations of the MCO.</t>
  </si>
  <si>
    <t>Footnote 2</t>
  </si>
  <si>
    <t>Summary of Significant Accounting Policies</t>
  </si>
  <si>
    <t>Discuss accounting policies related to significant items such as, but not limited to, cash and cash equivalents, investments, and medical claims payable. Specifically, the medical claims payable policy should discuss the methodology used in calculating incurred but not reported (IBNR) balances ultimately affecting the cost reports.
Discuss revenue and expense recognition policies for significant items such as, but not limited to, capitation revenue, patient liability from members, reinsurance, medical expenses, case management, administrative expenses, and pay for performance arrangements. Also, discuss any changes in accounting methodologies, which have taken place during the current contract year.</t>
  </si>
  <si>
    <t>Footnote 3</t>
  </si>
  <si>
    <t>Other Amounts</t>
  </si>
  <si>
    <t>Provide an explanation of the revenue in "All Other Revenue excluding Quality Incentives and Risk Corridor Payments" Line 0010. This line should be reported on a date of payment basis. Include revenue or capitation amount received from MassHealth not applicable to other lines, such as risk-corridor payments or any other non-withhold payment made outside of the capitation (Other Revenue-Medicaid). Include revenue or capitation amount received from CMS not applicable to other lines (Other Revenue-Medicare).
Provide explanation of expenses in "Other Miscellaneous" Line 0037. Discuss amounts included in the cost reports &gt;10% of the reporting category or any amount reported as “Other Non-Waiver” or “Other Waiver” Services.</t>
  </si>
  <si>
    <t>Footnote 4</t>
  </si>
  <si>
    <t>Pledges, Assignments, and Guarantees</t>
  </si>
  <si>
    <t>Describe any pledges, assignments, collateralized assets, and any guaranteed liabilities not disclosed on the balance sheet.</t>
  </si>
  <si>
    <t>Footnote 5</t>
  </si>
  <si>
    <t>Statutory Deposits or Performance Bonds</t>
  </si>
  <si>
    <r>
      <t xml:space="preserve">Disclose the method by which the MCO satisfies the statutory deposit or performance bond requirement for the quarter. </t>
    </r>
    <r>
      <rPr>
        <sz val="10"/>
        <color rgb="FFFF0000"/>
        <rFont val="Arial"/>
        <family val="2"/>
      </rPr>
      <t>This disclosure is required whether or not the amounts are included in the financial statements</t>
    </r>
    <r>
      <rPr>
        <sz val="10"/>
        <color theme="1"/>
        <rFont val="Arial"/>
        <family val="2"/>
      </rPr>
      <t>. Also, indicate under or over funding of the required amount and the associated reasons.</t>
    </r>
  </si>
  <si>
    <t>Footnote 6</t>
  </si>
  <si>
    <t>Material Adjustments</t>
  </si>
  <si>
    <t>Disclose and describe any material adjustments made during the current reporting period. Include those adjustments that may relate to a prior period, specifically IBNR adjustments, that affect the cost reports and provide detail for which period(s) the adjustment(s) relate. Also, include the cost report and line item where the impact of the adjustment was recorded.</t>
  </si>
  <si>
    <t>Footnote 7</t>
  </si>
  <si>
    <t>Claims Payable Analysis</t>
  </si>
  <si>
    <t>Explain large fluctuations and/or revisions in estimates and the factors that contributed to the change in the medical claims liability balance from the prior quarter. Specifically, address changes in IBNR claims and/or received but unpaid claims (RBUCs) of more than 10% (on a per member basis). Explanations should detail the amount of the adjustments by quarter by Region.</t>
  </si>
  <si>
    <t>Footnote 8</t>
  </si>
  <si>
    <t>Contingent Liabilities</t>
  </si>
  <si>
    <t>Provide details of any malpractice or other claims asserted against the contractor, as well as the status of the case, potential financial exposure, and expected resolution.</t>
  </si>
  <si>
    <t>Footnote 9</t>
  </si>
  <si>
    <t>Due to/from Affiliates (Current and Non-Current)</t>
  </si>
  <si>
    <t>Describe, in detail, the composition of the due to/from affiliates including the name of the affiliate, a description of the affiliation, amount due to/from the affiliate, and a description of any significant changes to the line item.</t>
  </si>
  <si>
    <t>Footnote 10</t>
  </si>
  <si>
    <t>Related Party Transaction Activities</t>
  </si>
  <si>
    <t>Disclose any significant transaction, either unique to the reporting period or on an ongoing basis, conducted with related parties. Include a copy of any related party agreements for both medical and administrative services.</t>
  </si>
  <si>
    <t>Footnote 11</t>
  </si>
  <si>
    <t>Equity Activity</t>
  </si>
  <si>
    <t>Disclose all activity in equity, other than net income or net loss.</t>
  </si>
  <si>
    <t>Footnote 12</t>
  </si>
  <si>
    <t>Non-Compliance with Financial Viability Standards and/or Performance Guidelines</t>
  </si>
  <si>
    <t>Disclose any non-compliance with financial viability standards and performance guidelines, the factors causing the non-compliance and the contractor’s action to resolve the issue(s). Refer to Appendix: Financial Viability Standards – Performance Guidelines.</t>
  </si>
  <si>
    <t>Footnote 13</t>
  </si>
  <si>
    <t>Interest on Late Claims</t>
  </si>
  <si>
    <t>Report interest payments made or amounts due to providers on late claims.</t>
  </si>
  <si>
    <t>Footnote 14</t>
  </si>
  <si>
    <t>Significant Changes in Provider Reimbursement Methodologies</t>
  </si>
  <si>
    <t>Describe any significant changes from a financial perspective to reimbursement methodologies for providers that represent a significant component of the MCOs One Care business.</t>
  </si>
  <si>
    <t>Footnote 15</t>
  </si>
  <si>
    <t>Claims Payment Fluctuations Reported in the Lag Reports</t>
  </si>
  <si>
    <t>Describe the nature of any significant fluctuations for amounts reported in the lag reports. Include detail on which lag report the fluctuation is shown and the line item where it is reported.</t>
  </si>
  <si>
    <t>Footnote 16</t>
  </si>
  <si>
    <t>Pay for Performance Arrangements</t>
  </si>
  <si>
    <t>Report the amount accrued and/or paid under pay for performance arrangements reported for the period. This footnote should include amounts related to pay for performance amounts included in Lines 0013 through 0040 of the Income Statements.</t>
  </si>
  <si>
    <t>Footnote 17</t>
  </si>
  <si>
    <t>Premium Deficiency Reserves and Methodology</t>
  </si>
  <si>
    <t>Report the amounts of premium deficiency reserve at the end of the period and the methodology used in developing the balance.</t>
  </si>
  <si>
    <t>Footnote 18</t>
  </si>
  <si>
    <t>Allocation Methodologies Impacting the Income Statements</t>
  </si>
  <si>
    <t>Discuss expense allocation methodologies by region and/or rate cell, which were utilized during the current reporting period. Include a description of the expense and the Income Statement line item number where it is reported.</t>
  </si>
  <si>
    <t>Schedule 5: Statement of Cash Flow (Reported Basis)</t>
  </si>
  <si>
    <t>Enter beginning cash balance for Q1 of the reporting year.</t>
  </si>
  <si>
    <t>Schedule 6: Medical Expense Summary (Restated Basis)</t>
  </si>
  <si>
    <t>Note: Schedule 6 should reconcile to Schedule 3A. Please describe any discrepancies in Notes.</t>
  </si>
  <si>
    <t>Column Descriptions</t>
  </si>
  <si>
    <t>Medicare Paid</t>
  </si>
  <si>
    <t>Paid claims expenses that are the responsibility of Medicare.</t>
  </si>
  <si>
    <t>Medicare Alternative Payment Methodologies</t>
  </si>
  <si>
    <t>Alternative Payment Methodologies (APMs) are methods of payment, not based on traditional fee-for-service methodologies, that compensate providers for the provision of health care or support services and tie payments to providers to quality of care and outcomes. Report such payments that are the responsibility of Medicare in this column.</t>
  </si>
  <si>
    <t>Medicare Paid Claims</t>
  </si>
  <si>
    <t>Automatically calculated as Medicare Paid plus Medicare Alternative Payment Methodologies.</t>
  </si>
  <si>
    <t>Medicaid Paid</t>
  </si>
  <si>
    <t>Paid claims expenses that are the responsibility of Medicaid.</t>
  </si>
  <si>
    <t>Medicaid Alternative Payment Methodologies</t>
  </si>
  <si>
    <t>Alternative Payment Methodologies (APMs) are methods of payment, not based on traditional fee-for-service methodologies, that compensate providers for the provision of health care or support services and tie payments to providers to quality of care and outcomes. Report such payments that are the responsibility of Medicaid in this column.</t>
  </si>
  <si>
    <t>Medicaid Paid Claims</t>
  </si>
  <si>
    <t>Automatically calculated as Medicaid Paid plus Medicaid Alternative Payment Methodologies.</t>
  </si>
  <si>
    <t>Paid Claims</t>
  </si>
  <si>
    <t>Automatically calculated as Medicare Paid Claims plus Medicaid Paid Claims.</t>
  </si>
  <si>
    <t>IBNR</t>
  </si>
  <si>
    <t>IBNR (Incurred But Not Reported) represents the estimated liability for claims that are anticipated but have not been reported to the health plan as of the financial date and the liability for claims reported but unpaid as of the financial date.</t>
  </si>
  <si>
    <t>Non-Medical</t>
  </si>
  <si>
    <t>Non-Medical includes other non-claims medical cost incurred for a specific set of One Care covered services.</t>
  </si>
  <si>
    <t>Reinsurance</t>
  </si>
  <si>
    <t>Reinsurance – includes reinsurance expenses and recoveries.</t>
  </si>
  <si>
    <t>In Lieu of</t>
  </si>
  <si>
    <t>In Lieu of represents services provided instead of a covered service. Please provide an explanation of the in lieu of services provided in the notes.</t>
  </si>
  <si>
    <t>Out-Of-Pocket and Non State Plan Services</t>
  </si>
  <si>
    <t>Out-of-Pocket and Non State Plan Services includes services not covered under the One Care contract and offered at the discretion of the plan. Please provide procedure codes in the notes for these services, or indicate that they are not present in the encounter data.</t>
  </si>
  <si>
    <t>Final Incurred</t>
  </si>
  <si>
    <t>Sum of Paid Claims, IBNR, Non-Medical, Reinsurance, and In Lieu of columns.</t>
  </si>
  <si>
    <t xml:space="preserve">Medical Categories of Service </t>
  </si>
  <si>
    <t>Behavioral Health (BH) Hospital Inpatient</t>
  </si>
  <si>
    <t>0010a</t>
  </si>
  <si>
    <t>0010b</t>
  </si>
  <si>
    <t>0011a</t>
  </si>
  <si>
    <t>0011b</t>
  </si>
  <si>
    <t>ASAPs</t>
  </si>
  <si>
    <t>Total Medical Expenses (the sum of lines 0001 through 0025, excluding lines 0010a and 0011a).</t>
  </si>
  <si>
    <t>A hierarchy of the service level lines will be categorized into a single, mutually-exclusive category. Refer to the Medical Services Definitions tab for guidance.</t>
  </si>
  <si>
    <t>Inpatient</t>
  </si>
  <si>
    <t>Long Term</t>
  </si>
  <si>
    <t>Outpatient</t>
  </si>
  <si>
    <t>Pharmacy</t>
  </si>
  <si>
    <t>Schedule 7A: Utilization - All Regions, Schedule 7B: Utilization - Eastern, Schedule 7C: Utilization - Western, Schedule 7D: Utilization - The Cape</t>
  </si>
  <si>
    <t>There is a tab for each region where One Care is present. Only fill in the tab for the regions in which your plan operates. Schedule 7A calculates the totals based on the entries in the individual region tabs. No entry is required on this tab.
Utilization Admissions: A member admitted to an acute care inpatient facility; a member admitted to an acute care facility and subsequently transferred to another acute care facility; a member admitted resulting from their emergency room visit, and a member hospitalized at the time of enrollment. If there are multiple bills for the same admission, the admission still only counts for one admit.
Patient Days: The number of patient days of care provided during the quarter. Count each day during the quarter related to the hospital stay regardless of the payer; this would include all of the patient days for patients admitted from the emergency room. For new members previously hospitalized on the day of enrollment, count only the days beginning with the date of enrollment.
Scripts – Each claim counts as one script. 
Units – These are defined as the Units Billed on the claim, and are primarily used for every service besides Inpatient, ER, and Pharmacy. These counts will be used for validation of encounter data and reasonableness only.</t>
  </si>
  <si>
    <t>Schedule 8: Financial Indicators</t>
  </si>
  <si>
    <t>One Care product line financial indicators are calculated in this schedule as defined in section 2.15 of the One Care Contract.</t>
  </si>
  <si>
    <t>Schedule 9: Financial Solvency Requirements</t>
  </si>
  <si>
    <t>One Care product line financial requirements are calculated in this schedule as defined in section 2.15 of the One Care Contract.</t>
  </si>
  <si>
    <t>Schedule 10: SubCapitation</t>
  </si>
  <si>
    <t>Sub-Capitated Expenses Report:
This report tracks the details of expenses sub-capitated by the MCP. In the appropriate columns, enter the provider name, choose the applicable region from the drop down menus, and enter the applicable expense line item number and the amount sub-capitated by rate cell.</t>
  </si>
  <si>
    <t>Schedule 11A: Lag Report - Physician, Schedule 11B: Lag Report - Inpatient, Schedule 11C: Lag Report - Outpatient, Schedule 11D: Lag Report - Pharmacy, Schedule 11E: Lag Report - Other</t>
  </si>
  <si>
    <t>An estimate of incurred but not reported medical claims, divided into Inpatient, Outpatient, Physician, Pharmacy, and Other Payments.</t>
  </si>
  <si>
    <t>Schedule 12: Certification</t>
  </si>
  <si>
    <t>Provide a certification by your health plan's Chief Financial Officer that the experience reported in this Financial Reporting Template is accurate and that any assumptions are reasonable.</t>
  </si>
  <si>
    <t>Notes</t>
  </si>
  <si>
    <t>Please provide any applicable notes to the financial reports.</t>
  </si>
  <si>
    <t xml:space="preserve">Rating Category Definitions </t>
  </si>
  <si>
    <t>Rating Category</t>
  </si>
  <si>
    <t>Rate Cell</t>
  </si>
  <si>
    <t>Description</t>
  </si>
  <si>
    <t>C1: Community Other</t>
  </si>
  <si>
    <t>DC1</t>
  </si>
  <si>
    <t>Individuals who do not meet F1, C4, C3B, C3A, C2B, or C2A criteria.</t>
  </si>
  <si>
    <t>C2A: Community High Behavioral Health</t>
  </si>
  <si>
    <t>DC2A</t>
  </si>
  <si>
    <t>Individuals who do not meet F1, C4, C3B, C3A, or C2B criteria, who have one or more behavioral health (BH) diagnoses reflecting an ongoing, chronic condition, such as schizophrenia or episodic mood disorders, psychosis, or alcohol/drug dependence, not in remission.</t>
  </si>
  <si>
    <t>C2B: Community Very High Behavioral Health</t>
  </si>
  <si>
    <t>DC2B</t>
  </si>
  <si>
    <t>Individuals who do not meet F1, C4, C3B, or C3A criteria, who have one or more BH diagnoses reflecting an ongoing, chronic condition, such as schizophrenia or episodic mood disorders, psychosis, or alcohol/drug dependence, not in remission. Individuals must have at least one mental health (MH) diagnosis and at least one substance abuse (SA) diagnosis.</t>
  </si>
  <si>
    <t>C3A: High Community Needs</t>
  </si>
  <si>
    <t>DC3A</t>
  </si>
  <si>
    <t>Individuals not meeting F1, C4, or C3B criteria, residing in the community, who are limited in four or more activities of daily living (ADLs), have a skilled nursing need seven days a week, or are limited in two our more ADLs and have a skilled nursing need three or more times per week, as recorded through the minimum data set/home care (MDS/HC) form and approved by EOHHS.</t>
  </si>
  <si>
    <t>C3B: Very High Community Needs</t>
  </si>
  <si>
    <t>DC3B</t>
  </si>
  <si>
    <t>Individuals not meeting F1 or C4 criteria, residing in the community, who are limited in four or more activities of daily living (ADLs), have a skilled nursing need seven days a week, or are limited in two our more ADLs and have a skilled nursing need three or more times per week, as recorded through the minimum data set/home care (MDS/HC) form and approved by EOHHS. Enrollees have one or more of the following conditions: quadriplegia, ALS, muscular dystrophy, or respirator dependence.</t>
  </si>
  <si>
    <t>C4: Transitional Living Need</t>
  </si>
  <si>
    <t>DC4A</t>
  </si>
  <si>
    <t>Individuals not meeting F1 criteria, have a type of residence equal to a board and care/assisted living/group home, and their most recent MDS/HC assessment indicates they have a daily skilled need, or daily chronic and stable routine need, for which the individual requires assistance; have two or more ADL limitations requiring limited assistance to total dependence; have one or more of the defined traumatic brain injury diagnoses.</t>
  </si>
  <si>
    <t>F1: Facility-Based Care</t>
  </si>
  <si>
    <t>DF1</t>
  </si>
  <si>
    <t>Individuals identified as having a long-term facility stay of more than 90 days. Applicable facilities include nursing facilities, chronic rehabilitation, and psychiatric hospitals.</t>
  </si>
  <si>
    <t>A hierarchy of the service level lines will be categorized into a single, mutually-exclusive category as follows:</t>
  </si>
  <si>
    <t>Line</t>
  </si>
  <si>
    <t>Financial Line - Form Display</t>
  </si>
  <si>
    <t>Line - Definition</t>
  </si>
  <si>
    <t>#</t>
  </si>
  <si>
    <t>EXPENSE</t>
  </si>
  <si>
    <t>HEALTH CARE CATEGORIES OF SERVICE</t>
  </si>
  <si>
    <t>Hospital-based or other inpatient facility services, which primarily provides diagnostic, therapeutic (both surgical and nonsurgical), and rehabilitation services by, or under, the supervision of physicians to patients admitted for a variety of reasons and receives inpatient room, board and professional services in the facility for a 24 hour period or longer. Exclude, BH, SNF and ICF services furnished by a hospital with a swing-bed approval.</t>
  </si>
  <si>
    <t>BH facility based services provided for mental health or substance abuse diagnoses and treatment.</t>
  </si>
  <si>
    <t>Preventive, diagnostic, therapeutic, rehabilitative, or palliative hospital-based facility, institution, clinic and emergency services provided in an outpatient ambulatory care setting for less than a 24-hour period regardless of the hour of admission, whether or not a bed is used, or whether or not the patient remains in the facility past midnight.</t>
  </si>
  <si>
    <t>BH facility based services provided in an ambulatory care setting, such as a mental health or substance abuse clinic, hospital outpatient department, community health center, or provider's office.</t>
  </si>
  <si>
    <r>
      <t xml:space="preserve">Physical and surgical services provided by licensed medical professionals; including specialty physicians, nurse practitioners, podiatrists, chiropractors, and physical therapists. </t>
    </r>
    <r>
      <rPr>
        <b/>
        <sz val="10"/>
        <color indexed="8"/>
        <rFont val="Arial"/>
        <family val="2"/>
      </rPr>
      <t>Exclude all services provided and billed for by a hospital, clinic, or laboratory</t>
    </r>
    <r>
      <rPr>
        <sz val="10"/>
        <color indexed="8"/>
        <rFont val="Arial"/>
        <family val="2"/>
      </rPr>
      <t>. The services of professionals working under salary for a hospital, nursing facility, or other type of health care facility are reported with cost for that service. Include any services provided and billed by a physician under physician services with the exception of lab and X-ray services. Include such services provided and billed for by a physician under the lab and X-ray services category. If the physician or nurse is the enrollees primary case manager the physician/nurse is allowed to charge a flat fee; this fee is not truly a professional service, report the cost for the fee under Care Management line 23.</t>
    </r>
  </si>
  <si>
    <t>The professional care of the eyes for purposes of diagnosing and treating all pathological conditions. Includes eye examinations, vision training, prescriptions, and glasses and contact lenses.</t>
  </si>
  <si>
    <t>These are services that are diagnostic, preventive, or corrective procedures provided by, or under the supervision of, a dentist in the practice of his/her profession including treatment of:
• The teeth and associated structures of the oral cavity; and
• Disease, injury, or impairment that may affect the oral or general health of the recipient. Dentist means an individual licensed to practice dentistry or dental surgery.
NOTE: Exclude all such services provided as part of inpatient hospital, outpatient hospital, non-dental, clinic or laboratory services and billed for by the hospital, non-dental clinic, or laboratory.</t>
  </si>
  <si>
    <t>Individual evaluation and treatment of physical, occupational, and speech/hearing or other assistive technology device, comprehensive evaluation, and group therapy.</t>
  </si>
  <si>
    <t>Pharmacy low-income cost-sharing (LICS) and reinsurance coverage: -Includes deductibles and cost- sharing during the coverage gap associated with the Part D benefit.</t>
  </si>
  <si>
    <t>10a</t>
  </si>
  <si>
    <t xml:space="preserve">Pharmacy drugs prescribed for the cure, mitigation, or prevention of disease, or for health maintenance of the enrollee and covered under the Medicare Part D program:
- Prescribed by a physician or other licensed practitioner within the scope of the enrollees care plan.
- Dispensed by the licensed pharmacist or practitioner on a written prescription that is recorded and maintained in the pharmacist's or practitioner's record. Include retail prescription drug purchases that occur in pharmacies and drug stores (including both chain and independent), supermarkets and other grocery store pharmacies, mail-order and other direct-selling establishments, department stores, warehouse clubs and supercenters, and all other general mass-merchandising establishments. Exclude the value of drugs and other products provided to patients in hospitals (on an inpatient or outpatient basis) and nursing facilities, and any LICS/Reinsurance expenses.
Only copays/coinsurance related to Part D drugs should be reported here.
Do not deduct pharmacy rebates. </t>
  </si>
  <si>
    <t>10b</t>
  </si>
  <si>
    <t>Exclude</t>
  </si>
  <si>
    <t xml:space="preserve">Pharmacy drugs prescribed for the cure, mitigation, or prevention of disease, or for health maintenance of the enrollee and covered under the Medicare Part D program:
- Prescribed by a physician or other licensed practitioner within the scope of the enrollees care plan.
- Dispensed by the licensed pharmacist or practitioner on a written prescription that is recorded and maintained in the pharmacist's or practitioner's record. Include retail prescription drug purchases that occur in pharmacies and drug stores (including both chain and independent), supermarkets and other grocery store pharmacies, mail-order and other direct-selling establishments, department stores, warehouse clubs and supercenters, and all other general mass-merchandising establishments. Exclude the value of drugs and other products provided to patients in hospitals (on an inpatient or outpatient basis) and nursing facilities, and any LICS/Reinsurance expenses.
Only copays/coinsurance related to Part D drugs should be reported here.
Deduct pharmacy rebates. </t>
  </si>
  <si>
    <t>11a</t>
  </si>
  <si>
    <t xml:space="preserve">Pharmacy drugs prescribed for the cure, mitigation, or prevention of disease, or for health maintenance of the enrollee excluded from Medicare Part D or not covered under the Medicare Part D program:
- Prescribed by a physician or other licensed practitioner within the scope of the enrollees care plan.
- Dispensed by the licensed pharmacist or practitioner on a written prescription that is recorded and maintained in the pharmacist's or practitioner's record. Include retail prescription drug purchases that occur in pharmacies and drug stores (including both chain and independent), supermarkets and other grocery store pharmacies, mail-order and other direct-selling establishments, department stores, warehouse clubs and supercenters, and all other general mass-merchandising establishments. Exclude the value of drugs and other products provided to patients in hospitals (on an inpatient or outpatient basis) and nursing facilities, and any LICS/Reinsurance expenses.
Only copays/coinsurance related to non-Part D drugs should be reported here.
Do not deduct pharmacy rebates. </t>
  </si>
  <si>
    <t>11b</t>
  </si>
  <si>
    <t xml:space="preserve">Pharmacy drugs prescribed for the cure, mitigation, or prevention of disease, or for health maintenance of the enrollee excluded from Medicare Part D or not covered under the Medicare Part D program:
- Prescribed by a physician or other licensed practitioner within the scope of the enrollees care plan.
- Dispensed by the licensed pharmacist or practitioner on a written prescription that is recorded and maintained in the pharmacist's or practitioner's record. Include retail prescription drug purchases that occur in pharmacies and drug stores (including both chain and independent), supermarkets and other grocery store pharmacies, mail-order and other direct-selling establishments, department stores, warehouse clubs and supercenters, and all other general mass-merchandising establishments. Exclude the value of drugs and other products provided to patients in hospitals (on an inpatient or outpatient basis) and nursing facilities, and any LICS/Reinsurance expenses.
Only copays/coinsurance related to non-Part D drugs should be reported here.
Deduct pharmacy rebates. </t>
  </si>
  <si>
    <t>All X-rays, including portable X-rays, magnetic resonance imagery (MRI), radiation therapy, and radiological services. All services necessary for the diagnosis, treatment, and prevention of disease, and for the maintenance of the health of Enrollees. Report X-rays by dentists under Dental, Line 7.</t>
  </si>
  <si>
    <r>
      <t xml:space="preserve">Long term care provided in an institutional setting. Including Skilled Nursing Facility services provided by Medicaid certified nursing homes, which primarily provide three types of services:
• Skilled nursing or medical care and related services.
• Rehabilitation needed due to injury, disability, or illness.
• Long term care — health-related care and services (above the level of room and board) not available in the community, needed regularly due to a mental or physical condition. Include other long term facility services such as nursing, medical social work, assistance with activities of daily living, therapies, nutrition, and drugs and biologicals provided at a skilled nursing facility or other nursing facilities.
</t>
    </r>
    <r>
      <rPr>
        <b/>
        <sz val="10"/>
        <color indexed="8"/>
        <rFont val="Arial"/>
        <family val="2"/>
      </rPr>
      <t>Expenses should be reported net of patient liability (One Care paid amount, only).</t>
    </r>
  </si>
  <si>
    <t>Services provided in the home and/or community including hands-on physical assistance with Activities of Daily Living (ADLs) and Instrumental Activities of Daily Living (IADLs) performed by a PCA.</t>
  </si>
  <si>
    <t>Services provided in the member’s residence; including but not limited to the following: home health skilled nursing, medication administration, home health aide, and physical, occupational, and speech/language therapies provided by home health agencies.</t>
  </si>
  <si>
    <t>Services provided in the community including but not limited to: assistance with ADLs, IADLs, other personal care as needed, nursing oversight, and AFC care management. These services are ordered by a primary care provider and delivered to a member in a qualified setting by a multidisciplinary team (MDT) AFC caregiver. 
For GAFC:
Services provided in the community including but not limited to: services ordered by a primary care provider delivered to a member in their home by a multidisciplinary team (MDT) and Direct Care Aide, that includes assistance with ADLs, IADLs, nursing oversight, and care management.</t>
  </si>
  <si>
    <t>Services provided in the community and non-residential including but not limited to: services that provide nursing care, supervision, and health related support services in a structured group setting to members who have physical, cognitive, or behavioral health impairments. The ADH service has a general goal of meeting the ADL and/or skilled nursing therapeutic needs of members.</t>
  </si>
  <si>
    <t>Services provided in the community including but not limited to: services for individuals with an intellectual disability (ID) or a developmental disability (DD), that is based on a day habilitation service plan that sets forth measurable goals and objectives, and prescribes an integrated program of activities and therapies necessary to reach the stated goals and objectives.</t>
  </si>
  <si>
    <t>FEW services include the following: Alzheimer’s/Dementia Coaching, Chore Companion, Complex Care Training and Oversight (formerly Skilled Nursing), Enhanced Technology/Cellular Personal Emergency Response System (PERS), Environmental Accessibility Adaptation, Evidence Based Education Programs, Goal Engagement Program, Grocery Shopping and Delivery, Home Based Wandering Response Systems, Home Delivered Meals, Home Delivery of Pre-packaged Medication, Home Health Aide, Home Safety/Independence Evaluations (formerly Occupational Therapy), Homemaker, Laundry, Medication Dispensing System, Orientation and Mobility Services, Peer Support, Personal Care Respite, Supportive Day Program, Supportive Home Care Aide, Transitional Assistance, and Transportation.</t>
  </si>
  <si>
    <t>Include services for providing emergent and non-emergent medical transportation.</t>
  </si>
  <si>
    <t>Durable and disposable medical equipment - include costs of all medical appliances and supplies provided or utilized in the provision of medical services to One Care enrollees; for example, ventilators, beds, wheelchairs, suction machines, apnea monitors, orthotics, prosthetics, oxygen and supplies, decubitus care supplies, and tracheostomy supplies. Excludes costs associated with an inpatient hospital stay.</t>
  </si>
  <si>
    <t>Include hospice benefit package of services such as nursing; medical social services; physician; counseling, including bereavement, dietary, spiritual, or other types of counseling; physical, occupational, and speech language therapy; homemaker/home health aid; medical supplies.</t>
  </si>
  <si>
    <t>Care Management (External)</t>
  </si>
  <si>
    <t>These are case/care management related services provided by a licensed clinical staff, GSSC or ASAP contract, excluding all administration and training fees related to care management.</t>
  </si>
  <si>
    <t>Aging Service Access Points.</t>
  </si>
  <si>
    <t>Include all other miscellaneous services not included in lines 1 through 24.</t>
  </si>
  <si>
    <t>Medicare and Medicaid Benefit Grid</t>
  </si>
  <si>
    <t xml:space="preserve">Dual Eligible claims with Medicare and Medicaid payments should be split by processing individual member claims twice prior to submission of final encounters to MassHealth. First, claims should be processed for all members under their Medicare program. In a second step, the same claim should process under the Medicaid program and coordinate the benefit with the Medicare payment. This process will allow collection of accurate payer responsibility including copays and deductibles. 
As a back-up only, the grid below provides guidance on how to split claims that have not undergone this process. MassHealth expects to phase out the need for this grid in the near future.
</t>
  </si>
  <si>
    <r>
      <t xml:space="preserve">Each line represents the recommended split for Medicare and/or Medicaid claims and corresponding template COS line.  </t>
    </r>
    <r>
      <rPr>
        <b/>
        <sz val="11"/>
        <color rgb="FFFF0000"/>
        <rFont val="Arial"/>
        <family val="2"/>
      </rPr>
      <t>Plan discretion should be used where definitions are not clear</t>
    </r>
    <r>
      <rPr>
        <sz val="11"/>
        <color rgb="FFFF0000"/>
        <rFont val="Arial"/>
        <family val="2"/>
      </rPr>
      <t>.</t>
    </r>
    <r>
      <rPr>
        <sz val="11"/>
        <rFont val="Arial"/>
        <family val="2"/>
      </rPr>
      <t xml:space="preserve">  If mapping varies from the list below, please explain the rationale behind variance in the notes tab.</t>
    </r>
  </si>
  <si>
    <r>
      <rPr>
        <b/>
        <sz val="11"/>
        <color rgb="FFFF0000"/>
        <rFont val="Arial"/>
        <family val="2"/>
      </rPr>
      <t xml:space="preserve">Medicare Primary </t>
    </r>
    <r>
      <rPr>
        <sz val="11"/>
        <rFont val="Arial"/>
        <family val="2"/>
      </rPr>
      <t>- All claims where Medicare would be the primary payer should be submitted as Medicare encounters and include services that are Medicare covered benefit</t>
    </r>
  </si>
  <si>
    <r>
      <rPr>
        <b/>
        <sz val="11"/>
        <color rgb="FFFF0000"/>
        <rFont val="Arial"/>
        <family val="2"/>
      </rPr>
      <t>Medicaid Primary</t>
    </r>
    <r>
      <rPr>
        <sz val="11"/>
        <rFont val="Arial"/>
        <family val="2"/>
      </rPr>
      <t xml:space="preserve"> - All claims where Medicaid would be the primary payer should be submitted as Medicaid encounters and include services that are a Medicaid covered benefit</t>
    </r>
  </si>
  <si>
    <r>
      <rPr>
        <b/>
        <sz val="11"/>
        <color rgb="FFFF0000"/>
        <rFont val="Arial"/>
        <family val="2"/>
      </rPr>
      <t>Note</t>
    </r>
    <r>
      <rPr>
        <b/>
        <sz val="11"/>
        <rFont val="Arial"/>
        <family val="2"/>
      </rPr>
      <t xml:space="preserve">: </t>
    </r>
    <r>
      <rPr>
        <sz val="11"/>
        <rFont val="Arial"/>
        <family val="2"/>
      </rPr>
      <t>If there are pre-defined rules and instructions available regarding the split of Medicare/Medicaid claims I.E. SNF days for Medicare are limited to 100 days then apply the rule to the logic below. When recording expenses in Schedules 3A-3D, include IBNR in reported expenses.</t>
    </r>
  </si>
  <si>
    <t>Covered Service</t>
  </si>
  <si>
    <t>Medicare Primary</t>
  </si>
  <si>
    <t>Medicaid Primary</t>
  </si>
  <si>
    <t>Coding Changes (Adds/Changes/ Remove)</t>
  </si>
  <si>
    <t xml:space="preserve">Procedure Code/Bill Type </t>
  </si>
  <si>
    <t>Medical Services Definition Line</t>
  </si>
  <si>
    <t>X</t>
  </si>
  <si>
    <r>
      <t xml:space="preserve">S5100, S5102, </t>
    </r>
    <r>
      <rPr>
        <b/>
        <sz val="10"/>
        <color theme="7" tint="-0.499984740745262"/>
        <rFont val="Arial"/>
        <family val="2"/>
      </rPr>
      <t>T2003</t>
    </r>
  </si>
  <si>
    <t>Adult Foster Care</t>
  </si>
  <si>
    <t>S5140, S5141, T1028</t>
  </si>
  <si>
    <t>Ambulance</t>
  </si>
  <si>
    <t>A0425-A0436</t>
  </si>
  <si>
    <t>Ambulatory Surgery</t>
  </si>
  <si>
    <t>Start with 10004 - These codes are resequenced and should be part of the range.</t>
  </si>
  <si>
    <r>
      <rPr>
        <sz val="10"/>
        <color rgb="FF0070C0"/>
        <rFont val="Arial"/>
        <family val="2"/>
      </rPr>
      <t>10004</t>
    </r>
    <r>
      <rPr>
        <strike/>
        <sz val="10"/>
        <rFont val="Arial"/>
        <family val="2"/>
      </rPr>
      <t>10021</t>
    </r>
    <r>
      <rPr>
        <sz val="10"/>
        <rFont val="Arial"/>
        <family val="2"/>
      </rPr>
      <t>-69999</t>
    </r>
  </si>
  <si>
    <t>Anesthesia</t>
  </si>
  <si>
    <t>00100-01999</t>
  </si>
  <si>
    <t>Audiologist</t>
  </si>
  <si>
    <t>92550-92700</t>
  </si>
  <si>
    <t>Behavioral Health Inpatient Services:</t>
  </si>
  <si>
    <t xml:space="preserve">011X-Hospital Inpatient (Part A)              012X-Hospital Inpatient Part B  </t>
  </si>
  <si>
    <r>
      <t xml:space="preserve">*These bill types should be accompanied by a </t>
    </r>
    <r>
      <rPr>
        <sz val="10"/>
        <color rgb="FF0070C0"/>
        <rFont val="Arial"/>
        <family val="2"/>
      </rPr>
      <t>primary</t>
    </r>
    <r>
      <rPr>
        <sz val="10"/>
        <rFont val="Arial"/>
        <family val="2"/>
      </rPr>
      <t xml:space="preserve"> behavioral health diagnosis.         </t>
    </r>
  </si>
  <si>
    <t>Behavioral Health Outpatient Services</t>
  </si>
  <si>
    <t xml:space="preserve">013X-Hospital Outpatient                          014X-Hospital Other Part B </t>
  </si>
  <si>
    <r>
      <t xml:space="preserve">*These bill types should be accompanied by a </t>
    </r>
    <r>
      <rPr>
        <sz val="10"/>
        <color rgb="FF0070C0"/>
        <rFont val="Arial"/>
        <family val="2"/>
      </rPr>
      <t>primary</t>
    </r>
    <r>
      <rPr>
        <sz val="10"/>
        <rFont val="Arial"/>
        <family val="2"/>
      </rPr>
      <t xml:space="preserve"> behavioral health diagnosis.                                                               </t>
    </r>
  </si>
  <si>
    <t>Diversionary Services</t>
  </si>
  <si>
    <t xml:space="preserve">See bottom of chart for services associated with this category.  The decision on primacy should be made on a procedure code level for this service category. </t>
  </si>
  <si>
    <t>Chiropractic Services - Medicare</t>
  </si>
  <si>
    <t xml:space="preserve">For informational reasons only: M1143 - Initiated episode of rehabilitation therapy, medical, or chiropractic care for neck impairment. This new code is used for quality measures and is not reimburseable in 2020. </t>
  </si>
  <si>
    <t>98940-98943</t>
  </si>
  <si>
    <t xml:space="preserve">Clinical Laboratory </t>
  </si>
  <si>
    <t>80047-89999</t>
  </si>
  <si>
    <t xml:space="preserve">Community Based Services </t>
  </si>
  <si>
    <t>If community based services are provided by the ASAPs; report under Care Management Line 23 of Medical Service Definitions.</t>
  </si>
  <si>
    <t xml:space="preserve">Alzheimer's Day Program </t>
  </si>
  <si>
    <t>S5100, S5102</t>
  </si>
  <si>
    <t>Care Transitions Assistance</t>
  </si>
  <si>
    <t>99495-99496</t>
  </si>
  <si>
    <t>Chore</t>
  </si>
  <si>
    <t>S5120, S5121</t>
  </si>
  <si>
    <t>Community Health Workers (CHW)</t>
  </si>
  <si>
    <t>Plan Discretion (how to direct providers to submit claims)</t>
  </si>
  <si>
    <t> N/A</t>
  </si>
  <si>
    <t>Companion Service</t>
  </si>
  <si>
    <t>S5135, S5136</t>
  </si>
  <si>
    <t>Day Services</t>
  </si>
  <si>
    <t>Same as adult day health</t>
  </si>
  <si>
    <t>S5100-S5105</t>
  </si>
  <si>
    <t>Family Training</t>
  </si>
  <si>
    <t>S5110, S5111</t>
  </si>
  <si>
    <t>Grocery Shop &amp; Delivery</t>
  </si>
  <si>
    <t>Add S5120 (Chore services; per 15 minutes)</t>
  </si>
  <si>
    <t>add S5120</t>
  </si>
  <si>
    <r>
      <t xml:space="preserve">S5121, </t>
    </r>
    <r>
      <rPr>
        <sz val="10"/>
        <color rgb="FF0070C0"/>
        <rFont val="Arial"/>
        <family val="2"/>
      </rPr>
      <t>S5120</t>
    </r>
  </si>
  <si>
    <t>Home Delivery Meals</t>
  </si>
  <si>
    <t>S5170</t>
  </si>
  <si>
    <t>Homemaker</t>
  </si>
  <si>
    <t>S5130, S5131</t>
  </si>
  <si>
    <t>Home Modifications</t>
  </si>
  <si>
    <t>S5165</t>
  </si>
  <si>
    <t xml:space="preserve">Individualized Home Supports </t>
  </si>
  <si>
    <t>S5108, S5109</t>
  </si>
  <si>
    <t>Ind. Support and Community Habilitation</t>
  </si>
  <si>
    <t>H2015, H2016</t>
  </si>
  <si>
    <t>Laundry</t>
  </si>
  <si>
    <t>S5175</t>
  </si>
  <si>
    <t>Nutritional Assessment</t>
  </si>
  <si>
    <t xml:space="preserve">Consider adding S9470 - Nutritional counseling, dietitian visit </t>
  </si>
  <si>
    <t>97802, 97803, 97804, G0270, G0271, G0108, G0109</t>
  </si>
  <si>
    <t>Peer Support/ Counseling/ Navigation</t>
  </si>
  <si>
    <t>H0038</t>
  </si>
  <si>
    <t xml:space="preserve">Personal Care Attendant Services </t>
  </si>
  <si>
    <t>Includes PCM Services</t>
  </si>
  <si>
    <r>
      <t xml:space="preserve">T1019, T1020, 99509, </t>
    </r>
    <r>
      <rPr>
        <b/>
        <sz val="10"/>
        <rFont val="Arial"/>
        <family val="2"/>
      </rPr>
      <t>A0170, 99456, T1022, T1023, T2022</t>
    </r>
  </si>
  <si>
    <t>Private Duty Nursing</t>
  </si>
  <si>
    <t>T1000, T1002, T1002 TT, T1002 TU, T1002 U1-U4, T1003, T1003 TT, T1003 TU, T1003 U1 - U4</t>
  </si>
  <si>
    <t>Respite Care Services</t>
  </si>
  <si>
    <t>H0045, S9125, S5150, S5151, T1005</t>
  </si>
  <si>
    <t>Supportive Home Care Aide</t>
  </si>
  <si>
    <t xml:space="preserve">Consider adding S9122 - Home health aide or certified nurse assistant, providing care in the home; per hour </t>
  </si>
  <si>
    <t>S5125, S5126, G0156</t>
  </si>
  <si>
    <t>Community Health Center Services</t>
  </si>
  <si>
    <t>T1015</t>
  </si>
  <si>
    <t>H2014</t>
  </si>
  <si>
    <t>Dental Services - Medicaid</t>
  </si>
  <si>
    <t>D0100-D9999</t>
  </si>
  <si>
    <t xml:space="preserve">Durable Medical Equipment </t>
  </si>
  <si>
    <t>DME-Medicare Covered</t>
  </si>
  <si>
    <t xml:space="preserve">https://www.medicare.gov/coverage/durable-medical-equipment-coverage.html  </t>
  </si>
  <si>
    <t>See Part2: Codes not covered by Medicare</t>
  </si>
  <si>
    <t>DME-Medicaid Covered</t>
  </si>
  <si>
    <t>See Appendix A</t>
  </si>
  <si>
    <t>Care/Case Management</t>
  </si>
  <si>
    <r>
      <t xml:space="preserve">Includes community based coordinated care services provided by licensed clinical staff, and GSSC. Payments to ASAPs should be moved to medical service definition line 24.  </t>
    </r>
    <r>
      <rPr>
        <sz val="10"/>
        <color rgb="FF7030A0"/>
        <rFont val="Arial"/>
        <family val="2"/>
      </rPr>
      <t>Reinstating T1016 and T1017.</t>
    </r>
  </si>
  <si>
    <r>
      <rPr>
        <b/>
        <sz val="10"/>
        <color theme="7" tint="-0.499984740745262"/>
        <rFont val="Arial"/>
        <family val="2"/>
      </rPr>
      <t>T1016.</t>
    </r>
    <r>
      <rPr>
        <sz val="10"/>
        <rFont val="Arial"/>
        <family val="2"/>
      </rPr>
      <t xml:space="preserve"> </t>
    </r>
    <r>
      <rPr>
        <b/>
        <sz val="10"/>
        <color theme="7" tint="-0.499984740745262"/>
        <rFont val="Arial"/>
        <family val="2"/>
      </rPr>
      <t>T1017</t>
    </r>
  </si>
  <si>
    <t>Family Planning</t>
  </si>
  <si>
    <r>
      <t xml:space="preserve">S4993, S4989, A4261, A4266-A4269, J1050, J7296 -  </t>
    </r>
    <r>
      <rPr>
        <strike/>
        <sz val="10"/>
        <rFont val="Arial"/>
        <family val="2"/>
      </rPr>
      <t xml:space="preserve"> J7300-</t>
    </r>
    <r>
      <rPr>
        <sz val="10"/>
        <rFont val="Arial"/>
        <family val="2"/>
      </rPr>
      <t xml:space="preserve"> J7307, 11976</t>
    </r>
  </si>
  <si>
    <t>Hearing Aid Services</t>
  </si>
  <si>
    <t>Hearing Aid Services - Medicare</t>
  </si>
  <si>
    <t>Not Covered by Medicare</t>
  </si>
  <si>
    <t>Hearing Aid Services - Medicaid</t>
  </si>
  <si>
    <t>Medicaid coverage more expansive</t>
  </si>
  <si>
    <t>L8621-L8624, V5030-V5095, V5100, V5120-V5190, V5110, V5160, V5200-V5230, V5240-V5267, V5275, V5298-V5299, L8614-L8619</t>
  </si>
  <si>
    <t>Includes all other community LTC services.</t>
  </si>
  <si>
    <r>
      <t xml:space="preserve">S5111, S5120, S5135, S5165, S5121, T2028 I / S5161 M, S5170, A9901, T1021, S5130, S5175, </t>
    </r>
    <r>
      <rPr>
        <strike/>
        <sz val="10"/>
        <rFont val="Arial"/>
        <family val="2"/>
      </rPr>
      <t>/</t>
    </r>
    <r>
      <rPr>
        <sz val="10"/>
        <rFont val="Arial"/>
        <family val="2"/>
      </rPr>
      <t xml:space="preserve"> A9279 M, S9129, T1019, T2025, G0299, S5101, S5125, T2038, T2003 OT / A0425 PM </t>
    </r>
  </si>
  <si>
    <t>Includes some services not covered by Medicare.</t>
  </si>
  <si>
    <r>
      <t xml:space="preserve">03XX, Home Health: G0151-G0156, G0159-G0161, G0299, G0300, T1002, T1003, T1022, S9123, S9124, T1000, T1030 and T1031, </t>
    </r>
    <r>
      <rPr>
        <b/>
        <sz val="10"/>
        <rFont val="Arial"/>
        <family val="2"/>
      </rPr>
      <t>T1502, T1503</t>
    </r>
  </si>
  <si>
    <t>Independent Nursing (Continuous Skilled)</t>
  </si>
  <si>
    <t>T1002, T1003</t>
  </si>
  <si>
    <r>
      <t>Bill Type 81* and 82*
Q5001-Q5010,</t>
    </r>
    <r>
      <rPr>
        <strike/>
        <sz val="10"/>
        <rFont val="Arial"/>
        <family val="2"/>
      </rPr>
      <t xml:space="preserve"> </t>
    </r>
    <r>
      <rPr>
        <sz val="10"/>
        <rFont val="Arial"/>
        <family val="2"/>
      </rPr>
      <t xml:space="preserve">G0155, G0337, S0255, S9126, T2042-T2046, </t>
    </r>
    <r>
      <rPr>
        <b/>
        <sz val="10"/>
        <rFont val="Arial"/>
        <family val="2"/>
      </rPr>
      <t>G0299</t>
    </r>
  </si>
  <si>
    <t>Inpatient Hospital</t>
  </si>
  <si>
    <t xml:space="preserve">011X-Hospital Inpatient (Part A) 012X-Hospital Inpatient (Part B)  </t>
  </si>
  <si>
    <t xml:space="preserve">Exclude behavioral health diagnosis         </t>
  </si>
  <si>
    <t>Acute</t>
  </si>
  <si>
    <t>*See above</t>
  </si>
  <si>
    <t xml:space="preserve">Chronic </t>
  </si>
  <si>
    <t>Psychiatric</t>
  </si>
  <si>
    <t>Rehabilitation</t>
  </si>
  <si>
    <t>Administratively Necessary Day Services</t>
  </si>
  <si>
    <t>N/A</t>
  </si>
  <si>
    <t>Laboratory</t>
  </si>
  <si>
    <t>Nurse Midwife Services</t>
  </si>
  <si>
    <t>Nurse Practitioner Services</t>
  </si>
  <si>
    <t>Orthotics</t>
  </si>
  <si>
    <r>
      <t xml:space="preserve">Change-Updated Range of Codes
</t>
    </r>
    <r>
      <rPr>
        <b/>
        <sz val="10"/>
        <color theme="7" tint="-0.499984740745262"/>
        <rFont val="Arial"/>
        <family val="2"/>
      </rPr>
      <t>Too many to list * See Appendix A</t>
    </r>
  </si>
  <si>
    <r>
      <t>A5500-</t>
    </r>
    <r>
      <rPr>
        <sz val="10"/>
        <color rgb="FF0070C0"/>
        <rFont val="Arial"/>
        <family val="2"/>
      </rPr>
      <t>A5514</t>
    </r>
    <r>
      <rPr>
        <sz val="10"/>
        <rFont val="Arial"/>
        <family val="2"/>
      </rPr>
      <t>, K0672, L0112-L4398, L4631</t>
    </r>
  </si>
  <si>
    <t>Outpatient Hospital</t>
  </si>
  <si>
    <t>Too many to list * See Appendix A</t>
  </si>
  <si>
    <r>
      <t xml:space="preserve">013X-Hospital Outpatient                          014X-Hospital Other Part B                      </t>
    </r>
    <r>
      <rPr>
        <sz val="10"/>
        <color rgb="FFFF0000"/>
        <rFont val="Arial"/>
        <family val="2"/>
      </rPr>
      <t xml:space="preserve">  </t>
    </r>
    <r>
      <rPr>
        <sz val="10"/>
        <rFont val="Arial"/>
        <family val="2"/>
      </rPr>
      <t xml:space="preserve">                                083X-Hospital Outpatient (ASC)</t>
    </r>
  </si>
  <si>
    <t>Oxygen and Respiratory Therapy Equipment</t>
  </si>
  <si>
    <t>Remove E0602-E0604 (Breast pumps). Add K0740 (Repair or non-routine service for oxygen equipment requiring the skill of a technician, labor component, 15 min)</t>
  </si>
  <si>
    <r>
      <t>A4611-A4629, A7000-A7048, E0424-</t>
    </r>
    <r>
      <rPr>
        <sz val="10"/>
        <color rgb="FF7030A0"/>
        <rFont val="Arial"/>
        <family val="2"/>
      </rPr>
      <t>E0601</t>
    </r>
    <r>
      <rPr>
        <sz val="10"/>
        <rFont val="Arial"/>
        <family val="2"/>
      </rPr>
      <t xml:space="preserve">, E1352-E1406, K0730, K0738, </t>
    </r>
    <r>
      <rPr>
        <sz val="10"/>
        <color rgb="FF7030A0"/>
        <rFont val="Arial"/>
        <family val="2"/>
      </rPr>
      <t>K0740</t>
    </r>
    <r>
      <rPr>
        <sz val="10"/>
        <rFont val="Arial"/>
        <family val="2"/>
      </rPr>
      <t>, S8097-S8186, S8210, S8999</t>
    </r>
  </si>
  <si>
    <t>Cueing and Monitoring</t>
  </si>
  <si>
    <t>Pharmacy/Drugs</t>
  </si>
  <si>
    <t>Q2051 was terminated 1/1/2014. End range with Q2050.</t>
  </si>
  <si>
    <r>
      <t>J0120-J9999, Q0510-Q0515, Q2009-</t>
    </r>
    <r>
      <rPr>
        <sz val="10"/>
        <color rgb="FF7030A0"/>
        <rFont val="Arial"/>
        <family val="2"/>
      </rPr>
      <t>Q2050</t>
    </r>
    <r>
      <rPr>
        <sz val="10"/>
        <rFont val="Arial"/>
        <family val="2"/>
      </rPr>
      <t>, S0012-S0199</t>
    </r>
  </si>
  <si>
    <t>9, 10b or 11b</t>
  </si>
  <si>
    <t>Physician (All: Primary &amp; Specialty)</t>
  </si>
  <si>
    <t xml:space="preserve">Add 90940 (Hemodialysis access flow study to determine blood flow in grafts and arteriovenous fistulae by an indicator method) to the Exclusion list. </t>
  </si>
  <si>
    <r>
      <t xml:space="preserve">90281-99999, Exclude 90999, 90989, 90993, 90945-90970, 90997, 90935, 90937, </t>
    </r>
    <r>
      <rPr>
        <sz val="10"/>
        <color rgb="FF7030A0"/>
        <rFont val="Arial"/>
        <family val="2"/>
      </rPr>
      <t>90940</t>
    </r>
    <r>
      <rPr>
        <sz val="10"/>
        <color rgb="FF0070C0"/>
        <rFont val="Arial"/>
        <family val="2"/>
      </rPr>
      <t xml:space="preserve">, </t>
    </r>
    <r>
      <rPr>
        <sz val="10"/>
        <rFont val="Arial"/>
        <family val="2"/>
      </rPr>
      <t>A4736-A4737, G0257</t>
    </r>
  </si>
  <si>
    <t>Podiatry</t>
  </si>
  <si>
    <t>Covered by both Medicare/Medicaid</t>
  </si>
  <si>
    <t>11055, 11056, 11057, 11719, 11720, 11721, 11730, 11732, 11740, 11750, 11752, 11755, 11760, 11762, 11765, G0127, G0245, G0246, G0247</t>
  </si>
  <si>
    <t>Prosthetics</t>
  </si>
  <si>
    <t>L5000-L8499, L8500-L9900</t>
  </si>
  <si>
    <t>Radiology and Diagnostic Tests</t>
  </si>
  <si>
    <t>G code range only goes to G6017.</t>
  </si>
  <si>
    <r>
      <t>70010-79999, G6001</t>
    </r>
    <r>
      <rPr>
        <sz val="10"/>
        <color rgb="FF0070C0"/>
        <rFont val="Arial"/>
        <family val="2"/>
      </rPr>
      <t>-</t>
    </r>
    <r>
      <rPr>
        <sz val="10"/>
        <color rgb="FF7030A0"/>
        <rFont val="Arial"/>
        <family val="2"/>
      </rPr>
      <t>G6017</t>
    </r>
  </si>
  <si>
    <t>Renal Dialysis Services</t>
  </si>
  <si>
    <t>Add G0491 (Dialysis procedure at a Medicare certified ESRD facility for acute kidney injury without ESRD) and G0492 (Dialysis procedure with single evaluation by a physician or other qualified health care professional for acute kidney injury without ESRD)</t>
  </si>
  <si>
    <r>
      <t xml:space="preserve">90999, 90989, 90993, 90945-90970, 90997, 90935, 90937, A4736-A4737, G0257, </t>
    </r>
    <r>
      <rPr>
        <sz val="10"/>
        <color rgb="FF7030A0"/>
        <rFont val="Arial"/>
        <family val="2"/>
      </rPr>
      <t>G0491-G0492</t>
    </r>
  </si>
  <si>
    <t>Skilled Nursing Facility</t>
  </si>
  <si>
    <t>Skilled Nursing Facility - Medicare</t>
  </si>
  <si>
    <t>Medicare coverage does not include Long-term care and custodial care; 3 day hospital stay requirement prior to coverage; Coverage days based on authorization; Private or shared bedroom / bathroom may be covered.  Medical and non-medical leave of absence days may be covered.</t>
  </si>
  <si>
    <t>022X-SNF Inpatient Part B</t>
  </si>
  <si>
    <t>Skilled Nursing Facility - Medicaid</t>
  </si>
  <si>
    <t>Medicaid includes long-term care and custodial care; No hospital stay requirement prior to coverage.</t>
  </si>
  <si>
    <t xml:space="preserve">021X-SNF Inpatient                                       </t>
  </si>
  <si>
    <t>Speech and Hearing Services</t>
  </si>
  <si>
    <t>92521-92524, 92550-92621,92625-92640 92700, 92507-92508, V5362-V5364, S9128, S9152</t>
  </si>
  <si>
    <t>Supportive Housing (group foster care)</t>
  </si>
  <si>
    <t>H0043</t>
  </si>
  <si>
    <t>Surgery</t>
  </si>
  <si>
    <t>10021-69999</t>
  </si>
  <si>
    <t>Tobacco Cessation Services</t>
  </si>
  <si>
    <t>96151-96155 were terminated 12/31/19.  Use 96156-96171 as replacement.</t>
  </si>
  <si>
    <r>
      <t xml:space="preserve">99078, </t>
    </r>
    <r>
      <rPr>
        <strike/>
        <sz val="10"/>
        <color rgb="FFFF0000"/>
        <rFont val="Arial"/>
        <family val="2"/>
      </rPr>
      <t>96150-96155</t>
    </r>
    <r>
      <rPr>
        <sz val="10"/>
        <rFont val="Arial"/>
        <family val="2"/>
      </rPr>
      <t xml:space="preserve">, </t>
    </r>
    <r>
      <rPr>
        <sz val="10"/>
        <color rgb="FF7030A0"/>
        <rFont val="Arial"/>
        <family val="2"/>
      </rPr>
      <t>96156-96171</t>
    </r>
    <r>
      <rPr>
        <sz val="10"/>
        <rFont val="Arial"/>
        <family val="2"/>
      </rPr>
      <t xml:space="preserve">, 99406-99407, 99381-99397, </t>
    </r>
    <r>
      <rPr>
        <strike/>
        <sz val="10"/>
        <color rgb="FFFF0000"/>
        <rFont val="Arial"/>
        <family val="2"/>
      </rPr>
      <t>G0436-G0437</t>
    </r>
    <r>
      <rPr>
        <strike/>
        <sz val="10"/>
        <rFont val="Arial"/>
        <family val="2"/>
      </rPr>
      <t xml:space="preserve">, </t>
    </r>
    <r>
      <rPr>
        <sz val="10"/>
        <rFont val="Arial"/>
        <family val="2"/>
      </rPr>
      <t>G9016, S9453</t>
    </r>
  </si>
  <si>
    <t>Therapies</t>
  </si>
  <si>
    <t>Occupational</t>
  </si>
  <si>
    <t>Add S9129 (Occupational therapy, in the home, per diem)</t>
  </si>
  <si>
    <r>
      <t xml:space="preserve">97535, </t>
    </r>
    <r>
      <rPr>
        <sz val="10"/>
        <color rgb="FF0070C0"/>
        <rFont val="Arial"/>
        <family val="2"/>
      </rPr>
      <t>97165-97168, S9129</t>
    </r>
  </si>
  <si>
    <t>Physical</t>
  </si>
  <si>
    <t>97001-97003 were terminated 1/1/2017. Add S9131 (Physical therapy, in the home, per diem)</t>
  </si>
  <si>
    <r>
      <rPr>
        <b/>
        <strike/>
        <sz val="10"/>
        <color rgb="FFFF0000"/>
        <rFont val="Arial"/>
        <family val="2"/>
      </rPr>
      <t>97001-97003</t>
    </r>
    <r>
      <rPr>
        <sz val="10"/>
        <rFont val="Arial"/>
        <family val="2"/>
      </rPr>
      <t xml:space="preserve">, </t>
    </r>
    <r>
      <rPr>
        <b/>
        <sz val="10"/>
        <color theme="7" tint="-0.499984740745262"/>
        <rFont val="Arial"/>
        <family val="2"/>
      </rPr>
      <t>97010-97035</t>
    </r>
    <r>
      <rPr>
        <sz val="10"/>
        <rFont val="Arial"/>
        <family val="2"/>
      </rPr>
      <t xml:space="preserve">, </t>
    </r>
    <r>
      <rPr>
        <sz val="10"/>
        <color rgb="FF0070C0"/>
        <rFont val="Arial"/>
        <family val="2"/>
      </rPr>
      <t>97161-97164,</t>
    </r>
    <r>
      <rPr>
        <sz val="10"/>
        <rFont val="Arial"/>
        <family val="2"/>
      </rPr>
      <t xml:space="preserve"> 97110-97116, 97140-97530, 97750, </t>
    </r>
    <r>
      <rPr>
        <b/>
        <sz val="10"/>
        <color theme="7" tint="-0.499984740745262"/>
        <rFont val="Arial"/>
        <family val="2"/>
      </rPr>
      <t xml:space="preserve">97799, </t>
    </r>
    <r>
      <rPr>
        <b/>
        <sz val="10"/>
        <color rgb="FF7030A0"/>
        <rFont val="Arial"/>
        <family val="2"/>
      </rPr>
      <t>S9131</t>
    </r>
  </si>
  <si>
    <t xml:space="preserve">Speech </t>
  </si>
  <si>
    <t>Suggest removeing the hearing testing codes 92552-92588 as these are not therapies.</t>
  </si>
  <si>
    <r>
      <t>92507, 92508, 92521-92524, S9152, S9128,</t>
    </r>
    <r>
      <rPr>
        <b/>
        <sz val="10"/>
        <rFont val="Arial"/>
        <family val="2"/>
      </rPr>
      <t xml:space="preserve"> </t>
    </r>
    <r>
      <rPr>
        <b/>
        <sz val="10"/>
        <color theme="7" tint="-0.499984740745262"/>
        <rFont val="Arial"/>
        <family val="2"/>
      </rPr>
      <t>92526, 92610, 92552-92588</t>
    </r>
  </si>
  <si>
    <t>Add S0209 (Wheelchair van, mileage, per mile).</t>
  </si>
  <si>
    <r>
      <t xml:space="preserve">A0021-A0210, A0130, A0426, A0428, A0888, A0998, </t>
    </r>
    <r>
      <rPr>
        <sz val="10"/>
        <color rgb="FF7030A0"/>
        <rFont val="Arial"/>
        <family val="2"/>
      </rPr>
      <t>S0209,</t>
    </r>
    <r>
      <rPr>
        <sz val="10"/>
        <rFont val="Arial"/>
        <family val="2"/>
      </rPr>
      <t xml:space="preserve"> S0215, T2001-T2007, T2049, X0147</t>
    </r>
  </si>
  <si>
    <t>Vision Care Services - Medicaid</t>
  </si>
  <si>
    <t>92002-92287, V2100-V2799</t>
  </si>
  <si>
    <t>Behavioral Health Diversionary Services</t>
  </si>
  <si>
    <t>Acute Treatment Services (ATS) for Substance Use Disorders (Level III.7)</t>
  </si>
  <si>
    <t>H0011</t>
  </si>
  <si>
    <t>Clinical Support Services for Substance Abuse Disorders (Level III.5)</t>
  </si>
  <si>
    <t>T1015, H0010</t>
  </si>
  <si>
    <t>Community Crisis Stabilization</t>
  </si>
  <si>
    <t>S9484-S9485</t>
  </si>
  <si>
    <t>Community Support Program (CSP)</t>
  </si>
  <si>
    <t>Add H2016 (Comprehensive community support services, per diem)</t>
  </si>
  <si>
    <r>
      <t>H0036, H0037, H2015,</t>
    </r>
    <r>
      <rPr>
        <sz val="10"/>
        <color rgb="FF0070C0"/>
        <rFont val="Arial"/>
        <family val="2"/>
      </rPr>
      <t xml:space="preserve"> </t>
    </r>
    <r>
      <rPr>
        <sz val="10"/>
        <color rgb="FF7030A0"/>
        <rFont val="Arial"/>
        <family val="2"/>
      </rPr>
      <t>H2016</t>
    </r>
  </si>
  <si>
    <t>Emergency Services Program (ESP)</t>
  </si>
  <si>
    <t>Add 90839-90840 (Psychotherapy for crisis) and S9484 (Crisis intervention mental health services, per hour)</t>
  </si>
  <si>
    <r>
      <rPr>
        <sz val="10"/>
        <color rgb="FF7030A0"/>
        <rFont val="Arial"/>
        <family val="2"/>
      </rPr>
      <t>90839-90840</t>
    </r>
    <r>
      <rPr>
        <sz val="10"/>
        <rFont val="Arial"/>
        <family val="2"/>
      </rPr>
      <t xml:space="preserve">, H2011, </t>
    </r>
    <r>
      <rPr>
        <sz val="10"/>
        <color rgb="FF7030A0"/>
        <rFont val="Arial"/>
        <family val="2"/>
      </rPr>
      <t>S9484</t>
    </r>
    <r>
      <rPr>
        <sz val="10"/>
        <color rgb="FF0070C0"/>
        <rFont val="Arial"/>
        <family val="2"/>
      </rPr>
      <t xml:space="preserve"> </t>
    </r>
  </si>
  <si>
    <t>Intensive Outpatient Program (IOP)</t>
  </si>
  <si>
    <t>S9480</t>
  </si>
  <si>
    <t>Partial Hospitalization (PHP)</t>
  </si>
  <si>
    <t>H0035, S0201</t>
  </si>
  <si>
    <t>Program of Assertive Community Treatment</t>
  </si>
  <si>
    <t>H0039-H0040</t>
  </si>
  <si>
    <t>Psychiatric Day Treatment</t>
  </si>
  <si>
    <t>H2012</t>
  </si>
  <si>
    <t>Structured Outpatient Addiction Program (SOAP)</t>
  </si>
  <si>
    <t>H0015</t>
  </si>
  <si>
    <t>Part 2: HCPCS Codes Explicitly not Covered by Medicare</t>
  </si>
  <si>
    <t>Codes not covered by Medicare</t>
  </si>
  <si>
    <t>HCPCS Coverage Code - A code denoting Medicare coverage status.</t>
  </si>
  <si>
    <t>CODES:</t>
  </si>
  <si>
    <t>D = Special coverage instructions apply</t>
  </si>
  <si>
    <t>I = Not payable by Medicare</t>
  </si>
  <si>
    <t>M = Non-covered by Medicare</t>
  </si>
  <si>
    <t>S = Non-covered by Medicare statute</t>
  </si>
  <si>
    <t>C = Carrier judgment</t>
  </si>
  <si>
    <t>LONG DESCRIPTION</t>
  </si>
  <si>
    <t>HCPC</t>
  </si>
  <si>
    <t>COV_CODE</t>
  </si>
  <si>
    <t>ADD_DATE</t>
  </si>
  <si>
    <t>ACT_EFF_DT</t>
  </si>
  <si>
    <t>Needle-free injection device, each</t>
  </si>
  <si>
    <t>A4210</t>
  </si>
  <si>
    <t>Syringe with needle for external insulin pump, sterile, 3cc</t>
  </si>
  <si>
    <t>A4232</t>
  </si>
  <si>
    <t>I</t>
  </si>
  <si>
    <t>Urine test or reagent strips or tablets (100 tablets or strips)</t>
  </si>
  <si>
    <t>A4250</t>
  </si>
  <si>
    <t>Blood ketone test or reagent strip, each</t>
  </si>
  <si>
    <t>A4252</t>
  </si>
  <si>
    <t>Cervical cap for contraceptive use</t>
  </si>
  <si>
    <t>A4261</t>
  </si>
  <si>
    <t>Permanent implantable contraceptive intratubal occlusion device(s) and delivery system</t>
  </si>
  <si>
    <t>A4264</t>
  </si>
  <si>
    <t>Diaphragm for contraceptive use</t>
  </si>
  <si>
    <t>A4266</t>
  </si>
  <si>
    <t>Contraceptive supply, condom, male, each</t>
  </si>
  <si>
    <t>A4267</t>
  </si>
  <si>
    <t>Contraceptive supply, condom, female, each</t>
  </si>
  <si>
    <t>A4268</t>
  </si>
  <si>
    <t>Contraceptive supply, spermicide (e.g., foam, gel), each</t>
  </si>
  <si>
    <t>A4269</t>
  </si>
  <si>
    <t>Garment, belt, sleeve or other covering, elastic or similar stretchable material, any type, each</t>
  </si>
  <si>
    <t>A4466</t>
  </si>
  <si>
    <t>Surgical stockings above knee length, each</t>
  </si>
  <si>
    <t>A4490</t>
  </si>
  <si>
    <t>Surgical stockings thigh length, each</t>
  </si>
  <si>
    <t>A4495</t>
  </si>
  <si>
    <t>Surgical stockings below knee length, each</t>
  </si>
  <si>
    <t>A4500</t>
  </si>
  <si>
    <t>Surgical stockings full length, each</t>
  </si>
  <si>
    <t>A4510</t>
  </si>
  <si>
    <t>Incontinence garment, any type, (e.g. brief, diaper), each</t>
  </si>
  <si>
    <t>A4520</t>
  </si>
  <si>
    <t>Disposable underpads, all sizes</t>
  </si>
  <si>
    <t>A4554</t>
  </si>
  <si>
    <t>Electrode/transducer for use with electrical stimulation device used for cancer treatment, replacement only</t>
  </si>
  <si>
    <t>A4555</t>
  </si>
  <si>
    <t>Slings, dressings applied by physician-included in professional service.</t>
  </si>
  <si>
    <t>A4565</t>
  </si>
  <si>
    <t>Shoulder sling or vest design, abduction restrainer, with or without swathe control, prefabricated, includes fitting and adjustment</t>
  </si>
  <si>
    <t>A4566</t>
  </si>
  <si>
    <t>Splint</t>
  </si>
  <si>
    <t>A4570</t>
  </si>
  <si>
    <t>Topical hyperbaric oxygen chamber, disposable</t>
  </si>
  <si>
    <t>A4575</t>
  </si>
  <si>
    <t>Cast supplies (e.g. plaster)</t>
  </si>
  <si>
    <t>A4580</t>
  </si>
  <si>
    <t>Special casting material (e.g. fiberglass)</t>
  </si>
  <si>
    <t>A4590</t>
  </si>
  <si>
    <t>Battery, heavy duty; replacement for patient owned ventilator</t>
  </si>
  <si>
    <t>A4611</t>
  </si>
  <si>
    <t>Battery cables; replacement for patient-owned ventilator</t>
  </si>
  <si>
    <t>A4612</t>
  </si>
  <si>
    <t>Battery charger; replacement for patient-owned ventilator</t>
  </si>
  <si>
    <t>A4613</t>
  </si>
  <si>
    <t>Spacer, bag or reservoir, with or without mask, for use with metered dose inhaler</t>
  </si>
  <si>
    <t>A4627</t>
  </si>
  <si>
    <t>Automatic blood pressure monitor</t>
  </si>
  <si>
    <t>A4670</t>
  </si>
  <si>
    <t>Non-contact wound warming wound cover for use with the non-contact wound warming device and warming card</t>
  </si>
  <si>
    <t>A6000</t>
  </si>
  <si>
    <t>Adhesive bandage, first-aid type, any size, each</t>
  </si>
  <si>
    <t>A6413</t>
  </si>
  <si>
    <t>Gradient compression stocking, below knee, 18-30 mmhg, each</t>
  </si>
  <si>
    <t>A6530</t>
  </si>
  <si>
    <t>Gradient compression stocking, thigh length, 18-30 mmhg, each</t>
  </si>
  <si>
    <t>A6533</t>
  </si>
  <si>
    <t>Gradient compression stocking, thigh length, 30-40 mmhg, each</t>
  </si>
  <si>
    <t>A6534</t>
  </si>
  <si>
    <t>Gradient compression stocking, thigh length, 40-50 mmhg, each</t>
  </si>
  <si>
    <t>A6535</t>
  </si>
  <si>
    <t>Gradient compression stocking, full length/chap style, 18-30 mmhg, each</t>
  </si>
  <si>
    <t>A6536</t>
  </si>
  <si>
    <t>Gradient compression stocking, full length/chap style, 30-40 mmhg, each</t>
  </si>
  <si>
    <t>A6537</t>
  </si>
  <si>
    <t>Gradient compression stocking, full length/chap style, 40-50 mmhg, each</t>
  </si>
  <si>
    <t>A6538</t>
  </si>
  <si>
    <t>Gradient compression stocking, waist length, 18-30 mmhg, each</t>
  </si>
  <si>
    <t>A6539</t>
  </si>
  <si>
    <t>Gradient compression stocking, waist length, 30-40 mmhg, each</t>
  </si>
  <si>
    <t>A6540</t>
  </si>
  <si>
    <t>Gradient compression stocking, waist length, 40-50 mmhg, each</t>
  </si>
  <si>
    <t>A6541</t>
  </si>
  <si>
    <t>Gradient compression stocking, garter belt</t>
  </si>
  <si>
    <t>A6544</t>
  </si>
  <si>
    <t>Gradient compression stocking/sleeve, not otherwise specified</t>
  </si>
  <si>
    <t>A6549</t>
  </si>
  <si>
    <t>Single vitamin/mineral/trace element, oral, per dose, not otherwise specified</t>
  </si>
  <si>
    <t>A9152</t>
  </si>
  <si>
    <t>Multiple vitamins, with or without minerals and trace elements, oral, per dose, not otherwise specified</t>
  </si>
  <si>
    <t>A9153</t>
  </si>
  <si>
    <t>Pediculosis (lice infestation) treatment, topical, for administration by patient/caretaker</t>
  </si>
  <si>
    <t>A9180</t>
  </si>
  <si>
    <t>Non-covered item or service</t>
  </si>
  <si>
    <t>A9270</t>
  </si>
  <si>
    <t>Wound suction, disposable, includes dressing, all accessories and components, any type, each</t>
  </si>
  <si>
    <t>A9272</t>
  </si>
  <si>
    <t>Hot water bottle, ice cap or collar, heat and/or cold wrap, any type</t>
  </si>
  <si>
    <t>A9273</t>
  </si>
  <si>
    <t>External ambulatory insulin delivery system, disposable, each, includes all supplies and accessories</t>
  </si>
  <si>
    <t>A9274</t>
  </si>
  <si>
    <t>Home glucose disposable monitor, includes test strips</t>
  </si>
  <si>
    <t>A9275</t>
  </si>
  <si>
    <t>Sensor; invasive (e.g. subcutaneous), disposable, for use with interstitial continuous glucose monitoring system, one unit = 1 day supply</t>
  </si>
  <si>
    <t>A9276</t>
  </si>
  <si>
    <t>Transmitter; external, for use with interstitial continuous glucose monitoring system</t>
  </si>
  <si>
    <t>A9277</t>
  </si>
  <si>
    <t>Receiver (monitor); external, for use with interstitial continuous glucose monitoring system</t>
  </si>
  <si>
    <t>A9278</t>
  </si>
  <si>
    <t>Monitoring feature/device, stand-alone or integrated, any type, includes all accessories, components and electronics, not otherwise classified</t>
  </si>
  <si>
    <t>A9279</t>
  </si>
  <si>
    <t>Alert or alarm device, not otherwise classified</t>
  </si>
  <si>
    <t>A9280</t>
  </si>
  <si>
    <t>Reaching/grabbing device, any type, any length, each</t>
  </si>
  <si>
    <t>A9281</t>
  </si>
  <si>
    <t>Wig, any type, each</t>
  </si>
  <si>
    <t>A9282</t>
  </si>
  <si>
    <t>Foot pressure off loading/supportive device, any type, each</t>
  </si>
  <si>
    <t>A9283</t>
  </si>
  <si>
    <t>Exercise equipment</t>
  </si>
  <si>
    <t>A9300</t>
  </si>
  <si>
    <t>Food thickener, administered orally, per ounce</t>
  </si>
  <si>
    <t>B4100</t>
  </si>
  <si>
    <t>Seat lift mechanism placed over or on top of toilet, any type</t>
  </si>
  <si>
    <t>E0172</t>
  </si>
  <si>
    <t>Therapeutic lightbox, minimum 10,000 lux, table top model</t>
  </si>
  <si>
    <t>E0203</t>
  </si>
  <si>
    <t>Non-contact wound warming device (temperature control unit, ac adapter and power cord) for use with warming card and wound cover</t>
  </si>
  <si>
    <t>E0231</t>
  </si>
  <si>
    <t>Warming card for use with the non-contact wound warming device and non-contact wound warming wound cover</t>
  </si>
  <si>
    <t>E0232</t>
  </si>
  <si>
    <t>Bath/shower chair, with or without wheels, any size</t>
  </si>
  <si>
    <t>E0240</t>
  </si>
  <si>
    <t>Bath tub wall rail, each</t>
  </si>
  <si>
    <t>E0241</t>
  </si>
  <si>
    <t>Bath tub rail, floor base</t>
  </si>
  <si>
    <t>E0242</t>
  </si>
  <si>
    <t>Toilet rail, each</t>
  </si>
  <si>
    <t>E0243</t>
  </si>
  <si>
    <t>Raised toilet seat</t>
  </si>
  <si>
    <t>E0244</t>
  </si>
  <si>
    <t>Tub stool or bench</t>
  </si>
  <si>
    <t>E0245</t>
  </si>
  <si>
    <t>Hospital bed, institutional type includes: oscillating, circulating and stryker frame, with mattress</t>
  </si>
  <si>
    <t>E0270</t>
  </si>
  <si>
    <t>Bed board</t>
  </si>
  <si>
    <t>E0273</t>
  </si>
  <si>
    <t>Over-bed table</t>
  </si>
  <si>
    <t>E0274</t>
  </si>
  <si>
    <t>Bed accessory: board, table, or support device, any type</t>
  </si>
  <si>
    <t>E0315</t>
  </si>
  <si>
    <t>Topical oxygen delivery system, not otherwise specified, includes all supplies and accessories</t>
  </si>
  <si>
    <t>E0446</t>
  </si>
  <si>
    <t>Chest shell (cuirass)</t>
  </si>
  <si>
    <t>E0457</t>
  </si>
  <si>
    <t>Chest wrap</t>
  </si>
  <si>
    <t>E0459</t>
  </si>
  <si>
    <t>Intrapulmonary percussive ventilation system and related accessories</t>
  </si>
  <si>
    <t>E0481</t>
  </si>
  <si>
    <t>Patient lift, bathroom or toilet, not otherwise classified</t>
  </si>
  <si>
    <t>E0625</t>
  </si>
  <si>
    <t>Combination sit to stand frame/table system, any size including pediatric, with seat lift feature, with or without wheels</t>
  </si>
  <si>
    <t>E0637</t>
  </si>
  <si>
    <t>Standing frame/table system, one position (e.g. upright, supine or prone stander), any size including pediatric, with or without wheels</t>
  </si>
  <si>
    <t>E0638</t>
  </si>
  <si>
    <t>Standing frame/table system, multi-position (e.g. three-way stander), any size including pediatric, with or without wheels</t>
  </si>
  <si>
    <t>E0641</t>
  </si>
  <si>
    <t>Standing frame/table system, mobile (dynamic stander), any size including pediatric</t>
  </si>
  <si>
    <t>E0642</t>
  </si>
  <si>
    <t>Safety equipment, device or accessory, any type</t>
  </si>
  <si>
    <t>E7000</t>
  </si>
  <si>
    <t>Continuous passive motion exercise device for use other than knee</t>
  </si>
  <si>
    <t>E0936</t>
  </si>
  <si>
    <t>No.2 footplates, except for elevating leg rest</t>
  </si>
  <si>
    <t>E0970</t>
  </si>
  <si>
    <t>Hemi-wheelchair, fixed full length arms, swing away detachable foot rests</t>
  </si>
  <si>
    <t>E1085</t>
  </si>
  <si>
    <t>Hemi-wheelchair detachable arms desk or full length, swing away detachable footrests</t>
  </si>
  <si>
    <t>E1086</t>
  </si>
  <si>
    <t>High strength lightweight wheelchair, fixed length arms, swing away detachable footrest</t>
  </si>
  <si>
    <t>E1089</t>
  </si>
  <si>
    <t>High strength lightweight wheelchair, detachable arms desk or full length, swing away detachable foot rests</t>
  </si>
  <si>
    <t>E1090</t>
  </si>
  <si>
    <t>Standard wheelchair, fixed full length arms, fixed or swing away detachable footrests</t>
  </si>
  <si>
    <t>E1130</t>
  </si>
  <si>
    <t>Wheelchair, detachable arms, desk or full length, swing away detachable footrests</t>
  </si>
  <si>
    <t>E1140</t>
  </si>
  <si>
    <t>Lightweight wheelchair, fixed full length arms, swing away detachable footrest</t>
  </si>
  <si>
    <t>E1250</t>
  </si>
  <si>
    <t>Lightweight wheelchair, detachable arms (desk or full length) swing away detachable footrest</t>
  </si>
  <si>
    <t>E1260</t>
  </si>
  <si>
    <t>Heavy duty wheelchair, fixed full length arms, swing away detachable footrest</t>
  </si>
  <si>
    <t>E1285</t>
  </si>
  <si>
    <t>Heavy duty wheelchair, detachable arms (desk or full length) swing away detachable footrest</t>
  </si>
  <si>
    <t>E1290</t>
  </si>
  <si>
    <t>Whirlpool, portable (overtub type)</t>
  </si>
  <si>
    <t>E1300</t>
  </si>
  <si>
    <t>Oxygen accessory, dc power adapter for portable concentrator, any type, replacement only, each</t>
  </si>
  <si>
    <t>E1358</t>
  </si>
  <si>
    <t>Manual wheelchair accessory</t>
  </si>
  <si>
    <t>E2230</t>
  </si>
  <si>
    <t>Gait trainer, pediatric size, posterior support, includes all accessories and components</t>
  </si>
  <si>
    <t>E8000</t>
  </si>
  <si>
    <t>Gait trainer, pediatric size, upright support, includes all accessories and components</t>
  </si>
  <si>
    <t>E8001</t>
  </si>
  <si>
    <t>Gait trainer, pediatric size, anterior support, includes all accessories and components</t>
  </si>
  <si>
    <t>E8002</t>
  </si>
  <si>
    <t>Injection, interferon beta</t>
  </si>
  <si>
    <t>J1825</t>
  </si>
  <si>
    <t>Edetate disodium, per 150 mg.</t>
  </si>
  <si>
    <t>J3520</t>
  </si>
  <si>
    <t>Drug administered through a metered dose inhaler</t>
  </si>
  <si>
    <t>J3535</t>
  </si>
  <si>
    <t>Laetrille, amygdalin, vitamin b-17</t>
  </si>
  <si>
    <t>J3570</t>
  </si>
  <si>
    <t>Intrauterine copper contraceptive</t>
  </si>
  <si>
    <t>J7300</t>
  </si>
  <si>
    <t>J7302</t>
  </si>
  <si>
    <t>Contraceptive supply, Hormone containing vaginal ring</t>
  </si>
  <si>
    <t>J7303</t>
  </si>
  <si>
    <t>Contraceptive supply, Hormone containing patch</t>
  </si>
  <si>
    <t>J7304</t>
  </si>
  <si>
    <t>Levonorgestrel implant system, including supplies</t>
  </si>
  <si>
    <t>J7306</t>
  </si>
  <si>
    <t>Etonogestrel implant system, including supplies</t>
  </si>
  <si>
    <t>J7307</t>
  </si>
  <si>
    <t>Prescription drug, oral, nonchemotherapeutic, NOS</t>
  </si>
  <si>
    <t>J8499</t>
  </si>
  <si>
    <t>Cabergoline, oral 0.25 mg.</t>
  </si>
  <si>
    <t>J8515</t>
  </si>
  <si>
    <t>Gefitinib, oral, 50 mg.</t>
  </si>
  <si>
    <t>J8565</t>
  </si>
  <si>
    <t>Repair or non-routine service for oxygen equipment requiring the skill of a technician, labor component, per 15 minutes</t>
  </si>
  <si>
    <t>K0740</t>
  </si>
  <si>
    <t>Addition to lower extremity joint, knee or ankle</t>
  </si>
  <si>
    <t>L2861</t>
  </si>
  <si>
    <t>Orthopedic footwear, ladies/mens shoes</t>
  </si>
  <si>
    <t>L3215-L3222</t>
  </si>
  <si>
    <t>Prosthetic donning sleeve, any material</t>
  </si>
  <si>
    <t>L7600</t>
  </si>
  <si>
    <t>Auditory osseointegrated device</t>
  </si>
  <si>
    <t>L8692</t>
  </si>
  <si>
    <t>Azithromycin dihydrate, oral</t>
  </si>
  <si>
    <t>Q0144</t>
  </si>
  <si>
    <t>Q3026</t>
  </si>
  <si>
    <t>Temporary national codes</t>
  </si>
  <si>
    <t>S0012-S9999</t>
  </si>
  <si>
    <t>Private duty / independent nursing service(s) - licensed, up to 15 minutes</t>
  </si>
  <si>
    <t>T1000</t>
  </si>
  <si>
    <t>Nursing assessment / evaluation</t>
  </si>
  <si>
    <t>T1001</t>
  </si>
  <si>
    <t>Rn services, up to 15 minutes</t>
  </si>
  <si>
    <t>T1002</t>
  </si>
  <si>
    <t>Lpn/lvn services, up to 15 minutes</t>
  </si>
  <si>
    <t>T1003</t>
  </si>
  <si>
    <t>Services of a qualified nursing aide, up to 15 minutes</t>
  </si>
  <si>
    <t>T1004</t>
  </si>
  <si>
    <t>Respite care services, up to 15 minutes</t>
  </si>
  <si>
    <t>T1005</t>
  </si>
  <si>
    <t>Alcohol and/or substance abuse services, family/couple counseling</t>
  </si>
  <si>
    <t>T1006</t>
  </si>
  <si>
    <t>Alcohol and/or substance abuse services, treatment plan development and/or modification</t>
  </si>
  <si>
    <t>T1007</t>
  </si>
  <si>
    <t>Child sitting services for children of the individual receiving alcohol and/or substance abuse services</t>
  </si>
  <si>
    <t>T1009</t>
  </si>
  <si>
    <t>Meals for individuals receiving alcohol and/or substance abuse services (when meals not included in the program)</t>
  </si>
  <si>
    <t>T1010</t>
  </si>
  <si>
    <t>Alcohol and/or substance abuse services, skills development</t>
  </si>
  <si>
    <t>T1012</t>
  </si>
  <si>
    <t>Sign language or oral interpretive services, per 15 minutes</t>
  </si>
  <si>
    <t>T1013</t>
  </si>
  <si>
    <t>Telehealth transmission, per minute, professional services bill separately</t>
  </si>
  <si>
    <t>T1014</t>
  </si>
  <si>
    <t>Clinic visit/encounter, all-inclusive</t>
  </si>
  <si>
    <t>Case management, each 15 minutes</t>
  </si>
  <si>
    <t>T1016</t>
  </si>
  <si>
    <t>Targeted case management, each 15 minutes</t>
  </si>
  <si>
    <t>T1017</t>
  </si>
  <si>
    <t>School-based individualized education program (iep) services, bundled</t>
  </si>
  <si>
    <t>T1018</t>
  </si>
  <si>
    <t>Personal care services, per 15 minutes, not for an inpatient or resident of a hospital, nursing facility, icf/mr or imd, part of the individualized plan of treatment (code may not be used to identify services provided by home health aide or certified nurse assistant)</t>
  </si>
  <si>
    <t>T1019</t>
  </si>
  <si>
    <t>Personal care services, per diem, not for an inpatient or resident of a hospital, nursing facility, icf/mr or imd, part of the individualized plan of treatment (code may not be used to identify services provided by home health aide or certified nurse assistant)</t>
  </si>
  <si>
    <t>T1020</t>
  </si>
  <si>
    <t>Home health aide or certified nurse assistant, per visit</t>
  </si>
  <si>
    <t>T1021</t>
  </si>
  <si>
    <t>Contracted home health agency services, all services provided under contract, per day</t>
  </si>
  <si>
    <t>T1022</t>
  </si>
  <si>
    <t>Screening to determine the appropriateness of consideration of an individual for participation in a specified program, project or treatment protocol, per encounter</t>
  </si>
  <si>
    <t>T1023</t>
  </si>
  <si>
    <t>Evaluation and treatment by an integrated, specialty team contracted to provide coordinated care to multiple or severely handicapped children, per encounter</t>
  </si>
  <si>
    <t>T1024</t>
  </si>
  <si>
    <t>Intensive, extended multidisciplinary services provided in a clinic setting to children with complex medical, physical, mental and psychosocial impairments, per diem</t>
  </si>
  <si>
    <t>T1025</t>
  </si>
  <si>
    <t>Intensive, extended multidisciplinary services provided in a clinic setting to children with complex medical, physical, medical and psychosocial impairments, per hour</t>
  </si>
  <si>
    <t>T1026</t>
  </si>
  <si>
    <t>Family training and counseling for child development, per 15 minutes</t>
  </si>
  <si>
    <t>T1027</t>
  </si>
  <si>
    <t>Assessment of home, physical and family environment, to determine suitability to meet patient's medical needs</t>
  </si>
  <si>
    <t>T1028</t>
  </si>
  <si>
    <t>Comprehensive environmental lead investigation, not including laboratory analysis, per dwelling</t>
  </si>
  <si>
    <t>T1029</t>
  </si>
  <si>
    <t>Nursing care, in the home, by registered nurse, per diem</t>
  </si>
  <si>
    <t>T1030</t>
  </si>
  <si>
    <t>Nursing care, in the home, by licensed practical nurse, per diem</t>
  </si>
  <si>
    <t>T1031</t>
  </si>
  <si>
    <t>Administration of oral, intramuscular and/or subcutaneous medication by health care agency/professional, per visit</t>
  </si>
  <si>
    <t>T1502</t>
  </si>
  <si>
    <t>Administration of medication, other than oral and/or injectable, by a health care agency/professional, per visit</t>
  </si>
  <si>
    <t>T1503</t>
  </si>
  <si>
    <t>Electronic medication compliance management device, includes all components and accessories, not otherwise classified</t>
  </si>
  <si>
    <t>T1505</t>
  </si>
  <si>
    <t>Miscellaneous therapeutic items and supplies, retail purchases, not otherwise classified; identify product in "remarks"</t>
  </si>
  <si>
    <t>T1999</t>
  </si>
  <si>
    <t>Non-emergency transportation; patient attendant/escort</t>
  </si>
  <si>
    <t>T2001</t>
  </si>
  <si>
    <t>Non-emergency transportation; per diem</t>
  </si>
  <si>
    <t>T2002</t>
  </si>
  <si>
    <t>Non-emergency transportation; encounter/trip</t>
  </si>
  <si>
    <t>T2003</t>
  </si>
  <si>
    <t>Non-emergency transport; commercial carrier, multi-pass</t>
  </si>
  <si>
    <t>T2004</t>
  </si>
  <si>
    <t>Non-emergency transportation; stretcher van</t>
  </si>
  <si>
    <t>T2005</t>
  </si>
  <si>
    <t>Transportation waiting time, air ambulance and non-emergency vehicle, one-half (1/2) hour increments</t>
  </si>
  <si>
    <t>T2007</t>
  </si>
  <si>
    <t>Preadmission screening and resident review (pasrr) level i identification screening, per screen</t>
  </si>
  <si>
    <t>T2010</t>
  </si>
  <si>
    <t>Preadmission screening and resident review (pasrr) level ii evaluation, per evaluation</t>
  </si>
  <si>
    <t>T2011</t>
  </si>
  <si>
    <t>Habilitation, educational; waiver, per diem</t>
  </si>
  <si>
    <t>T2012</t>
  </si>
  <si>
    <t>Habilitation, educational, waiver; per hour</t>
  </si>
  <si>
    <t>T2013</t>
  </si>
  <si>
    <t>Habilitation, prevocational, waiver; per diem</t>
  </si>
  <si>
    <t>T2014</t>
  </si>
  <si>
    <t>Habilitation, prevocational, waiver; per hour</t>
  </si>
  <si>
    <t>T2015</t>
  </si>
  <si>
    <t>Habilitation, residential, waiver; per diem</t>
  </si>
  <si>
    <t>T2016</t>
  </si>
  <si>
    <t>Habilitation, residential, waiver; 15 minutes</t>
  </si>
  <si>
    <t>T2017</t>
  </si>
  <si>
    <t>Habilitation, supported employment, waiver; per diem</t>
  </si>
  <si>
    <t>T2018</t>
  </si>
  <si>
    <t>Habilitation, supported employment, waiver; per 15 minutes</t>
  </si>
  <si>
    <t>T2019</t>
  </si>
  <si>
    <t>Day habilitation, waiver; per diem</t>
  </si>
  <si>
    <t>T2020</t>
  </si>
  <si>
    <t>Day habilitation, waiver; per 15 minutes</t>
  </si>
  <si>
    <t>T2021</t>
  </si>
  <si>
    <t>Case management, per month</t>
  </si>
  <si>
    <t>T2022</t>
  </si>
  <si>
    <t>Targeted case management; per month</t>
  </si>
  <si>
    <t>T2023</t>
  </si>
  <si>
    <t>Service assessment/plan of care development, waiver</t>
  </si>
  <si>
    <t>T2024</t>
  </si>
  <si>
    <t>Waiver services; not otherwise specified (nos)</t>
  </si>
  <si>
    <t>T2025</t>
  </si>
  <si>
    <t>Specialized childcare, waiver; per diem</t>
  </si>
  <si>
    <t>T2026</t>
  </si>
  <si>
    <t>Specialized childcare, waiver; per 15 minutes</t>
  </si>
  <si>
    <t>T2027</t>
  </si>
  <si>
    <t>Specialized supply, not otherwise specified, waiver</t>
  </si>
  <si>
    <t>T2028</t>
  </si>
  <si>
    <t>Specialized medical equipment, not otherwise specified, waiver</t>
  </si>
  <si>
    <t>T2029</t>
  </si>
  <si>
    <t>Assisted living, waiver; per month</t>
  </si>
  <si>
    <t>T2030</t>
  </si>
  <si>
    <t>Assisted living; waiver, per diem</t>
  </si>
  <si>
    <t>T2031</t>
  </si>
  <si>
    <t>Residential care, not otherwise specified (nos), waiver; per month</t>
  </si>
  <si>
    <t>T2032</t>
  </si>
  <si>
    <t>Residential care, not otherwise specified (nos), waiver; per diem</t>
  </si>
  <si>
    <t>T2033</t>
  </si>
  <si>
    <t>Crisis intervention, waiver; per diem</t>
  </si>
  <si>
    <t>T2034</t>
  </si>
  <si>
    <t>Utility services to support medical equipment and assistive technology/devices, waiver</t>
  </si>
  <si>
    <t>T2035</t>
  </si>
  <si>
    <t>Therapeutic camping, overnight, waiver; each session</t>
  </si>
  <si>
    <t>T2036</t>
  </si>
  <si>
    <t>Therapeutic camping, day, waiver; each session</t>
  </si>
  <si>
    <t>T2037</t>
  </si>
  <si>
    <t>Community transition, waiver; per service</t>
  </si>
  <si>
    <t>T2038</t>
  </si>
  <si>
    <t>Vehicle modifications, waiver; per service</t>
  </si>
  <si>
    <t>T2039</t>
  </si>
  <si>
    <t>Financial management, self-directed, waiver; per 15 minutes</t>
  </si>
  <si>
    <t>T2040</t>
  </si>
  <si>
    <t>Supports brokerage, self-directed, waiver; per 15 minutes</t>
  </si>
  <si>
    <t>T2041</t>
  </si>
  <si>
    <t>Hospice routine home care; per diem</t>
  </si>
  <si>
    <t>T2042</t>
  </si>
  <si>
    <t>Hospice continuous home care; per hour</t>
  </si>
  <si>
    <t>T2043</t>
  </si>
  <si>
    <t>Hospice inpatient respite care; per diem</t>
  </si>
  <si>
    <t>T2044</t>
  </si>
  <si>
    <t>Hospice general inpatient care; per diem</t>
  </si>
  <si>
    <t>T2045</t>
  </si>
  <si>
    <t>Hospice long term care, room and board only; per diem</t>
  </si>
  <si>
    <t>T2046</t>
  </si>
  <si>
    <t>Behavioral health; long-term care residential (non-acute care in a residential treatment program where stay is typically longer than 30 days), with room and board, per diem</t>
  </si>
  <si>
    <t>T2048</t>
  </si>
  <si>
    <t>Non-emergency transportation; stretcher van, mileage; per mile</t>
  </si>
  <si>
    <t>T2049</t>
  </si>
  <si>
    <t>Human breast milk processing, storage and distribution only</t>
  </si>
  <si>
    <t>T2101</t>
  </si>
  <si>
    <t>Adult sized disposable incontinence product, brief/diaper, small, each</t>
  </si>
  <si>
    <t>T4521</t>
  </si>
  <si>
    <t>Adult sized disposable incontinence product, brief/diaper, medium, each</t>
  </si>
  <si>
    <t>T4522</t>
  </si>
  <si>
    <t>Adult sized disposable incontinence product, brief/diaper, large, each</t>
  </si>
  <si>
    <t>T4523</t>
  </si>
  <si>
    <t>Adult sized disposable incontinence product, brief/diaper, extra-large, each</t>
  </si>
  <si>
    <t>T4524</t>
  </si>
  <si>
    <t>Adult sized disposable incontinence product, protective underwear/pull-on, small size, each</t>
  </si>
  <si>
    <t>T4525</t>
  </si>
  <si>
    <t>Adult sized disposable incontinence product, protective underwear/pull-on, medium size, each</t>
  </si>
  <si>
    <t>T4526</t>
  </si>
  <si>
    <t>Adult sized disposable incontinence product, protective underwear/pull-on, large size, each</t>
  </si>
  <si>
    <t>T4527</t>
  </si>
  <si>
    <t>Adult sized disposable incontinence product, protective underwear/pull-on, extra-large size, each</t>
  </si>
  <si>
    <t>T4528</t>
  </si>
  <si>
    <t>Pediatric sized disposable incontinence product, brief/diaper, small/medium size, each</t>
  </si>
  <si>
    <t>T4529</t>
  </si>
  <si>
    <t>Pediatric sized disposable incontinence product, brief/diaper, large size, each</t>
  </si>
  <si>
    <t>T4530</t>
  </si>
  <si>
    <t>Pediatric sized disposable incontinence product, protective  underwear/pull-on, small/medium size, each</t>
  </si>
  <si>
    <t>T4531</t>
  </si>
  <si>
    <t>Pediatric sized disposable incontinence product, protective underwear/pull-on, large size, each</t>
  </si>
  <si>
    <t>T4532</t>
  </si>
  <si>
    <t>Youth sized disposable incontinence product, brief/diaper, each</t>
  </si>
  <si>
    <t>T4533</t>
  </si>
  <si>
    <t>Youth sized disposable incontinence product, protective underwear/pull-on, each</t>
  </si>
  <si>
    <t>T4534</t>
  </si>
  <si>
    <t>Disposable liner/shield/guard/pad/undergarment, for incontinence, each</t>
  </si>
  <si>
    <t>T4535</t>
  </si>
  <si>
    <t>Incontinence product, protective underwear/pull-on, reusable, any size, each</t>
  </si>
  <si>
    <t>T4536</t>
  </si>
  <si>
    <t>Incontinence product, protective underpad, reusable, bed size, each</t>
  </si>
  <si>
    <t>T4537</t>
  </si>
  <si>
    <t>Diaper service, reusable diaper, each diaper</t>
  </si>
  <si>
    <t>T4538</t>
  </si>
  <si>
    <t>Incontinence product, diaper/brief, reusable, any size, each</t>
  </si>
  <si>
    <t>T4539</t>
  </si>
  <si>
    <t>Incontinence product, protective underpad, reusable, chair size, each</t>
  </si>
  <si>
    <t>T4540</t>
  </si>
  <si>
    <t>Incontinence product, disposable underpad, large, each</t>
  </si>
  <si>
    <t>T4541</t>
  </si>
  <si>
    <t>Incontinence product, disposable underpad, small size, each</t>
  </si>
  <si>
    <t>T4542</t>
  </si>
  <si>
    <t>Adult sized disposable incontinence product, protective brief/diaper, above extra-large, each</t>
  </si>
  <si>
    <t>T4543</t>
  </si>
  <si>
    <t>Adult sized disposable incontinence product, protective underwear/pull-on, above extra-large, each</t>
  </si>
  <si>
    <t>T4544</t>
  </si>
  <si>
    <t>Positioning seat for persons with special orthopedic needs</t>
  </si>
  <si>
    <t>T5001</t>
  </si>
  <si>
    <t>Supply, not otherwise specified</t>
  </si>
  <si>
    <t>T5999</t>
  </si>
  <si>
    <t>V2020-V2799</t>
  </si>
  <si>
    <t>Hearing</t>
  </si>
  <si>
    <t>V5008-V5364</t>
  </si>
  <si>
    <t>Home infusion or specialty drug administration per visit up to 2 hours</t>
  </si>
  <si>
    <t>Home infusion or specialty drug administration per visit</t>
  </si>
  <si>
    <t>Category of Service Technical Specifications Mapping Grid</t>
  </si>
  <si>
    <r>
      <t xml:space="preserve">Medicaid COS: </t>
    </r>
    <r>
      <rPr>
        <sz val="11"/>
        <rFont val="Arial"/>
        <family val="2"/>
      </rPr>
      <t>Each line represents</t>
    </r>
    <r>
      <rPr>
        <sz val="11"/>
        <color rgb="FFFF0000"/>
        <rFont val="Arial"/>
        <family val="2"/>
      </rPr>
      <t xml:space="preserve"> </t>
    </r>
    <r>
      <rPr>
        <b/>
        <u/>
        <sz val="11"/>
        <color rgb="FFFF0000"/>
        <rFont val="Arial"/>
        <family val="2"/>
      </rPr>
      <t>a recommended</t>
    </r>
    <r>
      <rPr>
        <sz val="11"/>
        <rFont val="Arial"/>
        <family val="2"/>
      </rPr>
      <t xml:space="preserve"> UB04 Type of bill codes or CMS 1500 Physician Specialty codes to match provider descriptions from MassHealth. The UB04 OR CMS 1500 code range AND Diagnosis code ranges AND Revenue code ranges can be used to advise plans in mapping the template line COS. </t>
    </r>
    <r>
      <rPr>
        <b/>
        <u/>
        <sz val="11"/>
        <color rgb="FFFF0000"/>
        <rFont val="Arial"/>
        <family val="2"/>
      </rPr>
      <t>Plan discretion</t>
    </r>
    <r>
      <rPr>
        <b/>
        <u/>
        <sz val="11"/>
        <rFont val="Arial"/>
        <family val="2"/>
      </rPr>
      <t xml:space="preserve"> </t>
    </r>
    <r>
      <rPr>
        <b/>
        <u/>
        <sz val="11"/>
        <color rgb="FFFF0000"/>
        <rFont val="Arial"/>
        <family val="2"/>
      </rPr>
      <t>should be used</t>
    </r>
    <r>
      <rPr>
        <b/>
        <sz val="11"/>
        <color rgb="FFFF0000"/>
        <rFont val="Arial"/>
        <family val="2"/>
      </rPr>
      <t xml:space="preserve"> where specifications are not clear.  For most claims that contain multiple service lines assignable to more than one category of service, the plan should map the claim to the COS that reflects the primary reason for the encounter or which is the primary driver of the payment. If the encounter generates multiple claims requiring payments to different providers, then multiple encounters should be counted. I.E. Primary Care and Physician Specialist claims may include diagnostic tests provided during the visit. Even though a single payment covering all service lines may be made to the provider, the cost for the diagnostic tests should be reported under Laboratory, Radiology, Testing category while the professional component should be reported in the appropriate line of service.</t>
    </r>
  </si>
  <si>
    <t>Provider Descriptions for rendering providers (MassHealth Provider Type)</t>
  </si>
  <si>
    <t xml:space="preserve">(UB04 Type of Bill Code) </t>
  </si>
  <si>
    <t>CMS-1500 Physician Specialty Code</t>
  </si>
  <si>
    <t>Primary Diagnosis Code Ranges</t>
  </si>
  <si>
    <t>Revenue Code Ranges</t>
  </si>
  <si>
    <t>Financial Report Medical Expense Category</t>
  </si>
  <si>
    <t>Schedule 3 Line #</t>
  </si>
  <si>
    <t>HealthCare COS Hierarchy of Service Level Lines</t>
  </si>
  <si>
    <r>
      <t>·</t>
    </r>
    <r>
      <rPr>
        <sz val="7"/>
        <color rgb="FF000000"/>
        <rFont val="Times New Roman"/>
        <family val="1"/>
      </rPr>
      <t xml:space="preserve">         </t>
    </r>
    <r>
      <rPr>
        <sz val="10"/>
        <color rgb="FF000000"/>
        <rFont val="Arial"/>
        <family val="2"/>
      </rPr>
      <t>ACUTE INPATIENT HOSPITAL (70)</t>
    </r>
  </si>
  <si>
    <t>IP-BH (11*)</t>
  </si>
  <si>
    <t>ICD 9: 290–31999</t>
  </si>
  <si>
    <r>
      <t>·</t>
    </r>
    <r>
      <rPr>
        <sz val="7"/>
        <color rgb="FF000000"/>
        <rFont val="Times New Roman"/>
        <family val="1"/>
      </rPr>
      <t xml:space="preserve">         </t>
    </r>
    <r>
      <rPr>
        <sz val="10"/>
        <color rgb="FF000000"/>
        <rFont val="Arial"/>
        <family val="2"/>
      </rPr>
      <t>CHRONIC INPATIENT HOSPITAL (71)</t>
    </r>
  </si>
  <si>
    <r>
      <t>·</t>
    </r>
    <r>
      <rPr>
        <sz val="7"/>
        <color rgb="FF000000"/>
        <rFont val="Times New Roman"/>
        <family val="1"/>
      </rPr>
      <t xml:space="preserve">         </t>
    </r>
    <r>
      <rPr>
        <sz val="10"/>
        <color rgb="FF000000"/>
        <rFont val="Arial"/>
        <family val="2"/>
      </rPr>
      <t>PSYCHIATRIC INPATIENT HOSPITAL (73)</t>
    </r>
  </si>
  <si>
    <t>ICD10: F01 – F99 (include all applicable digits)</t>
  </si>
  <si>
    <r>
      <t>·</t>
    </r>
    <r>
      <rPr>
        <sz val="7"/>
        <color rgb="FF000000"/>
        <rFont val="Times New Roman"/>
        <family val="1"/>
      </rPr>
      <t xml:space="preserve">         </t>
    </r>
    <r>
      <rPr>
        <sz val="10"/>
        <color rgb="FF000000"/>
        <rFont val="Arial"/>
        <family val="2"/>
      </rPr>
      <t>SEMI-ACUTE INPATIENT HOSPITAL (74)</t>
    </r>
  </si>
  <si>
    <r>
      <t>·</t>
    </r>
    <r>
      <rPr>
        <sz val="7"/>
        <color rgb="FF000000"/>
        <rFont val="Times New Roman"/>
        <family val="1"/>
      </rPr>
      <t xml:space="preserve">         </t>
    </r>
    <r>
      <rPr>
        <sz val="10"/>
        <color rgb="FF000000"/>
        <rFont val="Arial"/>
        <family val="2"/>
      </rPr>
      <t>INTENSIVE RESIDENTIAL TREATMENT PROGRAM (IRTP) (76)</t>
    </r>
  </si>
  <si>
    <t>Inpatient Non-BH (11*)</t>
  </si>
  <si>
    <t>All others not in:</t>
  </si>
  <si>
    <t xml:space="preserve">Hospital Inpatient </t>
  </si>
  <si>
    <t>ICD 10: F01-F99</t>
  </si>
  <si>
    <r>
      <t>·</t>
    </r>
    <r>
      <rPr>
        <sz val="7"/>
        <color rgb="FF000000"/>
        <rFont val="Times New Roman"/>
        <family val="1"/>
      </rPr>
      <t xml:space="preserve">         </t>
    </r>
    <r>
      <rPr>
        <sz val="10"/>
        <color rgb="FF000000"/>
        <rFont val="Arial"/>
        <family val="2"/>
      </rPr>
      <t>LTC (NF or SNF)</t>
    </r>
  </si>
  <si>
    <t>(2**)</t>
  </si>
  <si>
    <t>A1–A3</t>
  </si>
  <si>
    <r>
      <t>·</t>
    </r>
    <r>
      <rPr>
        <sz val="7"/>
        <color rgb="FF000000"/>
        <rFont val="Times New Roman"/>
        <family val="1"/>
      </rPr>
      <t xml:space="preserve">         </t>
    </r>
    <r>
      <rPr>
        <sz val="10"/>
        <color rgb="FF000000"/>
        <rFont val="Arial"/>
        <family val="2"/>
      </rPr>
      <t>HOSPICE (69)</t>
    </r>
  </si>
  <si>
    <t>(81* or 82*)</t>
  </si>
  <si>
    <t>Outpatient Facility</t>
  </si>
  <si>
    <r>
      <t>·</t>
    </r>
    <r>
      <rPr>
        <sz val="7"/>
        <color rgb="FF000000"/>
        <rFont val="Times New Roman"/>
        <family val="1"/>
      </rPr>
      <t xml:space="preserve">         </t>
    </r>
    <r>
      <rPr>
        <sz val="10"/>
        <color rgb="FF000000"/>
        <rFont val="Arial"/>
        <family val="2"/>
      </rPr>
      <t>ACUTE OUTPATIENT HOSPITAL (80)</t>
    </r>
  </si>
  <si>
    <t>(13*, 14*,  18*)</t>
  </si>
  <si>
    <t>500, 509–519</t>
  </si>
  <si>
    <t xml:space="preserve">Hospital Outpatient </t>
  </si>
  <si>
    <r>
      <t>·</t>
    </r>
    <r>
      <rPr>
        <sz val="7"/>
        <color rgb="FF000000"/>
        <rFont val="Times New Roman"/>
        <family val="1"/>
      </rPr>
      <t xml:space="preserve">         </t>
    </r>
    <r>
      <rPr>
        <sz val="10"/>
        <color rgb="FF000000"/>
        <rFont val="Arial"/>
        <family val="2"/>
      </rPr>
      <t>HOSPITAL LICENSED HEALTH CENTER (HLHC) (81)</t>
    </r>
  </si>
  <si>
    <r>
      <t>·</t>
    </r>
    <r>
      <rPr>
        <sz val="7"/>
        <color rgb="FF000000"/>
        <rFont val="Times New Roman"/>
        <family val="1"/>
      </rPr>
      <t xml:space="preserve">         </t>
    </r>
    <r>
      <rPr>
        <sz val="10"/>
        <color rgb="FF000000"/>
        <rFont val="Arial"/>
        <family val="2"/>
      </rPr>
      <t>CHRONIC OUTPATIENT HOSPITAL (82)</t>
    </r>
  </si>
  <si>
    <t>All Provider Types</t>
  </si>
  <si>
    <t>1000-1005</t>
  </si>
  <si>
    <t xml:space="preserve">Behavioral Health (BH) Hospital Outpatient </t>
  </si>
  <si>
    <r>
      <t>·</t>
    </r>
    <r>
      <rPr>
        <sz val="7"/>
        <color rgb="FF000000"/>
        <rFont val="Times New Roman"/>
        <family val="1"/>
      </rPr>
      <t xml:space="preserve">         </t>
    </r>
    <r>
      <rPr>
        <sz val="10"/>
        <color rgb="FF000000"/>
        <rFont val="Arial"/>
        <family val="2"/>
      </rPr>
      <t>SEMI-ACUTE OUTPATIENT HOSPITAL (75)</t>
    </r>
  </si>
  <si>
    <t>(13*, 14*, 18*)</t>
  </si>
  <si>
    <t xml:space="preserve">ICD 9: 290–31999 </t>
  </si>
  <si>
    <t>900–919</t>
  </si>
  <si>
    <r>
      <t>·</t>
    </r>
    <r>
      <rPr>
        <sz val="7"/>
        <color rgb="FF000000"/>
        <rFont val="Times New Roman"/>
        <family val="1"/>
      </rPr>
      <t xml:space="preserve">         </t>
    </r>
    <r>
      <rPr>
        <sz val="10"/>
        <color rgb="FF000000"/>
        <rFont val="Arial"/>
        <family val="2"/>
      </rPr>
      <t>ACUTE OUTPATIENT HOSPITAL(80)</t>
    </r>
  </si>
  <si>
    <t>ICD 10: F01 – F99 (include all applicable digits)</t>
  </si>
  <si>
    <r>
      <t>·</t>
    </r>
    <r>
      <rPr>
        <sz val="7"/>
        <color rgb="FF000000"/>
        <rFont val="Times New Roman"/>
        <family val="1"/>
      </rPr>
      <t xml:space="preserve">         </t>
    </r>
    <r>
      <rPr>
        <sz val="10"/>
        <color rgb="FF000000"/>
        <rFont val="Arial"/>
        <family val="2"/>
      </rPr>
      <t>PSYCHIATRIC OUTPATIENT HOSPITAL (83)</t>
    </r>
  </si>
  <si>
    <r>
      <t>·</t>
    </r>
    <r>
      <rPr>
        <sz val="7"/>
        <color rgb="FF000000"/>
        <rFont val="Times New Roman"/>
        <family val="1"/>
      </rPr>
      <t xml:space="preserve">         </t>
    </r>
    <r>
      <rPr>
        <sz val="10"/>
        <color rgb="FF000000"/>
        <rFont val="Arial"/>
        <family val="2"/>
      </rPr>
      <t>COMMUNITY HEALTH CENTER (CHC) (20)</t>
    </r>
  </si>
  <si>
    <t>All others not referenced above</t>
  </si>
  <si>
    <t>All others not reference above</t>
  </si>
  <si>
    <r>
      <t>·</t>
    </r>
    <r>
      <rPr>
        <sz val="7"/>
        <color rgb="FF000000"/>
        <rFont val="Times New Roman"/>
        <family val="1"/>
      </rPr>
      <t xml:space="preserve">         </t>
    </r>
    <r>
      <rPr>
        <sz val="10"/>
        <color rgb="FF000000"/>
        <rFont val="Arial"/>
        <family val="2"/>
      </rPr>
      <t>AMBULATORY SURGERY CENTER (84)</t>
    </r>
  </si>
  <si>
    <t xml:space="preserve">Professional Services </t>
  </si>
  <si>
    <r>
      <t>·</t>
    </r>
    <r>
      <rPr>
        <sz val="7"/>
        <color rgb="FF000000"/>
        <rFont val="Times New Roman"/>
        <family val="1"/>
      </rPr>
      <t xml:space="preserve">         </t>
    </r>
    <r>
      <rPr>
        <sz val="10"/>
        <color rgb="FF000000"/>
        <rFont val="Arial"/>
        <family val="2"/>
      </rPr>
      <t>PHYSICIAN (01)</t>
    </r>
  </si>
  <si>
    <t>01–14, 16, 50</t>
  </si>
  <si>
    <r>
      <t>·</t>
    </r>
    <r>
      <rPr>
        <sz val="7"/>
        <color rgb="FF000000"/>
        <rFont val="Times New Roman"/>
        <family val="1"/>
      </rPr>
      <t xml:space="preserve">         </t>
    </r>
    <r>
      <rPr>
        <sz val="10"/>
        <color rgb="FF000000"/>
        <rFont val="Arial"/>
        <family val="2"/>
      </rPr>
      <t>NURSE PRACTITIONER (17)</t>
    </r>
  </si>
  <si>
    <r>
      <t>·</t>
    </r>
    <r>
      <rPr>
        <sz val="7"/>
        <color rgb="FF000000"/>
        <rFont val="Times New Roman"/>
        <family val="1"/>
      </rPr>
      <t xml:space="preserve">         </t>
    </r>
    <r>
      <rPr>
        <sz val="10"/>
        <color rgb="FF000000"/>
        <rFont val="Arial"/>
        <family val="2"/>
      </rPr>
      <t>PSYCHOLOGIST(05)</t>
    </r>
  </si>
  <si>
    <t>26–27, 62, 69, 79</t>
  </si>
  <si>
    <r>
      <t>·</t>
    </r>
    <r>
      <rPr>
        <sz val="7"/>
        <color rgb="FF000000"/>
        <rFont val="Times New Roman"/>
        <family val="1"/>
      </rPr>
      <t xml:space="preserve">         </t>
    </r>
    <r>
      <rPr>
        <sz val="10"/>
        <color rgb="FF000000"/>
        <rFont val="Arial"/>
        <family val="2"/>
      </rPr>
      <t>MENTAL HEALTH CENTER (26)</t>
    </r>
  </si>
  <si>
    <r>
      <t>·</t>
    </r>
    <r>
      <rPr>
        <sz val="7"/>
        <color rgb="FF000000"/>
        <rFont val="Times New Roman"/>
        <family val="1"/>
      </rPr>
      <t xml:space="preserve">         </t>
    </r>
    <r>
      <rPr>
        <sz val="10"/>
        <color rgb="FF000000"/>
        <rFont val="Arial"/>
        <family val="2"/>
      </rPr>
      <t>SUBSTANCE ABUSE PROGRAM (28)</t>
    </r>
  </si>
  <si>
    <r>
      <t>·</t>
    </r>
    <r>
      <rPr>
        <sz val="7"/>
        <color rgb="FF000000"/>
        <rFont val="Times New Roman"/>
        <family val="1"/>
      </rPr>
      <t xml:space="preserve">         </t>
    </r>
    <r>
      <rPr>
        <sz val="10"/>
        <color rgb="FF000000"/>
        <rFont val="Arial"/>
        <family val="2"/>
      </rPr>
      <t>PSYCHIATRIC DAY TREATMENT (65)</t>
    </r>
  </si>
  <si>
    <r>
      <t>·</t>
    </r>
    <r>
      <rPr>
        <sz val="7"/>
        <color rgb="FF000000"/>
        <rFont val="Times New Roman"/>
        <family val="1"/>
      </rPr>
      <t xml:space="preserve">         </t>
    </r>
    <r>
      <rPr>
        <sz val="10"/>
        <color rgb="FF000000"/>
        <rFont val="Arial"/>
        <family val="2"/>
      </rPr>
      <t>PHYSICIAN (MD or DO) (01)</t>
    </r>
  </si>
  <si>
    <t>01–16, 20-25, 28–40, 44–48, 50, 65–67,</t>
  </si>
  <si>
    <t>Excluding ICD 10: F01 – F99 (include all applicable digits)</t>
  </si>
  <si>
    <r>
      <t>·</t>
    </r>
    <r>
      <rPr>
        <sz val="7"/>
        <color rgb="FF000000"/>
        <rFont val="Times New Roman"/>
        <family val="1"/>
      </rPr>
      <t xml:space="preserve">         </t>
    </r>
    <r>
      <rPr>
        <sz val="10"/>
        <color rgb="FF000000"/>
        <rFont val="Arial"/>
        <family val="2"/>
      </rPr>
      <t>PODIATRIST (06)</t>
    </r>
  </si>
  <si>
    <t>70–73,</t>
  </si>
  <si>
    <r>
      <t>·</t>
    </r>
    <r>
      <rPr>
        <sz val="7"/>
        <color rgb="FF000000"/>
        <rFont val="Times New Roman"/>
        <family val="1"/>
      </rPr>
      <t xml:space="preserve">         </t>
    </r>
    <r>
      <rPr>
        <sz val="10"/>
        <color rgb="FF000000"/>
        <rFont val="Arial"/>
        <family val="2"/>
      </rPr>
      <t>THERAPIST-includes speech, occupational, and physical (07)</t>
    </r>
  </si>
  <si>
    <t>75–78,</t>
  </si>
  <si>
    <r>
      <t>·</t>
    </r>
    <r>
      <rPr>
        <sz val="7"/>
        <color rgb="FF000000"/>
        <rFont val="Times New Roman"/>
        <family val="1"/>
      </rPr>
      <t xml:space="preserve">         </t>
    </r>
    <r>
      <rPr>
        <sz val="10"/>
        <color rgb="FF000000"/>
        <rFont val="Arial"/>
        <family val="2"/>
      </rPr>
      <t>NURSE MIDWIFE (08)</t>
    </r>
  </si>
  <si>
    <t>81–84,</t>
  </si>
  <si>
    <r>
      <t>·</t>
    </r>
    <r>
      <rPr>
        <sz val="7"/>
        <color rgb="FF000000"/>
        <rFont val="Times New Roman"/>
        <family val="1"/>
      </rPr>
      <t xml:space="preserve">         </t>
    </r>
    <r>
      <rPr>
        <sz val="10"/>
        <color rgb="FF000000"/>
        <rFont val="Arial"/>
        <family val="2"/>
      </rPr>
      <t>CHIROPRACTOR (16)</t>
    </r>
  </si>
  <si>
    <t>90–91, 93, 98, B2</t>
  </si>
  <si>
    <r>
      <t>·</t>
    </r>
    <r>
      <rPr>
        <sz val="7"/>
        <color rgb="FF000000"/>
        <rFont val="Times New Roman"/>
        <family val="1"/>
      </rPr>
      <t xml:space="preserve">         </t>
    </r>
    <r>
      <rPr>
        <sz val="10"/>
        <color rgb="FF000000"/>
        <rFont val="Arial"/>
        <family val="2"/>
      </rPr>
      <t>INDEPENDENT DIAGNOSTIC TESTING FACILITY (IDTF) (45)</t>
    </r>
  </si>
  <si>
    <r>
      <t>·</t>
    </r>
    <r>
      <rPr>
        <sz val="7"/>
        <color rgb="FF000000"/>
        <rFont val="Times New Roman"/>
        <family val="1"/>
      </rPr>
      <t xml:space="preserve">         </t>
    </r>
    <r>
      <rPr>
        <sz val="10"/>
        <color rgb="FF000000"/>
        <rFont val="Arial"/>
        <family val="2"/>
      </rPr>
      <t>CERTIFIED INDEPENDENT LABORATORY (46)</t>
    </r>
  </si>
  <si>
    <t>Other Services</t>
  </si>
  <si>
    <r>
      <t>·</t>
    </r>
    <r>
      <rPr>
        <sz val="7"/>
        <color rgb="FF000000"/>
        <rFont val="Times New Roman"/>
        <family val="1"/>
      </rPr>
      <t xml:space="preserve">         </t>
    </r>
    <r>
      <rPr>
        <sz val="10"/>
        <color rgb="FF000000"/>
        <rFont val="Arial"/>
        <family val="2"/>
      </rPr>
      <t xml:space="preserve">PHARMACY (40) (Prescriptions and pharmaceuticals, only) </t>
    </r>
  </si>
  <si>
    <t>A5</t>
  </si>
  <si>
    <t>9,10 or 11</t>
  </si>
  <si>
    <t>21-23</t>
  </si>
  <si>
    <r>
      <t>·</t>
    </r>
    <r>
      <rPr>
        <sz val="7"/>
        <color rgb="FF000000"/>
        <rFont val="Times New Roman"/>
        <family val="1"/>
      </rPr>
      <t xml:space="preserve">         </t>
    </r>
    <r>
      <rPr>
        <sz val="10"/>
        <color rgb="FF000000"/>
        <rFont val="Arial"/>
        <family val="2"/>
      </rPr>
      <t>DURABLE MEDICAL EQUIPMENT(41)</t>
    </r>
  </si>
  <si>
    <t>51–58, A6, B3</t>
  </si>
  <si>
    <r>
      <t>·</t>
    </r>
    <r>
      <rPr>
        <sz val="7"/>
        <color rgb="FF000000"/>
        <rFont val="Times New Roman"/>
        <family val="1"/>
      </rPr>
      <t xml:space="preserve">         </t>
    </r>
    <r>
      <rPr>
        <sz val="10"/>
        <color rgb="FF000000"/>
        <rFont val="Arial"/>
        <family val="2"/>
      </rPr>
      <t>OXYGEN AND RESPIRATORY THERAPY EQUIP (42)</t>
    </r>
  </si>
  <si>
    <r>
      <t>·</t>
    </r>
    <r>
      <rPr>
        <sz val="7"/>
        <color rgb="FF000000"/>
        <rFont val="Times New Roman"/>
        <family val="1"/>
      </rPr>
      <t xml:space="preserve">         </t>
    </r>
    <r>
      <rPr>
        <sz val="10"/>
        <color rgb="FF000000"/>
        <rFont val="Arial"/>
        <family val="2"/>
      </rPr>
      <t>PROSTHETICS (43)</t>
    </r>
  </si>
  <si>
    <r>
      <t>·</t>
    </r>
    <r>
      <rPr>
        <sz val="7"/>
        <color rgb="FF000000"/>
        <rFont val="Times New Roman"/>
        <family val="1"/>
      </rPr>
      <t xml:space="preserve">         </t>
    </r>
    <r>
      <rPr>
        <sz val="10"/>
        <color rgb="FF000000"/>
        <rFont val="Arial"/>
        <family val="2"/>
      </rPr>
      <t>HEARING INSTRUMENT SPECIALIST (44)</t>
    </r>
  </si>
  <si>
    <r>
      <t>·</t>
    </r>
    <r>
      <rPr>
        <sz val="7"/>
        <color rgb="FF000000"/>
        <rFont val="Times New Roman"/>
        <family val="1"/>
      </rPr>
      <t xml:space="preserve">         </t>
    </r>
    <r>
      <rPr>
        <sz val="10"/>
        <color rgb="FF000000"/>
        <rFont val="Arial"/>
        <family val="2"/>
      </rPr>
      <t>ORTHOTICS (47)</t>
    </r>
  </si>
  <si>
    <t>(May include DME &amp; Supplies billed by pharmacy)</t>
  </si>
  <si>
    <r>
      <t>·</t>
    </r>
    <r>
      <rPr>
        <sz val="7"/>
        <color rgb="FF000000"/>
        <rFont val="Times New Roman"/>
        <family val="1"/>
      </rPr>
      <t xml:space="preserve">         </t>
    </r>
    <r>
      <rPr>
        <sz val="10"/>
        <color rgb="FF000000"/>
        <rFont val="Arial"/>
        <family val="2"/>
      </rPr>
      <t>OPTOMETRIST (02)</t>
    </r>
  </si>
  <si>
    <t>18, 19,</t>
  </si>
  <si>
    <r>
      <t>·</t>
    </r>
    <r>
      <rPr>
        <sz val="7"/>
        <color rgb="FF000000"/>
        <rFont val="Times New Roman"/>
        <family val="1"/>
      </rPr>
      <t xml:space="preserve">         </t>
    </r>
    <r>
      <rPr>
        <sz val="10"/>
        <color rgb="FF000000"/>
        <rFont val="Arial"/>
        <family val="2"/>
      </rPr>
      <t>OPTICIAN (03)</t>
    </r>
  </si>
  <si>
    <t>41–42,</t>
  </si>
  <si>
    <r>
      <t>·</t>
    </r>
    <r>
      <rPr>
        <sz val="7"/>
        <color rgb="FF000000"/>
        <rFont val="Times New Roman"/>
        <family val="1"/>
      </rPr>
      <t xml:space="preserve">         </t>
    </r>
    <r>
      <rPr>
        <sz val="10"/>
        <color rgb="FF000000"/>
        <rFont val="Arial"/>
        <family val="2"/>
      </rPr>
      <t>OCULARIST (04)</t>
    </r>
  </si>
  <si>
    <t>63–64, 74, 85, 92, 94, 96, 99, B4, B5</t>
  </si>
  <si>
    <r>
      <t>·</t>
    </r>
    <r>
      <rPr>
        <sz val="7"/>
        <color rgb="FF000000"/>
        <rFont val="Times New Roman"/>
        <family val="1"/>
      </rPr>
      <t xml:space="preserve">         </t>
    </r>
    <r>
      <rPr>
        <sz val="10"/>
        <color rgb="FF000000"/>
        <rFont val="Arial"/>
        <family val="2"/>
      </rPr>
      <t>DENTIST (10)</t>
    </r>
  </si>
  <si>
    <r>
      <t>·</t>
    </r>
    <r>
      <rPr>
        <sz val="7"/>
        <color rgb="FF000000"/>
        <rFont val="Times New Roman"/>
        <family val="1"/>
      </rPr>
      <t xml:space="preserve">         </t>
    </r>
    <r>
      <rPr>
        <sz val="10"/>
        <color rgb="FF000000"/>
        <rFont val="Arial"/>
        <family val="2"/>
      </rPr>
      <t>DENTAL CLINIC (11)</t>
    </r>
  </si>
  <si>
    <r>
      <t>·</t>
    </r>
    <r>
      <rPr>
        <sz val="7"/>
        <color rgb="FF000000"/>
        <rFont val="Times New Roman"/>
        <family val="1"/>
      </rPr>
      <t xml:space="preserve">         </t>
    </r>
    <r>
      <rPr>
        <sz val="10"/>
        <color rgb="FF000000"/>
        <rFont val="Arial"/>
        <family val="2"/>
      </rPr>
      <t>DENTAL SCHOOL CLINIC UNDERGRAD (12)</t>
    </r>
  </si>
  <si>
    <r>
      <t>·</t>
    </r>
    <r>
      <rPr>
        <sz val="7"/>
        <color rgb="FF000000"/>
        <rFont val="Times New Roman"/>
        <family val="1"/>
      </rPr>
      <t xml:space="preserve">         </t>
    </r>
    <r>
      <rPr>
        <sz val="10"/>
        <color rgb="FF000000"/>
        <rFont val="Arial"/>
        <family val="2"/>
      </rPr>
      <t>DENTAL SCHOOL CLINIC GRAD (13)</t>
    </r>
  </si>
  <si>
    <r>
      <t>·</t>
    </r>
    <r>
      <rPr>
        <sz val="7"/>
        <color rgb="FF000000"/>
        <rFont val="Times New Roman"/>
        <family val="1"/>
      </rPr>
      <t xml:space="preserve">         </t>
    </r>
    <r>
      <rPr>
        <sz val="10"/>
        <color rgb="FF000000"/>
        <rFont val="Arial"/>
        <family val="2"/>
      </rPr>
      <t>SPEECH AND HEARING CENTER (23)</t>
    </r>
  </si>
  <si>
    <r>
      <t>·</t>
    </r>
    <r>
      <rPr>
        <sz val="7"/>
        <color rgb="FF000000"/>
        <rFont val="Times New Roman"/>
        <family val="1"/>
      </rPr>
      <t xml:space="preserve">         </t>
    </r>
    <r>
      <rPr>
        <sz val="10"/>
        <color rgb="FF000000"/>
        <rFont val="Arial"/>
        <family val="2"/>
      </rPr>
      <t>AUDIOLOGIST (50)</t>
    </r>
  </si>
  <si>
    <r>
      <t>·</t>
    </r>
    <r>
      <rPr>
        <sz val="7"/>
        <color rgb="FF000000"/>
        <rFont val="Times New Roman"/>
        <family val="1"/>
      </rPr>
      <t xml:space="preserve">         </t>
    </r>
    <r>
      <rPr>
        <sz val="10"/>
        <color rgb="FF000000"/>
        <rFont val="Arial"/>
        <family val="2"/>
      </rPr>
      <t>RENAL DIALYSIS CLINIC (25)</t>
    </r>
  </si>
  <si>
    <r>
      <t>·</t>
    </r>
    <r>
      <rPr>
        <sz val="7"/>
        <color rgb="FF000000"/>
        <rFont val="Times New Roman"/>
        <family val="1"/>
      </rPr>
      <t xml:space="preserve">         </t>
    </r>
    <r>
      <rPr>
        <sz val="10"/>
        <color rgb="FF000000"/>
        <rFont val="Arial"/>
        <family val="2"/>
      </rPr>
      <t>EARLY INTERVENTION (29)</t>
    </r>
  </si>
  <si>
    <r>
      <t>·</t>
    </r>
    <r>
      <rPr>
        <sz val="7"/>
        <color rgb="FF000000"/>
        <rFont val="Times New Roman"/>
        <family val="1"/>
      </rPr>
      <t xml:space="preserve">         </t>
    </r>
    <r>
      <rPr>
        <sz val="10"/>
        <color rgb="FF000000"/>
        <rFont val="Arial"/>
        <family val="2"/>
      </rPr>
      <t>FAMILY PLANNING AGENCY (21)</t>
    </r>
  </si>
  <si>
    <r>
      <t>·</t>
    </r>
    <r>
      <rPr>
        <sz val="7"/>
        <color rgb="FF000000"/>
        <rFont val="Times New Roman"/>
        <family val="1"/>
      </rPr>
      <t xml:space="preserve">         </t>
    </r>
    <r>
      <rPr>
        <sz val="10"/>
        <color rgb="FF000000"/>
        <rFont val="Arial"/>
        <family val="2"/>
      </rPr>
      <t>REHABILITATION CENTER (24)</t>
    </r>
  </si>
  <si>
    <r>
      <t>·</t>
    </r>
    <r>
      <rPr>
        <sz val="7"/>
        <color rgb="FF000000"/>
        <rFont val="Times New Roman"/>
        <family val="1"/>
      </rPr>
      <t xml:space="preserve">         </t>
    </r>
    <r>
      <rPr>
        <sz val="10"/>
        <color rgb="FF000000"/>
        <rFont val="Arial"/>
        <family val="2"/>
      </rPr>
      <t>VOLUME PURCHASER (31)</t>
    </r>
  </si>
  <si>
    <r>
      <t>·</t>
    </r>
    <r>
      <rPr>
        <sz val="7"/>
        <color rgb="FF000000"/>
        <rFont val="Times New Roman"/>
        <family val="1"/>
      </rPr>
      <t xml:space="preserve">         </t>
    </r>
    <r>
      <rPr>
        <sz val="10"/>
        <color rgb="FF000000"/>
        <rFont val="Arial"/>
        <family val="2"/>
      </rPr>
      <t>RADIATION ONCOLOGY TREATMENT CENTER (87)</t>
    </r>
  </si>
  <si>
    <r>
      <t>·</t>
    </r>
    <r>
      <rPr>
        <sz val="7"/>
        <color rgb="FF000000"/>
        <rFont val="Times New Roman"/>
        <family val="1"/>
      </rPr>
      <t xml:space="preserve">         </t>
    </r>
    <r>
      <rPr>
        <sz val="10"/>
        <color rgb="FF000000"/>
        <rFont val="Arial"/>
        <family val="2"/>
      </rPr>
      <t>SCHOOL BASED MEDICAID (89)</t>
    </r>
  </si>
  <si>
    <r>
      <t>·</t>
    </r>
    <r>
      <rPr>
        <sz val="7"/>
        <color rgb="FF000000"/>
        <rFont val="Times New Roman"/>
        <family val="1"/>
      </rPr>
      <t xml:space="preserve">         </t>
    </r>
    <r>
      <rPr>
        <sz val="10"/>
        <color rgb="FF000000"/>
        <rFont val="Arial"/>
        <family val="2"/>
      </rPr>
      <t>INDIAN HEALTH SERVICES (91)</t>
    </r>
  </si>
  <si>
    <r>
      <t>·</t>
    </r>
    <r>
      <rPr>
        <sz val="7"/>
        <color rgb="FF000000"/>
        <rFont val="Times New Roman"/>
        <family val="1"/>
      </rPr>
      <t xml:space="preserve">         </t>
    </r>
    <r>
      <rPr>
        <sz val="10"/>
        <color rgb="FF000000"/>
        <rFont val="Arial"/>
        <family val="2"/>
      </rPr>
      <t>SPECIAL PROGRAMS (98)</t>
    </r>
  </si>
  <si>
    <r>
      <t>·</t>
    </r>
    <r>
      <rPr>
        <sz val="7"/>
        <color rgb="FF000000"/>
        <rFont val="Times New Roman"/>
        <family val="1"/>
      </rPr>
      <t xml:space="preserve">         </t>
    </r>
    <r>
      <rPr>
        <sz val="10"/>
        <color rgb="FF000000"/>
        <rFont val="Arial"/>
        <family val="2"/>
      </rPr>
      <t>TRANSPORTATION (49)</t>
    </r>
  </si>
  <si>
    <t xml:space="preserve">Transportation </t>
  </si>
  <si>
    <r>
      <t>·</t>
    </r>
    <r>
      <rPr>
        <sz val="7"/>
        <color rgb="FF000000"/>
        <rFont val="Times New Roman"/>
        <family val="1"/>
      </rPr>
      <t xml:space="preserve">         </t>
    </r>
    <r>
      <rPr>
        <sz val="10"/>
        <color rgb="FF000000"/>
        <rFont val="Arial"/>
        <family val="2"/>
      </rPr>
      <t>CASE MANAGEMENT (33)</t>
    </r>
  </si>
  <si>
    <r>
      <t>·</t>
    </r>
    <r>
      <rPr>
        <sz val="7"/>
        <color rgb="FF000000"/>
        <rFont val="Times New Roman"/>
        <family val="1"/>
      </rPr>
      <t xml:space="preserve">         </t>
    </r>
    <r>
      <rPr>
        <sz val="10"/>
        <color rgb="FF000000"/>
        <rFont val="Arial"/>
        <family val="2"/>
      </rPr>
      <t>HOME HEALTH (60)</t>
    </r>
  </si>
  <si>
    <t>(3**)</t>
  </si>
  <si>
    <t>A4</t>
  </si>
  <si>
    <t>Personal Care Attendant (PCA), Home Health, Adult Foster Care (Including GAFC), Adult Day Health, Day Habilitation, All Other Community LTC</t>
  </si>
  <si>
    <t>14-19</t>
  </si>
  <si>
    <t>26-31</t>
  </si>
  <si>
    <r>
      <t>·</t>
    </r>
    <r>
      <rPr>
        <sz val="7"/>
        <color rgb="FF000000"/>
        <rFont val="Times New Roman"/>
        <family val="1"/>
      </rPr>
      <t xml:space="preserve">         </t>
    </r>
    <r>
      <rPr>
        <sz val="10"/>
        <color rgb="FF000000"/>
        <rFont val="Arial"/>
        <family val="2"/>
      </rPr>
      <t>INDEPENDENT NURSE (61)</t>
    </r>
  </si>
  <si>
    <r>
      <t>·</t>
    </r>
    <r>
      <rPr>
        <sz val="7"/>
        <color rgb="FF000000"/>
        <rFont val="Times New Roman"/>
        <family val="1"/>
      </rPr>
      <t xml:space="preserve">         </t>
    </r>
    <r>
      <rPr>
        <sz val="10"/>
        <color rgb="FF000000"/>
        <rFont val="Arial"/>
        <family val="2"/>
      </rPr>
      <t>COMMUNITY LTSS</t>
    </r>
  </si>
  <si>
    <r>
      <t>·</t>
    </r>
    <r>
      <rPr>
        <sz val="7"/>
        <color rgb="FF000000"/>
        <rFont val="Times New Roman"/>
        <family val="1"/>
      </rPr>
      <t xml:space="preserve">         </t>
    </r>
    <r>
      <rPr>
        <sz val="10"/>
        <color rgb="FF000000"/>
        <rFont val="Arial"/>
        <family val="2"/>
      </rPr>
      <t>FISCAL INTERMEDIARY SERVICES (58)</t>
    </r>
  </si>
  <si>
    <r>
      <t>·</t>
    </r>
    <r>
      <rPr>
        <sz val="7"/>
        <color rgb="FF000000"/>
        <rFont val="Times New Roman"/>
        <family val="1"/>
      </rPr>
      <t xml:space="preserve">         </t>
    </r>
    <r>
      <rPr>
        <sz val="10"/>
        <color rgb="FF000000"/>
        <rFont val="Arial"/>
        <family val="2"/>
      </rPr>
      <t>PERSONAL CARE MANAGEMENT AGENCY (59)</t>
    </r>
  </si>
  <si>
    <r>
      <t>·</t>
    </r>
    <r>
      <rPr>
        <sz val="7"/>
        <color rgb="FF000000"/>
        <rFont val="Times New Roman"/>
        <family val="1"/>
      </rPr>
      <t xml:space="preserve">         </t>
    </r>
    <r>
      <rPr>
        <sz val="10"/>
        <color rgb="FF000000"/>
        <rFont val="Arial"/>
        <family val="2"/>
      </rPr>
      <t>ADULT FOSTER CARE / GROUP ADULT FOSTER CARE (62)</t>
    </r>
  </si>
  <si>
    <r>
      <t>·</t>
    </r>
    <r>
      <rPr>
        <sz val="7"/>
        <color rgb="FF000000"/>
        <rFont val="Times New Roman"/>
        <family val="1"/>
      </rPr>
      <t xml:space="preserve">         </t>
    </r>
    <r>
      <rPr>
        <sz val="10"/>
        <color rgb="FF000000"/>
        <rFont val="Arial"/>
        <family val="2"/>
      </rPr>
      <t>ADULT DAY HEALTH (63)</t>
    </r>
  </si>
  <si>
    <r>
      <t>·</t>
    </r>
    <r>
      <rPr>
        <sz val="7"/>
        <color rgb="FF000000"/>
        <rFont val="Times New Roman"/>
        <family val="1"/>
      </rPr>
      <t xml:space="preserve">         </t>
    </r>
    <r>
      <rPr>
        <sz val="10"/>
        <color rgb="FF000000"/>
        <rFont val="Arial"/>
        <family val="2"/>
      </rPr>
      <t>DAY HABILITATION (64)</t>
    </r>
  </si>
  <si>
    <r>
      <t>·</t>
    </r>
    <r>
      <rPr>
        <sz val="7"/>
        <color rgb="FF000000"/>
        <rFont val="Times New Roman"/>
        <family val="1"/>
      </rPr>
      <t xml:space="preserve">         </t>
    </r>
    <r>
      <rPr>
        <sz val="10"/>
        <color rgb="FF000000"/>
        <rFont val="Arial"/>
        <family val="2"/>
      </rPr>
      <t>INDEPENDENT LIVING (66)</t>
    </r>
  </si>
  <si>
    <r>
      <t>·</t>
    </r>
    <r>
      <rPr>
        <sz val="7"/>
        <color rgb="FF000000"/>
        <rFont val="Times New Roman"/>
        <family val="1"/>
      </rPr>
      <t xml:space="preserve">         </t>
    </r>
    <r>
      <rPr>
        <sz val="10"/>
        <color rgb="FF000000"/>
        <rFont val="Arial"/>
        <family val="2"/>
      </rPr>
      <t>HOME CARE CORPORATION (68)</t>
    </r>
  </si>
  <si>
    <t>Schedule 1: Enrollment</t>
  </si>
  <si>
    <t xml:space="preserve">Provider Name:  </t>
  </si>
  <si>
    <t>Reporting Period:</t>
  </si>
  <si>
    <t>Statement as of:</t>
  </si>
  <si>
    <t>Prepared by:</t>
  </si>
  <si>
    <t>Date Prepared:</t>
  </si>
  <si>
    <t>This Report is on a Restated Basis</t>
  </si>
  <si>
    <t>Member Months</t>
  </si>
  <si>
    <t>Q1</t>
  </si>
  <si>
    <t>Region</t>
  </si>
  <si>
    <t>Total for Period</t>
  </si>
  <si>
    <t xml:space="preserve">Total </t>
  </si>
  <si>
    <t>Q2</t>
  </si>
  <si>
    <t>Q3</t>
  </si>
  <si>
    <t>Q4</t>
  </si>
  <si>
    <t>YTD</t>
  </si>
  <si>
    <t>Schedule 2: Balance Sheet</t>
  </si>
  <si>
    <t>Provider Name:</t>
  </si>
  <si>
    <t>CCA One Care-Commonwealth Care Alliance</t>
  </si>
  <si>
    <t>January 2024-June 2024</t>
  </si>
  <si>
    <t>Statement As Of:</t>
  </si>
  <si>
    <t>Prepared By:</t>
  </si>
  <si>
    <t>CCA</t>
  </si>
  <si>
    <t>This Report is on a Reported Basis</t>
  </si>
  <si>
    <t>Current Assets</t>
  </si>
  <si>
    <t xml:space="preserve">            -</t>
  </si>
  <si>
    <t>-</t>
  </si>
  <si>
    <t>Other Assets</t>
  </si>
  <si>
    <r>
      <t>Aggregate Write-Ins for Other Assets</t>
    </r>
    <r>
      <rPr>
        <sz val="10"/>
        <rFont val="Arial"/>
        <family val="2"/>
      </rPr>
      <t xml:space="preserve"> </t>
    </r>
  </si>
  <si>
    <t>Property and Equipment</t>
  </si>
  <si>
    <t>=</t>
  </si>
  <si>
    <t>Current Liabilities</t>
  </si>
  <si>
    <t>Aggregate Write-ins for Current Liabilities</t>
  </si>
  <si>
    <t>Other Liabilities</t>
  </si>
  <si>
    <t>Aggregate Write-Ins For Other Net Worth items</t>
  </si>
  <si>
    <t>Schedule 3: Income Statement</t>
  </si>
  <si>
    <t>Line #</t>
  </si>
  <si>
    <t>Total YTD</t>
  </si>
  <si>
    <t>Grand Total $'s</t>
  </si>
  <si>
    <t>Payor</t>
  </si>
  <si>
    <t>Medicare</t>
  </si>
  <si>
    <t>TOTAL $ YTD</t>
  </si>
  <si>
    <t>Combined</t>
  </si>
  <si>
    <t>Reporting Period</t>
  </si>
  <si>
    <t>Enrollment</t>
  </si>
  <si>
    <t>Medicare Part A (Hospital)/Part B (Medical)</t>
  </si>
  <si>
    <t>Medicare Part D (Prescription Drug)</t>
  </si>
  <si>
    <t>Medicare Part D (LICS &amp; Reinsurance)</t>
  </si>
  <si>
    <t/>
  </si>
  <si>
    <t>Total Revenue excluding Quality Incentives and Risk Corridor Payments</t>
  </si>
  <si>
    <t>Care Management (Internal/Administrative)</t>
  </si>
  <si>
    <t>Schedule 3Q: Quality Incentives and Risk Corridor Payments</t>
  </si>
  <si>
    <t>Updated Since last quarter:</t>
  </si>
  <si>
    <t>Y</t>
  </si>
  <si>
    <t>Quality Incentive Payments</t>
  </si>
  <si>
    <t>DY</t>
  </si>
  <si>
    <t>#/#/20XX</t>
  </si>
  <si>
    <t>$</t>
  </si>
  <si>
    <t>Quarterly financial footnote disclosures</t>
  </si>
  <si>
    <t>Mark as N/A if no changes have occurred</t>
  </si>
  <si>
    <t>Footnote disclosures</t>
  </si>
  <si>
    <t>x</t>
  </si>
  <si>
    <t>Material Adjustments - Disclose and describe any material adjustments made during the current reporting period. 
Include those adjustments that may relate to a prior period, specifically IBNR adjustments, that affect the financial statements and provide detail for which period(s) the adjustment(s) relate.</t>
  </si>
  <si>
    <t xml:space="preserve">Q1 Due from affilliates, which includes the investment in subsidiary, has been adjusted to reflect the current carrying value of the subsidiaries. This adjustment also significantly reduced the Net worth. </t>
  </si>
  <si>
    <t>The Company's net worth does not meet the insolvency reserve requirement.</t>
  </si>
  <si>
    <t>Schedule 5: Statement of Cash Flow</t>
  </si>
  <si>
    <t>Net Income From Operations</t>
  </si>
  <si>
    <t>Add Back Depreciation and Amortization</t>
  </si>
  <si>
    <t>Net Cash Flow from Operations</t>
  </si>
  <si>
    <t>Sources (Uses) of Cash</t>
  </si>
  <si>
    <t>Restricted Cash</t>
  </si>
  <si>
    <t>Premium and Reinsurance Recovery Receivable</t>
  </si>
  <si>
    <t>Medical Expense Payable</t>
  </si>
  <si>
    <t>Due to/from Affiliates</t>
  </si>
  <si>
    <t>Total Sources (Uses) of Cash</t>
  </si>
  <si>
    <t>Net Cash from Operating Activities</t>
  </si>
  <si>
    <t>Cash Flow from Investing Activities</t>
  </si>
  <si>
    <t>(Additions)/Disposal of Fixed Assets</t>
  </si>
  <si>
    <t>Cash Flow from Financing Activities</t>
  </si>
  <si>
    <t>Increase (Decrease) in Temp Restricted Net Assets</t>
  </si>
  <si>
    <t>Net Increase (Decrease) in Cash</t>
  </si>
  <si>
    <t>Beginning Cash</t>
  </si>
  <si>
    <t>Ending Cash</t>
  </si>
  <si>
    <t>Schedule 6: Medical Expense Summary</t>
  </si>
  <si>
    <t>Report Submission Type:  Quarterly</t>
  </si>
  <si>
    <t>Calendar Year Reporting Cycle:  2024</t>
  </si>
  <si>
    <t xml:space="preserve">Medicare Paid </t>
  </si>
  <si>
    <t xml:space="preserve">Medicaid Paid </t>
  </si>
  <si>
    <t>Medical Adjustments</t>
  </si>
  <si>
    <t>Schedule 3 Comparison</t>
  </si>
  <si>
    <t>Final Incurred* Should tie to Income Statement</t>
  </si>
  <si>
    <t>Non-Claims</t>
  </si>
  <si>
    <t xml:space="preserve">Reinsurance </t>
  </si>
  <si>
    <t>Out-of-Pocket and Non-State Plan Benefits</t>
  </si>
  <si>
    <t>MEDICAL EXPENSES</t>
  </si>
  <si>
    <t>ASAPS</t>
  </si>
  <si>
    <t>Medical</t>
  </si>
  <si>
    <t>Notes for Medical Adjustments:</t>
  </si>
  <si>
    <t>Paid claims should include all claims paid, net of COB or fraud recoveries run through claims and encounters systems. COB or fraud recoveries not attributable to specific claims should be included in Non-Claims.</t>
  </si>
  <si>
    <t>Alternative Payment Methodologies (APMs) are methods of payment, not based on traditional fee-for-service methodologies, that compensate providers for the provision of health care or support services and tie payments to providers to quality of care and outcomes.</t>
  </si>
  <si>
    <t>Non-Claims includes other non-claims medical cost incurred for a specific set of One Care covered services.</t>
  </si>
  <si>
    <t>Reinsurance includes reinsurance expenses and recoveries.</t>
  </si>
  <si>
    <t>Schedule 3 Comparison checks for consistency between Schedule 3 and Schedule 6 reporting amounts. If there are inconsistencies, please explain them in the notes.</t>
  </si>
  <si>
    <t>The purpose of lines 27-32 is for MassHealth's Encounter dashboarding process and totals will not tie to Schedule 3 totals.</t>
  </si>
  <si>
    <t>Schedule 7: Utilization</t>
  </si>
  <si>
    <t>Statewide</t>
  </si>
  <si>
    <t>Total Member Months</t>
  </si>
  <si>
    <t>Admits</t>
  </si>
  <si>
    <t>Days/Visits/Quantity</t>
  </si>
  <si>
    <t>Total Expense</t>
  </si>
  <si>
    <t>Admits per 1000</t>
  </si>
  <si>
    <t>Average Length of Stay</t>
  </si>
  <si>
    <t>Days/Visits per 1000</t>
  </si>
  <si>
    <t>Average Cost per Day/Visit</t>
  </si>
  <si>
    <t>PMPM</t>
  </si>
  <si>
    <t>All Rating Categories</t>
  </si>
  <si>
    <t>Utilization</t>
  </si>
  <si>
    <t xml:space="preserve">Dental </t>
  </si>
  <si>
    <t>Pharmacy - (Part D) NET</t>
  </si>
  <si>
    <t>Pharmacy - (Non Part D) NET</t>
  </si>
  <si>
    <t>All Other</t>
  </si>
  <si>
    <t>FINANCIAL INDICATORS</t>
  </si>
  <si>
    <t>Qt. 1 YTD</t>
  </si>
  <si>
    <t>Qt. 2 YTD</t>
  </si>
  <si>
    <t>Qt. 3 YTD</t>
  </si>
  <si>
    <t>Qt. 4 YTD</t>
  </si>
  <si>
    <t>Actual</t>
  </si>
  <si>
    <t>RATE OF RETURN</t>
  </si>
  <si>
    <t>Equity</t>
  </si>
  <si>
    <t>LIQUIDITY</t>
  </si>
  <si>
    <t>Current Ratio</t>
  </si>
  <si>
    <t>Acid Test</t>
  </si>
  <si>
    <t>Cash to Claims and Payables</t>
  </si>
  <si>
    <t>Days of Total Claims IBNR*</t>
  </si>
  <si>
    <t>Claims Payable as a % of Revenue</t>
  </si>
  <si>
    <t>CAPITAL STRUCTURE</t>
  </si>
  <si>
    <t>Debt Ratio</t>
  </si>
  <si>
    <t>Debt Service Coverage</t>
  </si>
  <si>
    <t>Receivables to Current Assets</t>
  </si>
  <si>
    <t>Cash to Current Assets</t>
  </si>
  <si>
    <t>Equity Per Enrollee</t>
  </si>
  <si>
    <t>FINANCIAL ACTIVITY</t>
  </si>
  <si>
    <t>Days of Premiums Receivables</t>
  </si>
  <si>
    <t>PROFITABILITY</t>
  </si>
  <si>
    <t>Net Profit Margin</t>
  </si>
  <si>
    <t>Gross Profit Margin</t>
  </si>
  <si>
    <t>Medical Expense PMPM**</t>
  </si>
  <si>
    <t xml:space="preserve"> </t>
  </si>
  <si>
    <t>*IBNR - Incurred But Not yet Reported</t>
  </si>
  <si>
    <t>**PMPM - Per Member Per Month</t>
  </si>
  <si>
    <t>When reporting current and prior quarters, please change "Projected" to "Actual".</t>
  </si>
  <si>
    <t xml:space="preserve">2.15.1.1 Minimum Net Worth </t>
  </si>
  <si>
    <t>Actual Balance Sheet</t>
  </si>
  <si>
    <t>Balance Sheet (projected)</t>
  </si>
  <si>
    <t>Cash</t>
  </si>
  <si>
    <t>Total Allowed Assets *</t>
  </si>
  <si>
    <t>Requirement Amount</t>
  </si>
  <si>
    <t>Difference</t>
  </si>
  <si>
    <t>Meets contractual requirement?</t>
  </si>
  <si>
    <t>Cash Requirement Met?</t>
  </si>
  <si>
    <t>*If at least $1,200,000 of the minimum net worth requirement is met by cash, then the GAAP value of intangible assets up to 20% of the minimum net worth will be allowed, if less than $1,500,000 of the minimum net worth requirement is met by cash, then the GAAP value of intangible assets up to 10% of the minimum net worth required will be allowed.</t>
  </si>
  <si>
    <t xml:space="preserve">2.15.1.2 Working Capital  </t>
  </si>
  <si>
    <t>Actual Financial Ratios</t>
  </si>
  <si>
    <t>Financial Ratios (Projected)</t>
  </si>
  <si>
    <t>Quick Ratio</t>
  </si>
  <si>
    <t>Working Capital</t>
  </si>
  <si>
    <t>greater than zero</t>
  </si>
  <si>
    <t xml:space="preserve">2.15.2.1.2 Insolvency Reserve </t>
  </si>
  <si>
    <t>a.  Calculation of the Requirement</t>
  </si>
  <si>
    <t>b.  Satisfaction of the Requirement</t>
  </si>
  <si>
    <t>Quarterly Medical Expenses</t>
  </si>
  <si>
    <t>Insolvency Reserve Requirement (Based on 45 Days of Medical Expenses)</t>
  </si>
  <si>
    <t>2.15.2.2.1 Additional Security  (Promissory Note or Performance Bond)</t>
  </si>
  <si>
    <t>2.15.2.2.1 Additional Security Used to Meet Insolvency Requirement</t>
  </si>
  <si>
    <t>Net Worth Used to Meet Insolvency Requirement</t>
  </si>
  <si>
    <t>Insolvency Reserve Restricted Cash Amount</t>
  </si>
  <si>
    <t>Restricted Cash Amount Used to Meet Insolvency Requirement</t>
  </si>
  <si>
    <t>Meets Insolvency Reserve Requirement</t>
  </si>
  <si>
    <t xml:space="preserve">State Fiscal Year - Quarter 1 </t>
  </si>
  <si>
    <t xml:space="preserve">State Fiscal Year  - Quarter 2 </t>
  </si>
  <si>
    <t xml:space="preserve">State Fiscal Year - Quarter 3 </t>
  </si>
  <si>
    <t>Y/N</t>
  </si>
  <si>
    <t xml:space="preserve">State Fiscal Year  - Quarter 4 </t>
  </si>
  <si>
    <t>Method Used to Meet Insolvency Reserve Requirement</t>
  </si>
  <si>
    <t>[Yes or No?]</t>
  </si>
  <si>
    <t>Amount Used</t>
  </si>
  <si>
    <t>Calendar Year Key</t>
  </si>
  <si>
    <t>Yes</t>
  </si>
  <si>
    <t>July - September</t>
  </si>
  <si>
    <t>Covered Services Performance Bond</t>
  </si>
  <si>
    <t>October - December</t>
  </si>
  <si>
    <t xml:space="preserve">Insolvency Reserve Restricted Cash </t>
  </si>
  <si>
    <t>No</t>
  </si>
  <si>
    <t>January - March</t>
  </si>
  <si>
    <r>
      <t xml:space="preserve">Total </t>
    </r>
    <r>
      <rPr>
        <sz val="10"/>
        <rFont val="Arial"/>
        <family val="2"/>
      </rPr>
      <t>(Meets Requirement)</t>
    </r>
  </si>
  <si>
    <t>April - June</t>
  </si>
  <si>
    <t>Note:</t>
  </si>
  <si>
    <t>Income Statement, Balance Sheet, Cash Flow Report, and Restricted Cash Amount documentation are required to verify amounts used in this worksheet.</t>
  </si>
  <si>
    <t>Schedule 10: Alternative Payment Methodologies</t>
  </si>
  <si>
    <t>Qtr</t>
  </si>
  <si>
    <t xml:space="preserve">Medical Capitation </t>
  </si>
  <si>
    <t>Expense Category</t>
  </si>
  <si>
    <t>C1 Community Other</t>
  </si>
  <si>
    <t>C2a Community High BH</t>
  </si>
  <si>
    <t>C2b Community Very High BH</t>
  </si>
  <si>
    <t>C3a Community High Needs</t>
  </si>
  <si>
    <t>C3b Community Very High Needs</t>
  </si>
  <si>
    <t>F1 Facility Based Care</t>
  </si>
  <si>
    <t>Grand Total</t>
  </si>
  <si>
    <t xml:space="preserve">One Care Southcoast Health Hetwork Capitation                              </t>
  </si>
  <si>
    <t>Cape</t>
  </si>
  <si>
    <t>East</t>
  </si>
  <si>
    <t>West</t>
  </si>
  <si>
    <t xml:space="preserve">One Care Advocates PCMH Capitation                                 </t>
  </si>
  <si>
    <t xml:space="preserve">One Care Boston Healthcare for the Homeless PCMH Capitation                </t>
  </si>
  <si>
    <t xml:space="preserve">One Care Eliot Community Health Services Capitation                        </t>
  </si>
  <si>
    <t xml:space="preserve">One Care Community Healthlink PCMH Capitation                              </t>
  </si>
  <si>
    <t xml:space="preserve">One Care Behavioral Health Network PCMH Capitation                         </t>
  </si>
  <si>
    <t xml:space="preserve">One Care Valley Health Systems Capitation                                 </t>
  </si>
  <si>
    <t xml:space="preserve">One Care Bay Cove PCMH Capitation                                 </t>
  </si>
  <si>
    <t xml:space="preserve">One Care Vinfen PCMH Capitation                                 </t>
  </si>
  <si>
    <t xml:space="preserve">One Care Lowell General PHO Care Coordination Fee                          </t>
  </si>
  <si>
    <t xml:space="preserve">One Care Northeast PHO Care Coordination Fee                               </t>
  </si>
  <si>
    <t xml:space="preserve">One Care Atrius Care Coordination Fee                                 </t>
  </si>
  <si>
    <t xml:space="preserve">One Care East Boston Care Coordination Fee                                 </t>
  </si>
  <si>
    <t xml:space="preserve">One Care Cooley Dickinson PHO Capitation                                 </t>
  </si>
  <si>
    <t xml:space="preserve">One Care Berkshire Health Systems Capitation                               </t>
  </si>
  <si>
    <t xml:space="preserve">One Care Hearth Secondary Capitation                                 </t>
  </si>
  <si>
    <t xml:space="preserve">One Care Signature Medical Group Care Coordination Fee                     </t>
  </si>
  <si>
    <t xml:space="preserve">One Care Lynn Community Health PCMH Capitation                             </t>
  </si>
  <si>
    <t xml:space="preserve">One Care Lahey Care Coordination Fee                                 </t>
  </si>
  <si>
    <t xml:space="preserve">One Care Reliant Care Coordination Fee                                 </t>
  </si>
  <si>
    <t xml:space="preserve">One Care Southboro Care Coordination Fee                                 </t>
  </si>
  <si>
    <t xml:space="preserve">One Care Uphams Corner Health Center Care Coordination Fee                 </t>
  </si>
  <si>
    <t xml:space="preserve">One Care - Caremax - Steward Capitation                                 </t>
  </si>
  <si>
    <t>One Care UMass Harrington Capitation Fee</t>
  </si>
  <si>
    <t>One Care UMass PCP Access Capitation Fee</t>
  </si>
  <si>
    <t>One Care All Other</t>
  </si>
  <si>
    <t>CAPE</t>
  </si>
  <si>
    <t>Totals</t>
  </si>
  <si>
    <t>Schedule 11A: Lag Report - Physician</t>
  </si>
  <si>
    <t>These Statements are on Both a Reported and Restated Basis</t>
  </si>
  <si>
    <t xml:space="preserve">. . . Month in Which Service Provided . . . </t>
  </si>
  <si>
    <t>Month of payment</t>
  </si>
  <si>
    <t>Months Before 29th Prior Month</t>
  </si>
  <si>
    <t>Total Paid by  Month</t>
  </si>
  <si>
    <t>Total Claim Payments 
(Total Lines 1 Through 31)</t>
  </si>
  <si>
    <t>Alternative Payment Methodologies (APMs)</t>
  </si>
  <si>
    <t>Pharmacy Rebates</t>
  </si>
  <si>
    <t>Settlements</t>
  </si>
  <si>
    <t>Sum of Claims, APMs, Rx Rebates, Settlements, (32+33+34+35)</t>
  </si>
  <si>
    <t>Current Estimate of Remaining Liability (Claims Incurred But Not Reported)</t>
  </si>
  <si>
    <t>Total Incurred Claims (36+37)</t>
  </si>
  <si>
    <t>Schedule 11B: Lag Report - Inpatient</t>
  </si>
  <si>
    <t>Schedule 11C: Lag Report - Outpatient</t>
  </si>
  <si>
    <t>Schedule 11D: Lag Report - Pharmacy</t>
  </si>
  <si>
    <t>Schedule 11E: Lag Report - Other</t>
  </si>
  <si>
    <t>Schedule 12: Certification Statement</t>
  </si>
  <si>
    <t>ENTER HEALTH PLAN NAME</t>
  </si>
  <si>
    <t>Health Plan Name</t>
  </si>
  <si>
    <t>Certification Statement</t>
  </si>
  <si>
    <t>For the Period Ending</t>
  </si>
  <si>
    <t>MM/DD/YYYY</t>
  </si>
  <si>
    <t>One Care</t>
  </si>
  <si>
    <t>Managed Care Plan</t>
  </si>
  <si>
    <t>Quarterly Cost Report Certification</t>
  </si>
  <si>
    <t>Massachusetts Executive Office of Health and Human Services</t>
  </si>
  <si>
    <t>to</t>
  </si>
  <si>
    <t>Name of Preparer</t>
  </si>
  <si>
    <t>Mathew Peary</t>
  </si>
  <si>
    <t>Title</t>
  </si>
  <si>
    <t>Chief Financial Officer</t>
  </si>
  <si>
    <t>Phone Number</t>
  </si>
  <si>
    <t>860-380-0428</t>
  </si>
  <si>
    <t>I hereby attest that the information submitted in the reports herein is current, complete and accurate to the best of my knowledge.  I understand that whoever knowingly and willfully makes or causes to be made a false statement or representation on the reports may be prosecuted under the applicable state laws.  In addition, knowingly and willfully failing to fully and accurately disclose the information requested may result in denial of a request to participate, or where the entity already participates, a termination of a Plan's agreement or contract with the Massachusetts Executive Office of Health and Human Services (EOHHS).  Failure to sign a Certification Statement will result in EOHHS non acceptance of the attached reports.</t>
  </si>
  <si>
    <t>(Date Signed)</t>
  </si>
  <si>
    <t xml:space="preserve">  </t>
  </si>
  <si>
    <t>Signature</t>
  </si>
  <si>
    <t>NOTES TO FINANCIAL REPORTS</t>
  </si>
  <si>
    <t>FOR THE THREE MONTHS ENDING ________________________</t>
  </si>
  <si>
    <t>FOR</t>
  </si>
  <si>
    <t>Any notes or further explanations of any items contained in any of the reports or in the reporting of financial disclosures are to be noted here. Appropriate references and attachments are to be used as necessary. Space is provided below or you may use a separate worksheet if necessary.</t>
  </si>
  <si>
    <t>Schedule 1</t>
  </si>
  <si>
    <t>Schedule 2</t>
  </si>
  <si>
    <t xml:space="preserve">Amounts Due from Affiliates: include investment in subsidiary and net amounts due from affiliates related to intercompany transactions. Restricted  Assets: consist of cash and cash equivalents and include the minimum cash balances required by the Organization’s letters of credit.          </t>
  </si>
  <si>
    <t>Schedule 3</t>
  </si>
  <si>
    <t>Affiliate Administrative Expenses:  One Care and Senior Care Options share operations related expense recorded in CCA, Inc., which are allocated between the two lines of business based on revenue.  These dollars are on CCA, Inc.'s GAAP P&amp;L as Shared Services and are reported in this line item, which accounts for more than 10% of the Total Administrative Expenses</t>
  </si>
  <si>
    <t>Schedule 4</t>
  </si>
  <si>
    <t>Schedule 5</t>
  </si>
  <si>
    <t>Schedule 6</t>
  </si>
  <si>
    <t>Schedule 7</t>
  </si>
  <si>
    <t>Schedule 8</t>
  </si>
  <si>
    <t>Schedule 9</t>
  </si>
  <si>
    <t>Schedule 10</t>
  </si>
  <si>
    <t>Schedule 11</t>
  </si>
  <si>
    <t>Template Change Log</t>
  </si>
  <si>
    <t xml:space="preserve">Release Version </t>
  </si>
  <si>
    <t>Release Date</t>
  </si>
  <si>
    <t>Schedule</t>
  </si>
  <si>
    <t>Changes</t>
  </si>
  <si>
    <t>General</t>
  </si>
  <si>
    <t>Updated submission dates for DY9.
Updated instructions, definitions, and line references to align with other updates.
Various edits to improve consistency with the SCO template.</t>
  </si>
  <si>
    <t>A YTD table has been added.</t>
  </si>
  <si>
    <t>Line added to Medical Expense section to capture patient contribution to care expenses.
Renamed Medical Expense Ratio to Medical Loss Ratio.
Patient contribution to care expenses have been removed from the MLR calculation (revenue was already excluded).
ASAPs have been moved from an MLR Calculation Allowable Expense to a Medical Expense.
Added a medical expense line for day habilitation.
Medicaid and Medicare quarterly subtotals have been added.
A member months line has been included; this populates automatically off of Schedule 1.
Added a medical expense line for Pharmacy LICS/Reinsurance.
Added medical expense lines for both gross and net pharmacy amounts for both Part D and Non-Part D.</t>
  </si>
  <si>
    <t>Line item changes mirror those made in Schedule 3.
A YTD table has been added.
Service rollups have been updated to more easily compare results to encounters.
Footnotes have been added/edited as needed.
Renamed subcapitation items to Alternative Payment Methodologies (APMs).
Added detail and subtotals for Medicare and Medicaid specific APM reporting.
Added checks to confirm Schedule 6 totals tie to Schedule 3 totals.
Added a column to report In-Lieu-Of expenses.
Renamed Out-Of-Pocket to Out-Of-Pocket and Non State Plan Services.
Renamed the Medical rollup to Professional.</t>
  </si>
  <si>
    <t>Line item changes mirror those made in Schedule 3.</t>
  </si>
  <si>
    <t>Renamed Medical Expense Ratio to Medical Loss Ratio.
Updated MLR to exclude patient contribution to care.</t>
  </si>
  <si>
    <t>Renamed subcapitation items to Alternative Payment Methodologies (APMs).</t>
  </si>
  <si>
    <t>Updated Submission dates for SFY23.
Updated Template Instructions to include MLR Allowable Expense Ratio (Row 143; Line # 0062).
Updated Medical Services Definitions (Therapy to Professional category).</t>
  </si>
  <si>
    <t>Incorportated Line #0062 MLR Allowable Expense Ratio.</t>
  </si>
  <si>
    <t xml:space="preserve">Available Reserve </t>
  </si>
  <si>
    <t>Ongoing Net Worth Requirement</t>
  </si>
  <si>
    <t>Insolvency Reserve (Amount equivalent to  45 days of claims)</t>
  </si>
  <si>
    <t>Computation of Reserve Requirements Based on Membership</t>
  </si>
  <si>
    <t>Capitation Rates</t>
  </si>
  <si>
    <t>Membership (as of )</t>
  </si>
  <si>
    <t>Monthly Capitation</t>
  </si>
  <si>
    <t>Factor of 1.5 (45 Days)</t>
  </si>
  <si>
    <t>Reserve Requirement (13% of total health expenditures)</t>
  </si>
  <si>
    <t>Estimated annual health expenditures</t>
  </si>
  <si>
    <t xml:space="preserve">Total Reserve Requirement </t>
  </si>
  <si>
    <t>Acceptable forms of reserves</t>
  </si>
  <si>
    <t>a. Restricted cash reserves</t>
  </si>
  <si>
    <t>b. Performance guarantee</t>
  </si>
  <si>
    <t>c. Insolvency insurance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</si>
</sst>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
    <numFmt numFmtId="166" formatCode="_(* #,##0_);_(* \(#,##0\);_(* &quot;-&quot;??_);_(@_)"/>
    <numFmt numFmtId="167" formatCode="_(&quot;$&quot;* #,##0_);_(&quot;$&quot;* \(#,##0\);_(&quot;$&quot;* &quot;-&quot;??_);_(@_)"/>
    <numFmt numFmtId="168" formatCode="&quot;$&quot;#,##0"/>
    <numFmt numFmtId="169" formatCode="_(&quot;$&quot;* #,##0.00_);_(&quot;$&quot;* \(\ #,##0.00\ \);_(&quot;$&quot;* &quot;-&quot;??_);_(\ @_ \)"/>
    <numFmt numFmtId="170" formatCode="_(* #,##0.00_);_(* \(\ #,##0.00\ \);_(* &quot;-&quot;??_);_(\ @_ \)"/>
    <numFmt numFmtId="171" formatCode="#,##0.00;[Red]\(#,##0.00\)"/>
    <numFmt numFmtId="172" formatCode="0.00%;\ \(0.00%\)"/>
    <numFmt numFmtId="173" formatCode="&quot;$&quot;#,##0;[Red]\(&quot;$&quot;#,##0\)"/>
    <numFmt numFmtId="174" formatCode="#,##0;[Red]\(#,##0\)"/>
    <numFmt numFmtId="175" formatCode="#,##0.0"/>
    <numFmt numFmtId="176" formatCode="#,##0.000"/>
    <numFmt numFmtId="177" formatCode="0.0000"/>
    <numFmt numFmtId="178" formatCode="0.000000"/>
    <numFmt numFmtId="179" formatCode="0.00000%"/>
    <numFmt numFmtId="180" formatCode="#,##0.0_);[Red]\(#,##0.0\)"/>
    <numFmt numFmtId="181" formatCode="#,##0.000_);[Red]\(#,##0.000\)"/>
    <numFmt numFmtId="182" formatCode="#,##0.00000_);[Red]\(#,##0.00000\)"/>
    <numFmt numFmtId="183" formatCode="#,##0.0000_);[Red]\(#,##0.0000\)"/>
    <numFmt numFmtId="184" formatCode="mm/dd/yy"/>
    <numFmt numFmtId="185" formatCode="#,##0;\-#,##0;&quot;-&quot;"/>
    <numFmt numFmtId="186" formatCode="#,##0\ ;\(#,##0\);\-\ \ \ \ \ "/>
    <numFmt numFmtId="187" formatCode="#,##0\ ;\(#,##0\);\–\ \ \ \ \ "/>
    <numFmt numFmtId="188" formatCode="_-* #,##0.00_-;\-* #,##0.00_-;_-* &quot;-&quot;??_-;_-@_-"/>
    <numFmt numFmtId="189" formatCode="0.0000_);\-0.0000\);;@"/>
    <numFmt numFmtId="190" formatCode="#,##0_);\-#,##0\);;@"/>
    <numFmt numFmtId="191" formatCode="#,###,##0.00;\(#,###,##0.00\)"/>
    <numFmt numFmtId="192" formatCode="#,###,##0;\(#,###,##0\)"/>
    <numFmt numFmtId="193" formatCode="&quot;$&quot;#,###,##0;\(&quot;$&quot;#,###,##0\)"/>
    <numFmt numFmtId="194" formatCode="&quot;$&quot;#,###,##0.00;\(&quot;$&quot;#,###,##0.00\)"/>
    <numFmt numFmtId="195" formatCode="#,##0.00%;\(#,##0.00%\)"/>
    <numFmt numFmtId="196" formatCode="\ \ \ @"/>
    <numFmt numFmtId="197" formatCode="\ \ \ \ \ \ @"/>
    <numFmt numFmtId="198" formatCode="#,##0\ \ \ ;[Red]\(#,##0\)\ \ ;\—\ \ \ \ "/>
    <numFmt numFmtId="199" formatCode="[$-409]mmm\-yy;@"/>
    <numFmt numFmtId="200" formatCode="[$-409]mmmm\-yy;@"/>
    <numFmt numFmtId="201" formatCode="mm/dd/yyyy"/>
  </numFmts>
  <fonts count="124">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8"/>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10"/>
      <name val="Arial"/>
      <family val="2"/>
    </font>
    <font>
      <sz val="10"/>
      <name val="Times New Roman"/>
      <family val="1"/>
    </font>
    <font>
      <sz val="10"/>
      <name val="Tahoma"/>
      <family val="2"/>
    </font>
    <font>
      <b/>
      <sz val="12"/>
      <name val="Arial"/>
      <family val="2"/>
    </font>
    <font>
      <i/>
      <sz val="10"/>
      <name val="Arial"/>
      <family val="2"/>
    </font>
    <font>
      <sz val="8"/>
      <name val="Arial"/>
      <family val="2"/>
    </font>
    <font>
      <sz val="12"/>
      <name val="Arial"/>
      <family val="2"/>
    </font>
    <font>
      <u/>
      <sz val="10"/>
      <name val="Arial"/>
      <family val="2"/>
    </font>
    <font>
      <b/>
      <u/>
      <sz val="10"/>
      <color indexed="10"/>
      <name val="Arial"/>
      <family val="2"/>
    </font>
    <font>
      <b/>
      <sz val="10"/>
      <color indexed="10"/>
      <name val="Arial"/>
      <family val="2"/>
    </font>
    <font>
      <sz val="10"/>
      <color indexed="10"/>
      <name val="Arial"/>
      <family val="2"/>
    </font>
    <font>
      <sz val="12"/>
      <name val="Times New Roman"/>
      <family val="1"/>
    </font>
    <font>
      <sz val="10"/>
      <color indexed="8"/>
      <name val="Arial"/>
      <family val="2"/>
    </font>
    <font>
      <sz val="10"/>
      <name val="MS Serif"/>
      <family val="1"/>
    </font>
    <font>
      <sz val="11"/>
      <color indexed="8"/>
      <name val="Arial"/>
      <family val="2"/>
    </font>
    <font>
      <sz val="10"/>
      <color indexed="17"/>
      <name val="Arial"/>
      <family val="2"/>
    </font>
    <font>
      <sz val="10"/>
      <color indexed="16"/>
      <name val="MS Serif"/>
      <family val="1"/>
    </font>
    <font>
      <sz val="12"/>
      <color indexed="17"/>
      <name val="Times New Roman"/>
      <family val="1"/>
    </font>
    <font>
      <sz val="36"/>
      <name val="Times New Roman"/>
      <family val="1"/>
    </font>
    <font>
      <sz val="48"/>
      <name val="Times New Roman"/>
      <family val="1"/>
    </font>
    <font>
      <sz val="10"/>
      <color indexed="39"/>
      <name val="Arial"/>
      <family val="2"/>
    </font>
    <font>
      <sz val="8"/>
      <name val="Helv"/>
    </font>
    <font>
      <b/>
      <sz val="8"/>
      <color indexed="8"/>
      <name val="Helv"/>
    </font>
    <font>
      <b/>
      <sz val="14"/>
      <name val="Arial"/>
      <family val="2"/>
    </font>
    <font>
      <strike/>
      <sz val="10"/>
      <name val="Arial"/>
      <family val="2"/>
    </font>
    <font>
      <sz val="10"/>
      <color rgb="FFFF0000"/>
      <name val="Arial"/>
      <family val="2"/>
    </font>
    <font>
      <b/>
      <sz val="11"/>
      <color theme="1"/>
      <name val="Times New Roman"/>
      <family val="1"/>
    </font>
    <font>
      <sz val="11"/>
      <color theme="1"/>
      <name val="Times New Roman"/>
      <family val="1"/>
    </font>
    <font>
      <b/>
      <sz val="10"/>
      <color theme="1"/>
      <name val="Arial"/>
      <family val="2"/>
    </font>
    <font>
      <b/>
      <sz val="10"/>
      <color rgb="FFFF0000"/>
      <name val="Arial"/>
      <family val="2"/>
    </font>
    <font>
      <b/>
      <sz val="11"/>
      <color theme="1"/>
      <name val="Arial"/>
      <family val="2"/>
    </font>
    <font>
      <b/>
      <sz val="10"/>
      <color indexed="8"/>
      <name val="Arial"/>
      <family val="2"/>
    </font>
    <font>
      <b/>
      <u/>
      <sz val="10"/>
      <color indexed="8"/>
      <name val="Arial"/>
      <family val="2"/>
    </font>
    <font>
      <sz val="10"/>
      <color indexed="8"/>
      <name val="MS Sans Serif"/>
      <family val="2"/>
    </font>
    <font>
      <sz val="11"/>
      <color rgb="FF000000"/>
      <name val="Calibri"/>
      <family val="2"/>
      <scheme val="minor"/>
    </font>
    <font>
      <b/>
      <sz val="12"/>
      <color indexed="8"/>
      <name val="Arial"/>
      <family val="2"/>
    </font>
    <font>
      <sz val="12"/>
      <color indexed="8"/>
      <name val="Arial"/>
      <family val="2"/>
    </font>
    <font>
      <sz val="11"/>
      <name val="Arial"/>
      <family val="2"/>
    </font>
    <font>
      <b/>
      <i/>
      <sz val="10"/>
      <name val="Arial"/>
      <family val="2"/>
    </font>
    <font>
      <sz val="10"/>
      <color rgb="FF0070C0"/>
      <name val="Arial"/>
      <family val="2"/>
    </font>
    <font>
      <u/>
      <sz val="10"/>
      <color theme="10"/>
      <name val="Arial"/>
      <family val="2"/>
    </font>
    <font>
      <sz val="10"/>
      <color rgb="FF000000"/>
      <name val="Symbol"/>
      <family val="1"/>
      <charset val="2"/>
    </font>
    <font>
      <sz val="7"/>
      <color rgb="FF000000"/>
      <name val="Times New Roman"/>
      <family val="1"/>
    </font>
    <font>
      <sz val="10"/>
      <color rgb="FF000000"/>
      <name val="Arial"/>
      <family val="2"/>
    </font>
    <font>
      <b/>
      <u/>
      <sz val="10"/>
      <color theme="1"/>
      <name val="Arial"/>
      <family val="2"/>
    </font>
    <font>
      <b/>
      <sz val="10"/>
      <color theme="0"/>
      <name val="Arial"/>
      <family val="2"/>
    </font>
    <font>
      <sz val="10"/>
      <color indexed="8"/>
      <name val="Times New Roman"/>
      <family val="1"/>
    </font>
    <font>
      <sz val="10"/>
      <color rgb="FF00B0F0"/>
      <name val="Arial"/>
      <family val="2"/>
    </font>
    <font>
      <sz val="11"/>
      <name val="Times New Roman"/>
      <family val="1"/>
    </font>
    <font>
      <b/>
      <sz val="11"/>
      <color indexed="10"/>
      <name val="Calibri"/>
      <family val="2"/>
    </font>
    <font>
      <sz val="11"/>
      <name val="Tms Rmn"/>
    </font>
    <font>
      <sz val="10"/>
      <name val="Segoe UI"/>
      <family val="2"/>
    </font>
    <font>
      <sz val="11"/>
      <color theme="1"/>
      <name val="Arial"/>
      <family val="2"/>
    </font>
    <font>
      <sz val="10"/>
      <name val="Helv"/>
    </font>
    <font>
      <b/>
      <sz val="8"/>
      <name val="Arial"/>
      <family val="2"/>
    </font>
    <font>
      <sz val="1"/>
      <color indexed="8"/>
      <name val="Courier"/>
      <family val="3"/>
    </font>
    <font>
      <i/>
      <sz val="1"/>
      <color indexed="8"/>
      <name val="Courier"/>
      <family val="3"/>
    </font>
    <font>
      <sz val="10"/>
      <color indexed="0"/>
      <name val="Arial"/>
      <family val="2"/>
    </font>
    <font>
      <i/>
      <sz val="10"/>
      <name val="Times New Roman"/>
      <family val="1"/>
    </font>
    <font>
      <b/>
      <sz val="18"/>
      <name val="Arial"/>
      <family val="2"/>
    </font>
    <font>
      <b/>
      <sz val="11"/>
      <color indexed="62"/>
      <name val="Calibri"/>
      <family val="2"/>
    </font>
    <font>
      <sz val="11"/>
      <color indexed="19"/>
      <name val="Calibri"/>
      <family val="2"/>
    </font>
    <font>
      <b/>
      <i/>
      <sz val="16"/>
      <name val="Helv"/>
    </font>
    <font>
      <sz val="12"/>
      <name val="Helv"/>
    </font>
    <font>
      <sz val="10"/>
      <name val="Calibri"/>
      <family val="2"/>
    </font>
    <font>
      <sz val="11"/>
      <color rgb="FF000000"/>
      <name val="Calibri"/>
      <family val="2"/>
    </font>
    <font>
      <sz val="11"/>
      <color indexed="8"/>
      <name val="Times New Roman"/>
      <family val="1"/>
    </font>
    <font>
      <b/>
      <sz val="10"/>
      <name val="Times New Roman"/>
      <family val="1"/>
    </font>
    <font>
      <sz val="10"/>
      <name val="MS Sans Serif"/>
      <family val="2"/>
    </font>
    <font>
      <b/>
      <sz val="10"/>
      <name val="MS Sans Serif"/>
      <family val="2"/>
    </font>
    <font>
      <b/>
      <sz val="10"/>
      <color indexed="8"/>
      <name val="Book Antiqua"/>
      <family val="1"/>
    </font>
    <font>
      <b/>
      <i/>
      <sz val="12"/>
      <color indexed="4"/>
      <name val="Arial"/>
      <family val="2"/>
    </font>
    <font>
      <b/>
      <i/>
      <sz val="11"/>
      <color indexed="4"/>
      <name val="Arial"/>
      <family val="2"/>
    </font>
    <font>
      <b/>
      <i/>
      <sz val="10"/>
      <color indexed="8"/>
      <name val="Arial"/>
      <family val="2"/>
    </font>
    <font>
      <b/>
      <i/>
      <sz val="10"/>
      <color indexed="0"/>
      <name val="Arial"/>
      <family val="2"/>
    </font>
    <font>
      <b/>
      <sz val="10"/>
      <color indexed="0"/>
      <name val="Arial"/>
      <family val="2"/>
    </font>
    <font>
      <b/>
      <sz val="18"/>
      <color indexed="62"/>
      <name val="Cambria"/>
      <family val="2"/>
    </font>
    <font>
      <b/>
      <sz val="11"/>
      <color indexed="9"/>
      <name val="Arial"/>
      <family val="2"/>
    </font>
    <font>
      <sz val="10"/>
      <color indexed="9"/>
      <name val="Arial"/>
      <family val="2"/>
    </font>
    <font>
      <b/>
      <sz val="10"/>
      <color indexed="9"/>
      <name val="Arial"/>
      <family val="2"/>
    </font>
    <font>
      <sz val="10"/>
      <name val="Arial"/>
      <family val="2"/>
    </font>
    <font>
      <sz val="18"/>
      <color rgb="FF002C77"/>
      <name val="Arial"/>
      <family val="2"/>
    </font>
    <font>
      <b/>
      <sz val="11"/>
      <name val="Arial"/>
      <family val="2"/>
    </font>
    <font>
      <sz val="11"/>
      <color rgb="FFFF0000"/>
      <name val="Arial"/>
      <family val="2"/>
    </font>
    <font>
      <b/>
      <u/>
      <sz val="11"/>
      <color rgb="FFFF0000"/>
      <name val="Arial"/>
      <family val="2"/>
    </font>
    <font>
      <b/>
      <u/>
      <sz val="11"/>
      <name val="Arial"/>
      <family val="2"/>
    </font>
    <font>
      <b/>
      <sz val="11"/>
      <color rgb="FFFF0000"/>
      <name val="Arial"/>
      <family val="2"/>
    </font>
    <font>
      <b/>
      <sz val="10"/>
      <color rgb="FF000000"/>
      <name val="Arial"/>
      <family val="2"/>
    </font>
    <font>
      <strike/>
      <sz val="10"/>
      <color rgb="FFFF0000"/>
      <name val="Arial"/>
      <family val="2"/>
    </font>
    <font>
      <sz val="10"/>
      <color rgb="FF7030A0"/>
      <name val="Arial"/>
      <family val="2"/>
    </font>
    <font>
      <b/>
      <sz val="11"/>
      <name val="Calibri"/>
      <family val="2"/>
    </font>
    <font>
      <sz val="11"/>
      <name val="Calibri"/>
      <family val="2"/>
    </font>
    <font>
      <sz val="11"/>
      <color rgb="FF1F497D"/>
      <name val="Calibri"/>
      <family val="2"/>
    </font>
    <font>
      <b/>
      <sz val="10"/>
      <color theme="7" tint="-0.499984740745262"/>
      <name val="Arial"/>
      <family val="2"/>
    </font>
    <font>
      <b/>
      <strike/>
      <sz val="10"/>
      <color rgb="FFFF0000"/>
      <name val="Arial"/>
      <family val="2"/>
    </font>
    <font>
      <b/>
      <sz val="10"/>
      <color rgb="FF7030A0"/>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1"/>
        <bgColor indexed="64"/>
      </patternFill>
    </fill>
    <fill>
      <patternFill patternType="solid">
        <fgColor indexed="35"/>
        <bgColor indexed="64"/>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11"/>
        <bgColor indexed="4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theme="0"/>
        <bgColor indexed="64"/>
      </patternFill>
    </fill>
    <fill>
      <patternFill patternType="solid">
        <fgColor rgb="FF92D050"/>
        <bgColor indexed="64"/>
      </patternFill>
    </fill>
    <fill>
      <patternFill patternType="solid">
        <fgColor theme="9" tint="0.39994506668294322"/>
        <bgColor indexed="64"/>
      </patternFill>
    </fill>
    <fill>
      <patternFill patternType="solid">
        <fgColor theme="9" tint="0.59999389629810485"/>
        <bgColor indexed="64"/>
      </patternFill>
    </fill>
    <fill>
      <patternFill patternType="solid">
        <fgColor rgb="FFFFFF99"/>
        <bgColor indexed="64"/>
      </patternFill>
    </fill>
    <fill>
      <patternFill patternType="solid">
        <fgColor indexed="9"/>
        <bgColor indexed="64"/>
      </patternFill>
    </fill>
    <fill>
      <patternFill patternType="solid">
        <fgColor indexed="47"/>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CC99"/>
        <bgColor indexed="64"/>
      </patternFill>
    </fill>
    <fill>
      <patternFill patternType="solid">
        <fgColor theme="0" tint="-0.249977111117893"/>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26"/>
        <bgColor indexed="64"/>
      </patternFill>
    </fill>
    <fill>
      <patternFill patternType="solid">
        <fgColor rgb="FFFFFFCC"/>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23"/>
      </patternFill>
    </fill>
    <fill>
      <patternFill patternType="darkUp"/>
    </fill>
    <fill>
      <patternFill patternType="darkUp">
        <fgColor indexed="8"/>
        <bgColor indexed="22"/>
      </patternFill>
    </fill>
    <fill>
      <patternFill patternType="solid">
        <fgColor theme="1" tint="0.14999847407452621"/>
        <bgColor indexed="64"/>
      </patternFill>
    </fill>
    <fill>
      <patternFill patternType="solid">
        <fgColor theme="1"/>
        <bgColor indexed="64"/>
      </patternFill>
    </fill>
    <fill>
      <patternFill patternType="darkUp">
        <fgColor indexed="8"/>
        <bgColor theme="0"/>
      </patternFill>
    </fill>
  </fills>
  <borders count="1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thin">
        <color indexed="9"/>
      </left>
      <right style="thin">
        <color indexed="9"/>
      </right>
      <top style="thin">
        <color indexed="9"/>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style="thin">
        <color indexed="64"/>
      </top>
      <bottom/>
      <diagonal/>
    </border>
    <border>
      <left/>
      <right style="double">
        <color indexed="64"/>
      </right>
      <top/>
      <bottom/>
      <diagonal/>
    </border>
    <border>
      <left style="double">
        <color indexed="64"/>
      </left>
      <right style="thin">
        <color indexed="64"/>
      </right>
      <top style="thin">
        <color indexed="64"/>
      </top>
      <bottom/>
      <diagonal/>
    </border>
    <border>
      <left style="hair">
        <color auto="1"/>
      </left>
      <right style="medium">
        <color auto="1"/>
      </right>
      <top style="medium">
        <color auto="1"/>
      </top>
      <bottom style="medium">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hair">
        <color auto="1"/>
      </right>
      <top style="thin">
        <color indexed="64"/>
      </top>
      <bottom style="thin">
        <color indexed="64"/>
      </bottom>
      <diagonal/>
    </border>
    <border>
      <left style="medium">
        <color auto="1"/>
      </left>
      <right style="hair">
        <color auto="1"/>
      </right>
      <top/>
      <bottom/>
      <diagonal/>
    </border>
    <border>
      <left style="hair">
        <color auto="1"/>
      </left>
      <right style="hair">
        <color auto="1"/>
      </right>
      <top/>
      <bottom/>
      <diagonal/>
    </border>
    <border>
      <left style="hair">
        <color auto="1"/>
      </left>
      <right style="medium">
        <color auto="1"/>
      </right>
      <top/>
      <bottom/>
      <diagonal/>
    </border>
    <border>
      <left style="thin">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diagonal/>
    </border>
    <border>
      <left/>
      <right/>
      <top/>
      <bottom style="medium">
        <color indexed="30"/>
      </bottom>
      <diagonal/>
    </border>
    <border>
      <left/>
      <right style="thin">
        <color indexed="64"/>
      </right>
      <top style="thin">
        <color indexed="64"/>
      </top>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top style="medium">
        <color auto="1"/>
      </top>
      <bottom/>
      <diagonal/>
    </border>
    <border>
      <left/>
      <right/>
      <top/>
      <bottom style="medium">
        <color auto="1"/>
      </bottom>
      <diagonal/>
    </border>
    <border>
      <left style="medium">
        <color indexed="64"/>
      </left>
      <right/>
      <top/>
      <bottom/>
      <diagonal/>
    </border>
    <border>
      <left style="medium">
        <color indexed="64"/>
      </left>
      <right style="medium">
        <color indexed="64"/>
      </right>
      <top/>
      <bottom/>
      <diagonal/>
    </border>
    <border>
      <left style="hair">
        <color auto="1"/>
      </left>
      <right style="medium">
        <color indexed="64"/>
      </right>
      <top style="thin">
        <color indexed="64"/>
      </top>
      <bottom style="thin">
        <color indexed="64"/>
      </bottom>
      <diagonal/>
    </border>
    <border>
      <left style="thin">
        <color auto="1"/>
      </left>
      <right style="medium">
        <color auto="1"/>
      </right>
      <top style="medium">
        <color auto="1"/>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27"/>
      </bottom>
      <diagonal/>
    </border>
    <border>
      <left/>
      <right/>
      <top/>
      <bottom style="double">
        <color indexed="10"/>
      </bottom>
      <diagonal/>
    </border>
    <border>
      <left style="thin">
        <color rgb="FFB2B2B2"/>
      </left>
      <right style="thin">
        <color rgb="FFB2B2B2"/>
      </right>
      <top style="thin">
        <color rgb="FFB2B2B2"/>
      </top>
      <bottom style="thin">
        <color rgb="FFB2B2B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indexed="0"/>
      </top>
      <bottom/>
      <diagonal/>
    </border>
    <border>
      <left/>
      <right/>
      <top style="medium">
        <color indexed="45"/>
      </top>
      <bottom/>
      <diagonal/>
    </border>
    <border>
      <left/>
      <right/>
      <top style="medium">
        <color indexed="64"/>
      </top>
      <bottom style="medium">
        <color indexed="64"/>
      </bottom>
      <diagonal/>
    </border>
    <border>
      <left/>
      <right/>
      <top style="medium">
        <color indexed="45"/>
      </top>
      <bottom/>
      <diagonal/>
    </border>
    <border>
      <left/>
      <right/>
      <top style="medium">
        <color indexed="45"/>
      </top>
      <bottom/>
      <diagonal/>
    </border>
    <border>
      <left style="medium">
        <color indexed="64"/>
      </left>
      <right style="medium">
        <color indexed="64"/>
      </right>
      <top/>
      <bottom style="medium">
        <color indexed="64"/>
      </bottom>
      <diagonal/>
    </border>
    <border>
      <left style="hair">
        <color auto="1"/>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medium">
        <color auto="1"/>
      </left>
      <right/>
      <top style="medium">
        <color auto="1"/>
      </top>
      <bottom style="medium">
        <color auto="1"/>
      </bottom>
      <diagonal/>
    </border>
    <border>
      <left style="thin">
        <color auto="1"/>
      </left>
      <right/>
      <top style="medium">
        <color indexed="64"/>
      </top>
      <bottom style="medium">
        <color indexed="64"/>
      </bottom>
      <diagonal/>
    </border>
    <border>
      <left style="thin">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auto="1"/>
      </left>
      <right style="thin">
        <color auto="1"/>
      </right>
      <top style="medium">
        <color auto="1"/>
      </top>
      <bottom style="medium">
        <color auto="1"/>
      </bottom>
      <diagonal/>
    </border>
    <border>
      <left/>
      <right style="thin">
        <color auto="1"/>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auto="1"/>
      </right>
      <top style="medium">
        <color auto="1"/>
      </top>
      <bottom style="medium">
        <color auto="1"/>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indexed="64"/>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s>
  <cellStyleXfs count="656">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38" fontId="38" fillId="0" borderId="0">
      <alignment horizontal="left"/>
    </xf>
    <xf numFmtId="0" fontId="12" fillId="3" borderId="0" applyNumberFormat="0" applyBorder="0" applyAlignment="0" applyProtection="0"/>
    <xf numFmtId="38" fontId="7" fillId="20" borderId="0">
      <alignment horizontal="right"/>
    </xf>
    <xf numFmtId="0" fontId="7" fillId="21" borderId="0">
      <alignment horizontal="left"/>
    </xf>
    <xf numFmtId="38" fontId="7" fillId="20" borderId="0">
      <alignment horizontal="left"/>
    </xf>
    <xf numFmtId="3" fontId="39" fillId="21" borderId="0">
      <alignment horizontal="right"/>
    </xf>
    <xf numFmtId="185" fontId="40" fillId="0" borderId="0" applyFill="0" applyBorder="0" applyAlignment="0"/>
    <xf numFmtId="0" fontId="13" fillId="22" borderId="1" applyNumberFormat="0" applyAlignment="0" applyProtection="0"/>
    <xf numFmtId="0" fontId="14" fillId="23"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23" fillId="0" borderId="0" applyFont="0" applyFill="0" applyBorder="0" applyAlignment="0" applyProtection="0"/>
    <xf numFmtId="170" fontId="30" fillId="0" borderId="0" applyFont="0" applyFill="0" applyBorder="0" applyAlignment="0" applyProtection="0"/>
    <xf numFmtId="3" fontId="7" fillId="0" borderId="0" applyFill="0" applyBorder="0" applyAlignment="0" applyProtection="0"/>
    <xf numFmtId="0" fontId="41" fillId="0" borderId="0" applyNumberFormat="0" applyAlignment="0">
      <alignment horizontal="left"/>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0" fillId="0" borderId="0" applyFont="0" applyFill="0" applyBorder="0" applyAlignment="0" applyProtection="0"/>
    <xf numFmtId="44" fontId="42" fillId="0" borderId="0" applyFont="0" applyFill="0" applyBorder="0" applyAlignment="0" applyProtection="0"/>
    <xf numFmtId="169" fontId="30" fillId="0" borderId="0" applyFont="0" applyFill="0" applyBorder="0" applyAlignment="0" applyProtection="0"/>
    <xf numFmtId="6" fontId="7" fillId="0" borderId="0" applyFont="0" applyFill="0" applyBorder="0" applyAlignment="0" applyProtection="0"/>
    <xf numFmtId="8" fontId="7" fillId="24" borderId="0">
      <alignment horizontal="left"/>
    </xf>
    <xf numFmtId="14" fontId="43" fillId="0" borderId="0">
      <alignment horizontal="left"/>
    </xf>
    <xf numFmtId="3" fontId="39" fillId="0" borderId="0">
      <alignment horizontal="right"/>
    </xf>
    <xf numFmtId="175" fontId="39" fillId="0" borderId="0">
      <alignment horizontal="right"/>
    </xf>
    <xf numFmtId="4" fontId="39" fillId="0" borderId="0">
      <alignment horizontal="left"/>
    </xf>
    <xf numFmtId="176" fontId="39" fillId="0" borderId="0">
      <alignment horizontal="right"/>
    </xf>
    <xf numFmtId="177" fontId="7" fillId="0" borderId="0"/>
    <xf numFmtId="178" fontId="7" fillId="0" borderId="0"/>
    <xf numFmtId="180" fontId="7" fillId="0" borderId="0"/>
    <xf numFmtId="40" fontId="7" fillId="0" borderId="0"/>
    <xf numFmtId="181" fontId="7" fillId="0" borderId="0"/>
    <xf numFmtId="183" fontId="7" fillId="0" borderId="0"/>
    <xf numFmtId="182" fontId="7" fillId="0" borderId="0"/>
    <xf numFmtId="0" fontId="44" fillId="0" borderId="0" applyNumberFormat="0" applyAlignment="0">
      <alignment horizontal="left"/>
    </xf>
    <xf numFmtId="0" fontId="15" fillId="0" borderId="0" applyNumberFormat="0" applyFill="0" applyBorder="0" applyAlignment="0" applyProtection="0"/>
    <xf numFmtId="0" fontId="16" fillId="4" borderId="0" applyNumberFormat="0" applyBorder="0" applyAlignment="0" applyProtection="0"/>
    <xf numFmtId="38" fontId="7" fillId="25" borderId="0">
      <alignment horizontal="left"/>
    </xf>
    <xf numFmtId="38" fontId="43" fillId="0" borderId="0">
      <alignment horizontal="left"/>
    </xf>
    <xf numFmtId="3" fontId="45" fillId="0" borderId="0">
      <alignment horizontal="left"/>
    </xf>
    <xf numFmtId="0" fontId="31" fillId="0" borderId="3" applyNumberFormat="0" applyAlignment="0" applyProtection="0">
      <alignment horizontal="left" vertical="center"/>
    </xf>
    <xf numFmtId="0" fontId="31" fillId="0" borderId="4">
      <alignment horizontal="left" vertical="center"/>
    </xf>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0" fillId="7" borderId="1" applyNumberFormat="0" applyAlignment="0" applyProtection="0"/>
    <xf numFmtId="38" fontId="7" fillId="0" borderId="0">
      <alignment horizontal="left"/>
    </xf>
    <xf numFmtId="0" fontId="21" fillId="0" borderId="8"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22" fillId="26" borderId="0" applyNumberFormat="0" applyBorder="0" applyAlignment="0" applyProtection="0"/>
    <xf numFmtId="0" fontId="23" fillId="0" borderId="0"/>
    <xf numFmtId="0" fontId="23" fillId="0" borderId="0"/>
    <xf numFmtId="0" fontId="10" fillId="0" borderId="0"/>
    <xf numFmtId="0" fontId="23" fillId="0" borderId="0"/>
    <xf numFmtId="0" fontId="8" fillId="0" borderId="0"/>
    <xf numFmtId="0" fontId="23" fillId="27" borderId="9" applyNumberFormat="0" applyFont="0" applyAlignment="0" applyProtection="0"/>
    <xf numFmtId="0" fontId="24" fillId="22" borderId="10" applyNumberFormat="0" applyAlignment="0" applyProtection="0"/>
    <xf numFmtId="9" fontId="39" fillId="0" borderId="0">
      <alignment horizontal="right"/>
    </xf>
    <xf numFmtId="165" fontId="39" fillId="0" borderId="0">
      <alignment horizontal="right"/>
    </xf>
    <xf numFmtId="165" fontId="7" fillId="0" borderId="0">
      <alignment horizontal="right"/>
    </xf>
    <xf numFmtId="10" fontId="39" fillId="0" borderId="0">
      <alignment horizontal="right"/>
    </xf>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42" fillId="0" borderId="0" applyFont="0" applyFill="0" applyBorder="0" applyAlignment="0" applyProtection="0"/>
    <xf numFmtId="165" fontId="48" fillId="24" borderId="0">
      <alignment horizontal="left"/>
    </xf>
    <xf numFmtId="10" fontId="7" fillId="0" borderId="0"/>
    <xf numFmtId="10" fontId="48" fillId="0" borderId="0" applyFill="0" applyBorder="0" applyAlignment="0" applyProtection="0"/>
    <xf numFmtId="38" fontId="7" fillId="28" borderId="0" applyProtection="0">
      <alignment horizontal="left"/>
    </xf>
    <xf numFmtId="38" fontId="7" fillId="29" borderId="0">
      <alignment horizontal="left"/>
    </xf>
    <xf numFmtId="3" fontId="39" fillId="30" borderId="0">
      <alignment horizontal="left"/>
    </xf>
    <xf numFmtId="38" fontId="38" fillId="0" borderId="0">
      <alignment horizontal="left"/>
    </xf>
    <xf numFmtId="38" fontId="7" fillId="29" borderId="0">
      <alignment horizontal="right"/>
    </xf>
    <xf numFmtId="2" fontId="7" fillId="30" borderId="0"/>
    <xf numFmtId="184" fontId="49" fillId="0" borderId="0" applyNumberFormat="0" applyFill="0" applyBorder="0" applyAlignment="0" applyProtection="0">
      <alignment horizontal="left"/>
    </xf>
    <xf numFmtId="38" fontId="7" fillId="0" borderId="0">
      <alignment horizontal="right"/>
    </xf>
    <xf numFmtId="179" fontId="7" fillId="0" borderId="0"/>
    <xf numFmtId="40" fontId="50" fillId="0" borderId="0" applyBorder="0">
      <alignment horizontal="right"/>
    </xf>
    <xf numFmtId="0" fontId="25" fillId="0" borderId="0" applyNumberFormat="0" applyFill="0" applyBorder="0" applyAlignment="0" applyProtection="0"/>
    <xf numFmtId="0" fontId="26" fillId="0" borderId="11" applyNumberFormat="0" applyFill="0" applyAlignment="0" applyProtection="0"/>
    <xf numFmtId="38" fontId="7" fillId="0" borderId="0">
      <alignment horizontal="right" textRotation="90"/>
    </xf>
    <xf numFmtId="0" fontId="27" fillId="0" borderId="0" applyNumberFormat="0" applyFill="0" applyBorder="0" applyAlignment="0" applyProtection="0"/>
    <xf numFmtId="1" fontId="40" fillId="24" borderId="0">
      <alignment horizontal="left"/>
    </xf>
    <xf numFmtId="1" fontId="48" fillId="24" borderId="0">
      <alignment horizontal="right"/>
    </xf>
    <xf numFmtId="1" fontId="7" fillId="24" borderId="0">
      <alignment horizontal="left"/>
    </xf>
    <xf numFmtId="3" fontId="39" fillId="31" borderId="0">
      <alignment horizontal="right"/>
    </xf>
    <xf numFmtId="0" fontId="39" fillId="0" borderId="0"/>
    <xf numFmtId="0" fontId="39" fillId="0" borderId="0"/>
    <xf numFmtId="0" fontId="7" fillId="0" borderId="0"/>
    <xf numFmtId="0" fontId="61" fillId="0" borderId="0"/>
    <xf numFmtId="0" fontId="7" fillId="0" borderId="0"/>
    <xf numFmtId="43" fontId="7" fillId="0" borderId="0" applyFont="0" applyFill="0" applyBorder="0" applyAlignment="0" applyProtection="0"/>
    <xf numFmtId="0" fontId="19" fillId="0" borderId="78" applyNumberFormat="0" applyFill="0" applyAlignment="0" applyProtection="0"/>
    <xf numFmtId="0" fontId="7" fillId="0" borderId="0"/>
    <xf numFmtId="0" fontId="7" fillId="0" borderId="0"/>
    <xf numFmtId="0" fontId="7" fillId="27" borderId="9" applyNumberFormat="0" applyFont="0" applyAlignment="0" applyProtection="0"/>
    <xf numFmtId="9"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7" fontId="7" fillId="0" borderId="0" applyFont="0" applyFill="0" applyBorder="0" applyAlignment="0" applyProtection="0"/>
    <xf numFmtId="2" fontId="7" fillId="0" borderId="0" applyFont="0" applyFill="0" applyBorder="0" applyAlignment="0" applyProtection="0"/>
    <xf numFmtId="0" fontId="6" fillId="0" borderId="0"/>
    <xf numFmtId="0" fontId="7" fillId="0" borderId="0"/>
    <xf numFmtId="0" fontId="6" fillId="0" borderId="0"/>
    <xf numFmtId="0" fontId="62" fillId="0" borderId="0"/>
    <xf numFmtId="0" fontId="7" fillId="0" borderId="0" applyProtection="0">
      <alignment horizontal="centerContinuous" vertical="top"/>
    </xf>
    <xf numFmtId="0" fontId="7" fillId="0" borderId="0"/>
    <xf numFmtId="0" fontId="29" fillId="0" borderId="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2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6"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27" borderId="0" applyNumberFormat="0" applyBorder="0" applyAlignment="0" applyProtection="0"/>
    <xf numFmtId="0" fontId="11" fillId="12"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7"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45"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7"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186" fontId="76" fillId="0" borderId="84" applyNumberFormat="0" applyFill="0" applyAlignment="0" applyProtection="0">
      <alignment horizontal="center"/>
    </xf>
    <xf numFmtId="187" fontId="76" fillId="0" borderId="33" applyFill="0" applyAlignment="0" applyProtection="0">
      <alignment horizontal="center"/>
    </xf>
    <xf numFmtId="187" fontId="76" fillId="0" borderId="33" applyFill="0" applyAlignment="0" applyProtection="0">
      <alignment horizontal="center"/>
    </xf>
    <xf numFmtId="187" fontId="76" fillId="0" borderId="33" applyFill="0" applyAlignment="0" applyProtection="0">
      <alignment horizontal="center"/>
    </xf>
    <xf numFmtId="187" fontId="76" fillId="0" borderId="33" applyFill="0" applyAlignment="0" applyProtection="0">
      <alignment horizontal="center"/>
    </xf>
    <xf numFmtId="187" fontId="76" fillId="0" borderId="33" applyFill="0" applyAlignment="0" applyProtection="0">
      <alignment horizontal="center"/>
    </xf>
    <xf numFmtId="187" fontId="76" fillId="0" borderId="33" applyFill="0" applyAlignment="0" applyProtection="0">
      <alignment horizontal="center"/>
    </xf>
    <xf numFmtId="187" fontId="76" fillId="0" borderId="33" applyFill="0" applyAlignment="0" applyProtection="0">
      <alignment horizontal="center"/>
    </xf>
    <xf numFmtId="187" fontId="76" fillId="0" borderId="33" applyFill="0" applyAlignment="0" applyProtection="0">
      <alignment horizontal="center"/>
    </xf>
    <xf numFmtId="0" fontId="13" fillId="22" borderId="1" applyNumberFormat="0" applyAlignment="0" applyProtection="0"/>
    <xf numFmtId="0" fontId="13" fillId="22" borderId="1" applyNumberFormat="0" applyAlignment="0" applyProtection="0"/>
    <xf numFmtId="0" fontId="13" fillId="22" borderId="1" applyNumberFormat="0" applyAlignment="0" applyProtection="0"/>
    <xf numFmtId="0" fontId="13" fillId="22" borderId="1" applyNumberFormat="0" applyAlignment="0" applyProtection="0"/>
    <xf numFmtId="0" fontId="13" fillId="22" borderId="1" applyNumberFormat="0" applyAlignment="0" applyProtection="0"/>
    <xf numFmtId="0" fontId="13" fillId="22" borderId="1" applyNumberFormat="0" applyAlignment="0" applyProtection="0"/>
    <xf numFmtId="0" fontId="77" fillId="46" borderId="1" applyNumberFormat="0" applyAlignment="0" applyProtection="0"/>
    <xf numFmtId="0" fontId="77" fillId="46" borderId="1" applyNumberFormat="0" applyAlignment="0" applyProtection="0"/>
    <xf numFmtId="0" fontId="13" fillId="22" borderId="1" applyNumberFormat="0" applyAlignment="0" applyProtection="0"/>
    <xf numFmtId="0" fontId="14" fillId="23" borderId="2" applyNumberFormat="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39"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8" fontId="7" fillId="0" borderId="0" applyFont="0" applyFill="0" applyBorder="0" applyAlignment="0" applyProtection="0"/>
    <xf numFmtId="43" fontId="4" fillId="0" borderId="0" applyFont="0" applyFill="0" applyBorder="0" applyAlignment="0" applyProtection="0"/>
    <xf numFmtId="170" fontId="79" fillId="0" borderId="0" applyFont="0" applyFill="0" applyBorder="0" applyAlignment="0" applyProtection="0"/>
    <xf numFmtId="188" fontId="7" fillId="0" borderId="0" applyFont="0" applyFill="0" applyBorder="0" applyAlignment="0" applyProtection="0"/>
    <xf numFmtId="170" fontId="79" fillId="0" borderId="0" applyFont="0" applyFill="0" applyBorder="0" applyAlignment="0" applyProtection="0"/>
    <xf numFmtId="188" fontId="7" fillId="0" borderId="0" applyFont="0" applyFill="0" applyBorder="0" applyAlignment="0" applyProtection="0"/>
    <xf numFmtId="170"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8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7" fillId="0" borderId="0" applyFill="0" applyBorder="0" applyAlignment="0" applyProtection="0"/>
    <xf numFmtId="0" fontId="81" fillId="0" borderId="0"/>
    <xf numFmtId="0" fontId="81"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169" fontId="3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10" fillId="0" borderId="0" applyFont="0" applyFill="0" applyBorder="0" applyAlignment="0" applyProtection="0"/>
    <xf numFmtId="44" fontId="4" fillId="0" borderId="0" applyFont="0" applyFill="0" applyBorder="0" applyAlignment="0" applyProtection="0"/>
    <xf numFmtId="44" fontId="8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6" fontId="7" fillId="0" borderId="0" applyFont="0" applyFill="0" applyBorder="0" applyAlignment="0" applyProtection="0"/>
    <xf numFmtId="14" fontId="43" fillId="0" borderId="0">
      <alignment horizontal="left"/>
    </xf>
    <xf numFmtId="189" fontId="82" fillId="32" borderId="0" applyFont="0" applyFill="0" applyBorder="0" applyAlignment="0" applyProtection="0">
      <alignment vertical="center"/>
    </xf>
    <xf numFmtId="190" fontId="82" fillId="32" borderId="0" applyFont="0" applyFill="0" applyBorder="0" applyAlignment="0" applyProtection="0">
      <alignment vertical="center"/>
    </xf>
    <xf numFmtId="39" fontId="82" fillId="38" borderId="0" applyFont="0" applyFill="0" applyBorder="0" applyAlignment="0" applyProtection="0">
      <alignment vertical="center"/>
    </xf>
    <xf numFmtId="0" fontId="15" fillId="0" borderId="0" applyNumberFormat="0" applyFill="0" applyBorder="0" applyAlignment="0" applyProtection="0"/>
    <xf numFmtId="0" fontId="83" fillId="0" borderId="0">
      <protection locked="0"/>
    </xf>
    <xf numFmtId="0" fontId="83" fillId="0" borderId="0">
      <protection locked="0"/>
    </xf>
    <xf numFmtId="0" fontId="84" fillId="0" borderId="0">
      <protection locked="0"/>
    </xf>
    <xf numFmtId="0" fontId="83" fillId="0" borderId="0">
      <protection locked="0"/>
    </xf>
    <xf numFmtId="0" fontId="83" fillId="0" borderId="0">
      <protection locked="0"/>
    </xf>
    <xf numFmtId="0" fontId="83" fillId="0" borderId="0">
      <protection locked="0"/>
    </xf>
    <xf numFmtId="0" fontId="84" fillId="0" borderId="0">
      <protection locked="0"/>
    </xf>
    <xf numFmtId="0" fontId="81" fillId="0" borderId="0"/>
    <xf numFmtId="0" fontId="81" fillId="0" borderId="0"/>
    <xf numFmtId="191" fontId="85" fillId="0" borderId="0"/>
    <xf numFmtId="191" fontId="85" fillId="0" borderId="0"/>
    <xf numFmtId="191" fontId="85" fillId="0" borderId="0"/>
    <xf numFmtId="192" fontId="85" fillId="0" borderId="0"/>
    <xf numFmtId="192" fontId="85" fillId="0" borderId="0"/>
    <xf numFmtId="192" fontId="85" fillId="0" borderId="0"/>
    <xf numFmtId="192" fontId="85" fillId="0" borderId="0"/>
    <xf numFmtId="193" fontId="85" fillId="0" borderId="0"/>
    <xf numFmtId="194" fontId="85" fillId="0" borderId="0"/>
    <xf numFmtId="194" fontId="85" fillId="0" borderId="0"/>
    <xf numFmtId="194" fontId="85" fillId="0" borderId="0"/>
    <xf numFmtId="194" fontId="85" fillId="0" borderId="0"/>
    <xf numFmtId="193" fontId="85" fillId="0" borderId="0"/>
    <xf numFmtId="195" fontId="85" fillId="0" borderId="0"/>
    <xf numFmtId="195" fontId="85" fillId="0" borderId="0"/>
    <xf numFmtId="195" fontId="85" fillId="0" borderId="0"/>
    <xf numFmtId="195" fontId="85" fillId="0" borderId="0"/>
    <xf numFmtId="195" fontId="85" fillId="0" borderId="0"/>
    <xf numFmtId="0" fontId="16" fillId="4" borderId="0" applyNumberFormat="0" applyBorder="0" applyAlignment="0" applyProtection="0"/>
    <xf numFmtId="0" fontId="16" fillId="6" borderId="0" applyNumberFormat="0" applyBorder="0" applyAlignment="0" applyProtection="0"/>
    <xf numFmtId="38" fontId="8" fillId="32" borderId="0" applyNumberFormat="0" applyBorder="0" applyAlignment="0" applyProtection="0"/>
    <xf numFmtId="0" fontId="31" fillId="0" borderId="3" applyNumberFormat="0" applyAlignment="0" applyProtection="0">
      <alignment horizontal="left" vertical="center"/>
    </xf>
    <xf numFmtId="0" fontId="86" fillId="0" borderId="0" applyNumberFormat="0" applyBorder="0" applyAlignment="0">
      <alignment horizontal="center"/>
    </xf>
    <xf numFmtId="0" fontId="17" fillId="0" borderId="5" applyNumberFormat="0" applyFill="0" applyAlignment="0" applyProtection="0"/>
    <xf numFmtId="0" fontId="87" fillId="0" borderId="0" applyNumberFormat="0" applyFill="0" applyBorder="0" applyAlignment="0" applyProtection="0"/>
    <xf numFmtId="0" fontId="18" fillId="0" borderId="6" applyNumberFormat="0" applyFill="0" applyAlignment="0" applyProtection="0"/>
    <xf numFmtId="0" fontId="31" fillId="0" borderId="0" applyNumberFormat="0" applyFill="0" applyBorder="0" applyAlignment="0" applyProtection="0"/>
    <xf numFmtId="0" fontId="88" fillId="0" borderId="92" applyNumberFormat="0" applyFill="0" applyAlignment="0" applyProtection="0"/>
    <xf numFmtId="0" fontId="19" fillId="0" borderId="0" applyNumberFormat="0" applyFill="0" applyBorder="0" applyAlignment="0" applyProtection="0"/>
    <xf numFmtId="0" fontId="88" fillId="0" borderId="0" applyNumberFormat="0" applyFill="0" applyBorder="0" applyAlignment="0" applyProtection="0"/>
    <xf numFmtId="0" fontId="68" fillId="0" borderId="0" applyNumberFormat="0" applyFill="0" applyBorder="0" applyAlignment="0" applyProtection="0"/>
    <xf numFmtId="10" fontId="8" fillId="47" borderId="12" applyNumberFormat="0" applyBorder="0" applyAlignment="0" applyProtection="0"/>
    <xf numFmtId="10" fontId="8" fillId="47" borderId="12" applyNumberFormat="0" applyBorder="0" applyAlignment="0" applyProtection="0"/>
    <xf numFmtId="10" fontId="8" fillId="47" borderId="12" applyNumberFormat="0" applyBorder="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20" fillId="26" borderId="1" applyNumberFormat="0" applyAlignment="0" applyProtection="0"/>
    <xf numFmtId="0" fontId="20" fillId="26" borderId="1" applyNumberFormat="0" applyAlignment="0" applyProtection="0"/>
    <xf numFmtId="0" fontId="20" fillId="7" borderId="1" applyNumberFormat="0" applyAlignment="0" applyProtection="0"/>
    <xf numFmtId="49" fontId="29" fillId="0" borderId="0" applyFill="0" applyBorder="0" applyProtection="0"/>
    <xf numFmtId="196" fontId="29" fillId="0" borderId="0" applyFill="0" applyBorder="0" applyProtection="0"/>
    <xf numFmtId="197" fontId="29" fillId="0" borderId="0" applyFill="0" applyBorder="0" applyProtection="0"/>
    <xf numFmtId="0" fontId="21" fillId="0" borderId="8" applyNumberFormat="0" applyFill="0" applyAlignment="0" applyProtection="0"/>
    <xf numFmtId="0" fontId="27" fillId="0" borderId="93" applyNumberFormat="0" applyFill="0" applyAlignment="0" applyProtection="0"/>
    <xf numFmtId="0" fontId="22" fillId="26" borderId="0" applyNumberFormat="0" applyBorder="0" applyAlignment="0" applyProtection="0"/>
    <xf numFmtId="0" fontId="89" fillId="26" borderId="0" applyNumberFormat="0" applyBorder="0" applyAlignment="0" applyProtection="0"/>
    <xf numFmtId="0" fontId="76" fillId="0" borderId="0" applyNumberFormat="0" applyFill="0" applyAlignment="0" applyProtection="0"/>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92" fillId="0" borderId="0"/>
    <xf numFmtId="0" fontId="85" fillId="0" borderId="0"/>
    <xf numFmtId="0" fontId="85" fillId="0" borderId="0"/>
    <xf numFmtId="0" fontId="85" fillId="0" borderId="0"/>
    <xf numFmtId="0" fontId="93" fillId="0" borderId="0" applyAlignment="0"/>
    <xf numFmtId="0" fontId="80" fillId="0" borderId="0"/>
    <xf numFmtId="0" fontId="4" fillId="0" borderId="0"/>
    <xf numFmtId="0" fontId="4" fillId="0" borderId="0"/>
    <xf numFmtId="0" fontId="93" fillId="0" borderId="0" applyAlignment="0"/>
    <xf numFmtId="0" fontId="7" fillId="0" borderId="0"/>
    <xf numFmtId="0" fontId="4" fillId="0" borderId="0"/>
    <xf numFmtId="0" fontId="4" fillId="0" borderId="0"/>
    <xf numFmtId="0" fontId="4" fillId="0" borderId="0"/>
    <xf numFmtId="0" fontId="4" fillId="0" borderId="0"/>
    <xf numFmtId="0" fontId="4" fillId="0" borderId="0"/>
    <xf numFmtId="0" fontId="93" fillId="0" borderId="0" applyAlignment="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alignment wrapText="1"/>
    </xf>
    <xf numFmtId="0" fontId="7" fillId="0" borderId="0"/>
    <xf numFmtId="0" fontId="4" fillId="0" borderId="0"/>
    <xf numFmtId="0" fontId="4" fillId="0" borderId="0"/>
    <xf numFmtId="0" fontId="4" fillId="0" borderId="0"/>
    <xf numFmtId="0" fontId="4" fillId="0" borderId="0"/>
    <xf numFmtId="0" fontId="85" fillId="0" borderId="0"/>
    <xf numFmtId="0" fontId="10" fillId="0" borderId="0"/>
    <xf numFmtId="0" fontId="7" fillId="0" borderId="0"/>
    <xf numFmtId="0" fontId="4" fillId="0" borderId="0"/>
    <xf numFmtId="0" fontId="4" fillId="0" borderId="0"/>
    <xf numFmtId="0" fontId="62" fillId="0" borderId="0"/>
    <xf numFmtId="0" fontId="7" fillId="0" borderId="0" applyProtection="0">
      <alignment horizontal="centerContinuous" vertical="top"/>
    </xf>
    <xf numFmtId="0" fontId="7" fillId="0" borderId="0"/>
    <xf numFmtId="0" fontId="7" fillId="0" borderId="0"/>
    <xf numFmtId="0" fontId="10" fillId="0" borderId="0"/>
    <xf numFmtId="0" fontId="4" fillId="48" borderId="94" applyNumberFormat="0" applyFont="0" applyAlignment="0" applyProtection="0"/>
    <xf numFmtId="0" fontId="7" fillId="27" borderId="9" applyNumberFormat="0" applyFont="0" applyAlignment="0" applyProtection="0"/>
    <xf numFmtId="0" fontId="7" fillId="27" borderId="9" applyNumberFormat="0" applyFont="0" applyAlignment="0" applyProtection="0"/>
    <xf numFmtId="0" fontId="7" fillId="27" borderId="9" applyNumberFormat="0" applyFont="0" applyAlignment="0" applyProtection="0"/>
    <xf numFmtId="0" fontId="7" fillId="27" borderId="9" applyNumberFormat="0" applyFont="0" applyAlignment="0" applyProtection="0"/>
    <xf numFmtId="0" fontId="7" fillId="27" borderId="9" applyNumberFormat="0" applyFont="0" applyAlignment="0" applyProtection="0"/>
    <xf numFmtId="0" fontId="7" fillId="27" borderId="9" applyNumberFormat="0" applyFont="0" applyAlignment="0" applyProtection="0"/>
    <xf numFmtId="0" fontId="7" fillId="27" borderId="9" applyNumberFormat="0" applyFont="0" applyAlignment="0" applyProtection="0"/>
    <xf numFmtId="198" fontId="76" fillId="0" borderId="0" applyFill="0" applyBorder="0" applyAlignment="0" applyProtection="0"/>
    <xf numFmtId="0" fontId="24" fillId="22" borderId="10" applyNumberFormat="0" applyAlignment="0" applyProtection="0"/>
    <xf numFmtId="0" fontId="24" fillId="22" borderId="10" applyNumberFormat="0" applyAlignment="0" applyProtection="0"/>
    <xf numFmtId="0" fontId="24" fillId="22" borderId="10" applyNumberFormat="0" applyAlignment="0" applyProtection="0"/>
    <xf numFmtId="0" fontId="24" fillId="22" borderId="10" applyNumberFormat="0" applyAlignment="0" applyProtection="0"/>
    <xf numFmtId="0" fontId="24" fillId="22" borderId="10" applyNumberFormat="0" applyAlignment="0" applyProtection="0"/>
    <xf numFmtId="0" fontId="24" fillId="22" borderId="10" applyNumberFormat="0" applyAlignment="0" applyProtection="0"/>
    <xf numFmtId="0" fontId="24" fillId="46" borderId="10" applyNumberFormat="0" applyAlignment="0" applyProtection="0"/>
    <xf numFmtId="0" fontId="24" fillId="46" borderId="10" applyNumberFormat="0" applyAlignment="0" applyProtection="0"/>
    <xf numFmtId="0" fontId="24" fillId="22" borderId="10" applyNumberFormat="0" applyAlignment="0" applyProtection="0"/>
    <xf numFmtId="40" fontId="94" fillId="38" borderId="0">
      <alignment horizontal="right"/>
    </xf>
    <xf numFmtId="0" fontId="95" fillId="0" borderId="95" applyNumberFormat="0" applyAlignment="0" applyProtection="0"/>
    <xf numFmtId="0" fontId="29" fillId="49" borderId="0" applyNumberFormat="0" applyFont="0" applyBorder="0" applyAlignment="0" applyProtection="0"/>
    <xf numFmtId="0" fontId="8" fillId="20" borderId="16" applyNumberFormat="0" applyFont="0" applyBorder="0" applyAlignment="0" applyProtection="0">
      <alignment horizontal="center"/>
    </xf>
    <xf numFmtId="0" fontId="8" fillId="50" borderId="16" applyNumberFormat="0" applyFont="0" applyBorder="0" applyAlignment="0" applyProtection="0">
      <alignment horizontal="center"/>
    </xf>
    <xf numFmtId="0" fontId="29" fillId="0" borderId="96" applyNumberFormat="0" applyAlignment="0" applyProtection="0"/>
    <xf numFmtId="0" fontId="29" fillId="0" borderId="96" applyNumberFormat="0" applyAlignment="0" applyProtection="0"/>
    <xf numFmtId="0" fontId="29" fillId="0" borderId="96" applyNumberFormat="0" applyAlignment="0" applyProtection="0"/>
    <xf numFmtId="0" fontId="29" fillId="0" borderId="96" applyNumberFormat="0" applyAlignment="0" applyProtection="0"/>
    <xf numFmtId="0" fontId="29" fillId="0" borderId="96"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29" fillId="0" borderId="97" applyNumberFormat="0" applyAlignment="0" applyProtection="0"/>
    <xf numFmtId="0" fontId="95" fillId="0" borderId="98" applyNumberFormat="0" applyAlignment="0" applyProtection="0"/>
    <xf numFmtId="0" fontId="81" fillId="0" borderId="0"/>
    <xf numFmtId="10"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9"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6" fillId="0" borderId="0" applyNumberFormat="0" applyFont="0" applyFill="0" applyBorder="0" applyAlignment="0" applyProtection="0">
      <alignment horizontal="left"/>
    </xf>
    <xf numFmtId="15" fontId="96" fillId="0" borderId="0" applyFont="0" applyFill="0" applyBorder="0" applyAlignment="0" applyProtection="0"/>
    <xf numFmtId="4" fontId="96" fillId="0" borderId="0" applyFont="0" applyFill="0" applyBorder="0" applyAlignment="0" applyProtection="0"/>
    <xf numFmtId="0" fontId="97" fillId="0" borderId="26">
      <alignment horizontal="center"/>
    </xf>
    <xf numFmtId="3" fontId="96" fillId="0" borderId="0" applyFont="0" applyFill="0" applyBorder="0" applyAlignment="0" applyProtection="0"/>
    <xf numFmtId="0" fontId="96" fillId="51" borderId="0" applyNumberFormat="0" applyFont="0" applyBorder="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76" fillId="0" borderId="33" applyNumberFormat="0" applyFill="0" applyAlignment="0" applyProtection="0"/>
    <xf numFmtId="0" fontId="85" fillId="0" borderId="0"/>
    <xf numFmtId="0" fontId="40" fillId="0" borderId="0" applyNumberFormat="0" applyBorder="0" applyAlignment="0"/>
    <xf numFmtId="0" fontId="40" fillId="0" borderId="0" applyNumberFormat="0" applyBorder="0" applyAlignment="0"/>
    <xf numFmtId="0" fontId="40" fillId="0" borderId="0" applyNumberFormat="0" applyBorder="0" applyAlignment="0"/>
    <xf numFmtId="0" fontId="40" fillId="0" borderId="0" applyNumberFormat="0" applyBorder="0" applyAlignment="0"/>
    <xf numFmtId="0" fontId="85" fillId="0" borderId="0"/>
    <xf numFmtId="0" fontId="85" fillId="0" borderId="0"/>
    <xf numFmtId="0" fontId="98" fillId="15" borderId="0" applyNumberFormat="0" applyBorder="0" applyAlignment="0"/>
    <xf numFmtId="0" fontId="98" fillId="3" borderId="0" applyNumberFormat="0" applyBorder="0" applyAlignment="0"/>
    <xf numFmtId="0" fontId="98" fillId="15" borderId="0" applyNumberFormat="0" applyBorder="0" applyAlignment="0"/>
    <xf numFmtId="0" fontId="99" fillId="0" borderId="0"/>
    <xf numFmtId="0" fontId="59" fillId="0" borderId="0" applyNumberFormat="0" applyBorder="0" applyAlignment="0"/>
    <xf numFmtId="0" fontId="85" fillId="0" borderId="0"/>
    <xf numFmtId="0" fontId="59" fillId="0" borderId="0" applyNumberFormat="0" applyBorder="0" applyAlignment="0"/>
    <xf numFmtId="0" fontId="85" fillId="0" borderId="0"/>
    <xf numFmtId="0" fontId="85" fillId="0" borderId="0"/>
    <xf numFmtId="0" fontId="99" fillId="0" borderId="0"/>
    <xf numFmtId="0" fontId="100" fillId="0" borderId="0"/>
    <xf numFmtId="0" fontId="101" fillId="22" borderId="0" applyNumberFormat="0" applyBorder="0" applyAlignment="0"/>
    <xf numFmtId="0" fontId="100" fillId="0" borderId="0"/>
    <xf numFmtId="0" fontId="99" fillId="0" borderId="0"/>
    <xf numFmtId="0" fontId="101" fillId="22" borderId="0" applyNumberFormat="0" applyBorder="0" applyAlignment="0"/>
    <xf numFmtId="0" fontId="99" fillId="0" borderId="0"/>
    <xf numFmtId="0" fontId="102" fillId="0" borderId="0"/>
    <xf numFmtId="0" fontId="40" fillId="0" borderId="0" applyNumberFormat="0" applyBorder="0" applyAlignment="0"/>
    <xf numFmtId="0" fontId="40" fillId="0" borderId="0" applyNumberFormat="0" applyBorder="0" applyAlignment="0"/>
    <xf numFmtId="0" fontId="102" fillId="0" borderId="0"/>
    <xf numFmtId="0" fontId="103" fillId="0" borderId="0"/>
    <xf numFmtId="0" fontId="98" fillId="6" borderId="0" applyNumberFormat="0" applyBorder="0" applyAlignment="0"/>
    <xf numFmtId="0" fontId="103" fillId="0" borderId="0"/>
    <xf numFmtId="0" fontId="98" fillId="52" borderId="0" applyNumberFormat="0" applyBorder="0" applyAlignment="0"/>
    <xf numFmtId="0" fontId="98" fillId="3" borderId="0" applyNumberFormat="0" applyBorder="0" applyAlignment="0"/>
    <xf numFmtId="0" fontId="98" fillId="15" borderId="0" applyNumberFormat="0" applyBorder="0" applyAlignment="0"/>
    <xf numFmtId="49" fontId="7" fillId="0" borderId="0" applyFont="0" applyFill="0" applyBorder="0" applyAlignment="0" applyProtection="0"/>
    <xf numFmtId="0" fontId="25" fillId="0" borderId="0" applyNumberFormat="0" applyFill="0" applyBorder="0" applyAlignment="0" applyProtection="0"/>
    <xf numFmtId="0" fontId="104" fillId="0" borderId="0" applyNumberFormat="0" applyFill="0" applyBorder="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7" fillId="0" borderId="99" applyNumberFormat="0" applyFont="0" applyFill="0" applyAlignment="0" applyProtection="0"/>
    <xf numFmtId="0" fontId="26" fillId="0" borderId="11" applyNumberFormat="0" applyFill="0" applyAlignment="0" applyProtection="0"/>
    <xf numFmtId="0" fontId="27" fillId="0" borderId="0" applyNumberFormat="0" applyFill="0" applyBorder="0" applyAlignment="0" applyProtection="0"/>
    <xf numFmtId="0" fontId="7" fillId="0" borderId="0"/>
    <xf numFmtId="0" fontId="29" fillId="0" borderId="103" applyNumberFormat="0" applyAlignment="0" applyProtection="0"/>
    <xf numFmtId="0" fontId="29" fillId="0" borderId="103" applyNumberFormat="0" applyAlignment="0" applyProtection="0"/>
    <xf numFmtId="0" fontId="29" fillId="0" borderId="102" applyNumberFormat="0" applyAlignment="0" applyProtection="0"/>
    <xf numFmtId="0" fontId="7" fillId="0" borderId="0"/>
    <xf numFmtId="0" fontId="31" fillId="0" borderId="101" applyNumberFormat="0" applyAlignment="0" applyProtection="0">
      <alignment horizontal="left" vertical="center"/>
    </xf>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29" fillId="0" borderId="102" applyNumberFormat="0" applyAlignment="0" applyProtection="0"/>
    <xf numFmtId="0" fontId="29" fillId="0" borderId="103" applyNumberFormat="0" applyAlignment="0" applyProtection="0"/>
    <xf numFmtId="0" fontId="29" fillId="0" borderId="103" applyNumberFormat="0" applyAlignment="0" applyProtection="0"/>
    <xf numFmtId="0" fontId="29" fillId="0" borderId="103" applyNumberFormat="0" applyAlignment="0" applyProtection="0"/>
    <xf numFmtId="0" fontId="29" fillId="0" borderId="10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9" fillId="0" borderId="102" applyNumberFormat="0" applyAlignment="0" applyProtection="0"/>
    <xf numFmtId="0" fontId="29" fillId="0" borderId="102" applyNumberFormat="0" applyAlignment="0" applyProtection="0"/>
    <xf numFmtId="0" fontId="29" fillId="0" borderId="102" applyNumberFormat="0" applyAlignment="0" applyProtection="0"/>
    <xf numFmtId="0" fontId="29" fillId="0" borderId="102" applyNumberFormat="0" applyAlignment="0" applyProtection="0"/>
    <xf numFmtId="0" fontId="29" fillId="0" borderId="102" applyNumberFormat="0" applyAlignment="0" applyProtection="0"/>
    <xf numFmtId="0" fontId="29" fillId="0" borderId="102" applyNumberFormat="0" applyAlignment="0" applyProtection="0"/>
    <xf numFmtId="0" fontId="29" fillId="0" borderId="102" applyNumberFormat="0" applyAlignment="0" applyProtection="0"/>
    <xf numFmtId="0" fontId="29" fillId="0" borderId="102" applyNumberFormat="0" applyAlignment="0" applyProtection="0"/>
    <xf numFmtId="0" fontId="29" fillId="0" borderId="10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8" borderId="94" applyNumberFormat="0" applyFont="0" applyAlignment="0" applyProtection="0"/>
    <xf numFmtId="0" fontId="7" fillId="0" borderId="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0" fontId="29" fillId="0" borderId="100"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1" fillId="0" borderId="101" applyNumberFormat="0" applyAlignment="0" applyProtection="0">
      <alignment horizontal="left" vertical="center"/>
    </xf>
    <xf numFmtId="0" fontId="29" fillId="0" borderId="102" applyNumberFormat="0" applyAlignment="0" applyProtection="0"/>
    <xf numFmtId="0" fontId="29" fillId="0" borderId="102" applyNumberFormat="0" applyAlignment="0" applyProtection="0"/>
    <xf numFmtId="0" fontId="29" fillId="0" borderId="102" applyNumberFormat="0" applyAlignment="0" applyProtection="0"/>
    <xf numFmtId="0" fontId="7" fillId="0" borderId="0"/>
    <xf numFmtId="0" fontId="29" fillId="0" borderId="103" applyNumberFormat="0" applyAlignment="0" applyProtection="0"/>
    <xf numFmtId="0" fontId="29" fillId="0" borderId="103" applyNumberFormat="0" applyAlignment="0" applyProtection="0"/>
    <xf numFmtId="0" fontId="29" fillId="0" borderId="103" applyNumberFormat="0" applyAlignment="0" applyProtection="0"/>
    <xf numFmtId="0" fontId="29" fillId="0" borderId="103" applyNumberFormat="0" applyAlignment="0" applyProtection="0"/>
    <xf numFmtId="0" fontId="29" fillId="0" borderId="103" applyNumberFormat="0" applyAlignment="0" applyProtection="0"/>
    <xf numFmtId="0" fontId="29" fillId="0" borderId="103" applyNumberFormat="0" applyAlignment="0" applyProtection="0"/>
    <xf numFmtId="0" fontId="29" fillId="0" borderId="103" applyNumberFormat="0" applyAlignment="0" applyProtection="0"/>
    <xf numFmtId="0" fontId="29" fillId="0" borderId="103" applyNumberFormat="0" applyAlignment="0" applyProtection="0"/>
    <xf numFmtId="0" fontId="7" fillId="0" borderId="0"/>
    <xf numFmtId="0" fontId="108" fillId="0" borderId="0" applyProtection="0">
      <alignment horizontal="centerContinuous" vertical="top"/>
    </xf>
    <xf numFmtId="0" fontId="3" fillId="0" borderId="0"/>
    <xf numFmtId="43" fontId="3" fillId="0" borderId="0" applyFont="0" applyFill="0" applyBorder="0" applyAlignment="0" applyProtection="0"/>
    <xf numFmtId="9" fontId="3" fillId="0" borderId="0" applyFont="0" applyFill="0" applyBorder="0" applyAlignment="0" applyProtection="0"/>
    <xf numFmtId="0" fontId="7" fillId="0" borderId="0" applyProtection="0">
      <alignment horizontal="centerContinuous" vertical="top"/>
    </xf>
  </cellStyleXfs>
  <cellXfs count="966">
    <xf numFmtId="0" fontId="0" fillId="0" borderId="0" xfId="0"/>
    <xf numFmtId="0" fontId="9" fillId="32" borderId="12" xfId="0" applyFont="1" applyFill="1" applyBorder="1"/>
    <xf numFmtId="0" fontId="0" fillId="32" borderId="0" xfId="0" applyFill="1"/>
    <xf numFmtId="168" fontId="7" fillId="0" borderId="0" xfId="89" applyNumberFormat="1" applyFont="1"/>
    <xf numFmtId="0" fontId="9" fillId="32" borderId="0" xfId="0" applyFont="1" applyFill="1"/>
    <xf numFmtId="168" fontId="7" fillId="32" borderId="0" xfId="89" applyNumberFormat="1" applyFont="1" applyFill="1"/>
    <xf numFmtId="0" fontId="9" fillId="32" borderId="0" xfId="0" applyFont="1" applyFill="1" applyAlignment="1">
      <alignment wrapText="1"/>
    </xf>
    <xf numFmtId="0" fontId="28" fillId="0" borderId="0" xfId="0" applyFont="1"/>
    <xf numFmtId="0" fontId="29" fillId="0" borderId="0" xfId="0" applyFont="1"/>
    <xf numFmtId="168" fontId="7" fillId="0" borderId="13" xfId="89" applyNumberFormat="1" applyFont="1" applyBorder="1"/>
    <xf numFmtId="168" fontId="7" fillId="0" borderId="0" xfId="89" applyNumberFormat="1" applyFont="1" applyBorder="1"/>
    <xf numFmtId="168" fontId="29" fillId="0" borderId="0" xfId="0" applyNumberFormat="1" applyFont="1"/>
    <xf numFmtId="0" fontId="29" fillId="32" borderId="0" xfId="0" applyFont="1" applyFill="1"/>
    <xf numFmtId="168" fontId="9" fillId="32" borderId="13" xfId="89" applyNumberFormat="1" applyFont="1" applyFill="1" applyBorder="1"/>
    <xf numFmtId="0" fontId="9" fillId="0" borderId="0" xfId="0" applyFont="1"/>
    <xf numFmtId="0" fontId="31" fillId="0" borderId="0" xfId="82" applyFont="1" applyAlignment="1">
      <alignment horizontal="left" vertical="center" wrapText="1"/>
    </xf>
    <xf numFmtId="0" fontId="9" fillId="0" borderId="0" xfId="0" applyFont="1" applyAlignment="1">
      <alignment horizontal="left"/>
    </xf>
    <xf numFmtId="0" fontId="31" fillId="0" borderId="0" xfId="0" applyFont="1"/>
    <xf numFmtId="0" fontId="9" fillId="0" borderId="0" xfId="0" applyFont="1" applyAlignment="1">
      <alignment horizontal="right"/>
    </xf>
    <xf numFmtId="14" fontId="35" fillId="0" borderId="0" xfId="0" applyNumberFormat="1" applyFont="1" applyAlignment="1">
      <alignment horizontal="left"/>
    </xf>
    <xf numFmtId="43" fontId="7" fillId="0" borderId="0" xfId="37" applyNumberFormat="1" applyFont="1" applyFill="1" applyBorder="1"/>
    <xf numFmtId="9" fontId="7" fillId="0" borderId="15" xfId="89" applyFont="1" applyBorder="1"/>
    <xf numFmtId="9" fontId="7" fillId="0" borderId="16" xfId="89" applyFont="1" applyBorder="1"/>
    <xf numFmtId="9" fontId="7" fillId="0" borderId="17" xfId="89" applyFont="1" applyBorder="1"/>
    <xf numFmtId="9" fontId="7" fillId="0" borderId="0" xfId="89" applyFont="1" applyBorder="1"/>
    <xf numFmtId="167" fontId="37" fillId="0" borderId="0" xfId="45" applyNumberFormat="1" applyFont="1" applyFill="1"/>
    <xf numFmtId="0" fontId="37" fillId="0" borderId="0" xfId="0" applyFont="1"/>
    <xf numFmtId="167" fontId="37" fillId="0" borderId="0" xfId="0" applyNumberFormat="1" applyFont="1"/>
    <xf numFmtId="167" fontId="9" fillId="0" borderId="0" xfId="45" applyNumberFormat="1" applyFont="1" applyBorder="1" applyAlignment="1">
      <alignment horizontal="center"/>
    </xf>
    <xf numFmtId="44" fontId="9" fillId="0" borderId="0" xfId="45" applyNumberFormat="1" applyFont="1" applyBorder="1" applyAlignment="1">
      <alignment horizontal="center"/>
    </xf>
    <xf numFmtId="167" fontId="9" fillId="0" borderId="0" xfId="45" applyNumberFormat="1" applyFont="1" applyBorder="1"/>
    <xf numFmtId="167" fontId="9" fillId="0" borderId="0" xfId="45" applyNumberFormat="1" applyFont="1" applyFill="1" applyBorder="1"/>
    <xf numFmtId="167" fontId="9" fillId="0" borderId="0" xfId="0" applyNumberFormat="1" applyFont="1"/>
    <xf numFmtId="167" fontId="9" fillId="0" borderId="12" xfId="45" applyNumberFormat="1" applyFont="1" applyBorder="1" applyAlignment="1">
      <alignment horizontal="center"/>
    </xf>
    <xf numFmtId="0" fontId="0" fillId="32" borderId="0" xfId="0" applyFill="1" applyAlignment="1">
      <alignment horizontal="center"/>
    </xf>
    <xf numFmtId="0" fontId="52" fillId="0" borderId="28" xfId="0" applyFont="1" applyBorder="1" applyAlignment="1">
      <alignment vertical="center" wrapText="1"/>
    </xf>
    <xf numFmtId="0" fontId="52" fillId="0" borderId="31" xfId="0" applyFont="1" applyBorder="1" applyAlignment="1">
      <alignment vertical="center" wrapText="1"/>
    </xf>
    <xf numFmtId="0" fontId="36" fillId="0" borderId="0" xfId="0" applyFont="1"/>
    <xf numFmtId="165" fontId="7" fillId="24" borderId="12" xfId="89" applyNumberFormat="1" applyFont="1" applyFill="1" applyBorder="1"/>
    <xf numFmtId="43" fontId="7" fillId="24" borderId="12" xfId="37" applyNumberFormat="1" applyFont="1" applyFill="1" applyBorder="1"/>
    <xf numFmtId="9" fontId="7" fillId="24" borderId="39" xfId="89" applyFont="1" applyFill="1" applyBorder="1"/>
    <xf numFmtId="9" fontId="7" fillId="24" borderId="21" xfId="89" applyFont="1" applyFill="1" applyBorder="1"/>
    <xf numFmtId="9" fontId="7" fillId="24" borderId="40" xfId="89" applyFont="1" applyFill="1" applyBorder="1"/>
    <xf numFmtId="43" fontId="7" fillId="0" borderId="15" xfId="37" applyNumberFormat="1" applyFont="1" applyBorder="1"/>
    <xf numFmtId="43" fontId="7" fillId="0" borderId="16" xfId="37" applyNumberFormat="1" applyFont="1" applyBorder="1"/>
    <xf numFmtId="43" fontId="7" fillId="0" borderId="17" xfId="37" applyNumberFormat="1" applyFont="1" applyBorder="1"/>
    <xf numFmtId="9" fontId="7" fillId="24" borderId="12" xfId="89" applyFont="1" applyFill="1" applyBorder="1"/>
    <xf numFmtId="167" fontId="7" fillId="24" borderId="12" xfId="45" applyNumberFormat="1" applyFont="1" applyFill="1" applyBorder="1"/>
    <xf numFmtId="165" fontId="7" fillId="24" borderId="42" xfId="89" applyNumberFormat="1" applyFont="1" applyFill="1" applyBorder="1"/>
    <xf numFmtId="165" fontId="7" fillId="24" borderId="41" xfId="89" applyNumberFormat="1" applyFont="1" applyFill="1" applyBorder="1"/>
    <xf numFmtId="43" fontId="7" fillId="24" borderId="41" xfId="37" applyNumberFormat="1" applyFont="1" applyFill="1" applyBorder="1"/>
    <xf numFmtId="43" fontId="7" fillId="24" borderId="42" xfId="37" applyNumberFormat="1" applyFont="1" applyFill="1" applyBorder="1"/>
    <xf numFmtId="9" fontId="7" fillId="24" borderId="41" xfId="89" applyFont="1" applyFill="1" applyBorder="1"/>
    <xf numFmtId="9" fontId="7" fillId="24" borderId="42" xfId="89" applyFont="1" applyFill="1" applyBorder="1"/>
    <xf numFmtId="167" fontId="7" fillId="24" borderId="41" xfId="45" applyNumberFormat="1" applyFont="1" applyFill="1" applyBorder="1"/>
    <xf numFmtId="167" fontId="7" fillId="24" borderId="42" xfId="45" applyNumberFormat="1" applyFont="1" applyFill="1" applyBorder="1"/>
    <xf numFmtId="9" fontId="7" fillId="24" borderId="43" xfId="89" applyFont="1" applyFill="1" applyBorder="1"/>
    <xf numFmtId="9" fontId="7" fillId="24" borderId="44" xfId="89" applyFont="1" applyFill="1" applyBorder="1"/>
    <xf numFmtId="9" fontId="7" fillId="24" borderId="45" xfId="89" applyFont="1" applyFill="1" applyBorder="1"/>
    <xf numFmtId="167" fontId="9" fillId="24" borderId="12" xfId="45" applyNumberFormat="1" applyFont="1" applyFill="1" applyBorder="1"/>
    <xf numFmtId="167" fontId="9" fillId="24" borderId="20" xfId="45" applyNumberFormat="1" applyFont="1" applyFill="1" applyBorder="1"/>
    <xf numFmtId="167" fontId="9" fillId="24" borderId="21" xfId="45" applyNumberFormat="1" applyFont="1" applyFill="1" applyBorder="1"/>
    <xf numFmtId="167" fontId="9" fillId="24" borderId="27" xfId="45" applyNumberFormat="1" applyFont="1" applyFill="1" applyBorder="1"/>
    <xf numFmtId="167" fontId="9" fillId="24" borderId="21" xfId="0" applyNumberFormat="1" applyFont="1" applyFill="1" applyBorder="1"/>
    <xf numFmtId="167" fontId="9" fillId="24" borderId="23" xfId="0" applyNumberFormat="1" applyFont="1" applyFill="1" applyBorder="1"/>
    <xf numFmtId="167" fontId="9" fillId="24" borderId="47" xfId="0" applyNumberFormat="1" applyFont="1" applyFill="1" applyBorder="1"/>
    <xf numFmtId="167" fontId="9" fillId="24" borderId="12" xfId="45" applyNumberFormat="1" applyFont="1" applyFill="1" applyBorder="1" applyAlignment="1">
      <alignment horizontal="center"/>
    </xf>
    <xf numFmtId="0" fontId="9" fillId="34" borderId="25" xfId="0" applyFont="1" applyFill="1" applyBorder="1" applyAlignment="1">
      <alignment horizontal="center"/>
    </xf>
    <xf numFmtId="0" fontId="9" fillId="34" borderId="21" xfId="0" applyFont="1" applyFill="1" applyBorder="1" applyAlignment="1">
      <alignment horizontal="center"/>
    </xf>
    <xf numFmtId="0" fontId="9" fillId="34" borderId="37" xfId="0" applyFont="1" applyFill="1" applyBorder="1" applyAlignment="1">
      <alignment horizontal="center"/>
    </xf>
    <xf numFmtId="0" fontId="9" fillId="34" borderId="38" xfId="0" applyFont="1" applyFill="1" applyBorder="1" applyAlignment="1">
      <alignment horizontal="center"/>
    </xf>
    <xf numFmtId="0" fontId="9" fillId="34" borderId="39" xfId="0" applyFont="1" applyFill="1" applyBorder="1" applyAlignment="1">
      <alignment horizontal="center"/>
    </xf>
    <xf numFmtId="0" fontId="9" fillId="34" borderId="40" xfId="0" applyFont="1" applyFill="1" applyBorder="1" applyAlignment="1">
      <alignment horizontal="center"/>
    </xf>
    <xf numFmtId="167" fontId="9" fillId="34" borderId="12" xfId="45" applyNumberFormat="1" applyFont="1" applyFill="1" applyBorder="1" applyAlignment="1">
      <alignment horizontal="center"/>
    </xf>
    <xf numFmtId="167" fontId="9" fillId="34" borderId="24" xfId="45" applyNumberFormat="1" applyFont="1" applyFill="1" applyBorder="1" applyAlignment="1">
      <alignment horizontal="center"/>
    </xf>
    <xf numFmtId="167" fontId="9" fillId="34" borderId="18" xfId="45" applyNumberFormat="1" applyFont="1" applyFill="1" applyBorder="1" applyAlignment="1">
      <alignment horizontal="center"/>
    </xf>
    <xf numFmtId="0" fontId="31" fillId="34" borderId="66" xfId="0" applyFont="1" applyFill="1" applyBorder="1" applyAlignment="1">
      <alignment horizontal="center"/>
    </xf>
    <xf numFmtId="0" fontId="56" fillId="34" borderId="4" xfId="0" applyFont="1" applyFill="1" applyBorder="1" applyAlignment="1">
      <alignment horizontal="center"/>
    </xf>
    <xf numFmtId="0" fontId="56" fillId="34" borderId="69" xfId="0" applyFont="1" applyFill="1" applyBorder="1" applyAlignment="1">
      <alignment horizontal="center"/>
    </xf>
    <xf numFmtId="0" fontId="7" fillId="0" borderId="0" xfId="0" applyFont="1" applyAlignment="1">
      <alignment horizontal="left" indent="2"/>
    </xf>
    <xf numFmtId="0" fontId="55" fillId="0" borderId="0" xfId="0" applyFont="1"/>
    <xf numFmtId="0" fontId="54" fillId="0" borderId="0" xfId="0" applyFont="1"/>
    <xf numFmtId="0" fontId="55" fillId="0" borderId="0" xfId="0" applyFont="1" applyAlignment="1">
      <alignment vertical="center"/>
    </xf>
    <xf numFmtId="0" fontId="58" fillId="0" borderId="70" xfId="0" applyFont="1" applyBorder="1"/>
    <xf numFmtId="0" fontId="58" fillId="0" borderId="71" xfId="0" applyFont="1" applyBorder="1" applyAlignment="1">
      <alignment horizontal="center"/>
    </xf>
    <xf numFmtId="0" fontId="58" fillId="0" borderId="72" xfId="0" applyFont="1" applyBorder="1" applyAlignment="1">
      <alignment horizontal="center"/>
    </xf>
    <xf numFmtId="0" fontId="40" fillId="0" borderId="0" xfId="0" applyFont="1"/>
    <xf numFmtId="0" fontId="9" fillId="0" borderId="12" xfId="0" applyFont="1" applyBorder="1" applyAlignment="1">
      <alignment horizontal="center"/>
    </xf>
    <xf numFmtId="0" fontId="9" fillId="0" borderId="0" xfId="0" applyFont="1" applyAlignment="1">
      <alignment horizontal="center"/>
    </xf>
    <xf numFmtId="44" fontId="7" fillId="0" borderId="0" xfId="0" applyNumberFormat="1" applyFont="1"/>
    <xf numFmtId="41" fontId="7" fillId="34" borderId="73" xfId="35" applyNumberFormat="1" applyFont="1" applyFill="1" applyBorder="1" applyAlignment="1" applyProtection="1">
      <alignment wrapText="1"/>
    </xf>
    <xf numFmtId="42" fontId="7" fillId="37" borderId="16" xfId="41" applyNumberFormat="1" applyFont="1" applyFill="1" applyBorder="1" applyAlignment="1" applyProtection="1"/>
    <xf numFmtId="44" fontId="40" fillId="37" borderId="16" xfId="41" applyFont="1" applyFill="1" applyBorder="1" applyAlignment="1" applyProtection="1"/>
    <xf numFmtId="44" fontId="40" fillId="37" borderId="14" xfId="41" applyFont="1" applyFill="1" applyBorder="1" applyAlignment="1" applyProtection="1"/>
    <xf numFmtId="44" fontId="40" fillId="37" borderId="17" xfId="41" applyFont="1" applyFill="1" applyBorder="1" applyAlignment="1" applyProtection="1"/>
    <xf numFmtId="3" fontId="9" fillId="34" borderId="21" xfId="78" applyNumberFormat="1" applyFont="1" applyFill="1" applyBorder="1" applyAlignment="1">
      <alignment horizontal="center" vertical="center" wrapText="1"/>
    </xf>
    <xf numFmtId="3" fontId="9" fillId="34" borderId="40" xfId="78" applyNumberFormat="1" applyFont="1" applyFill="1" applyBorder="1" applyAlignment="1">
      <alignment horizontal="center" vertical="center" wrapText="1"/>
    </xf>
    <xf numFmtId="41" fontId="7" fillId="37" borderId="16" xfId="78" applyNumberFormat="1" applyFont="1" applyFill="1" applyBorder="1"/>
    <xf numFmtId="41" fontId="40" fillId="37" borderId="16" xfId="78" applyNumberFormat="1" applyFont="1" applyFill="1" applyBorder="1"/>
    <xf numFmtId="41" fontId="40" fillId="37" borderId="16" xfId="35" applyNumberFormat="1" applyFont="1" applyFill="1" applyBorder="1" applyAlignment="1" applyProtection="1"/>
    <xf numFmtId="0" fontId="40" fillId="0" borderId="0" xfId="0" applyFont="1" applyAlignment="1">
      <alignment vertical="center" wrapText="1"/>
    </xf>
    <xf numFmtId="0" fontId="40" fillId="0" borderId="0" xfId="0" applyFont="1" applyAlignment="1">
      <alignment wrapText="1"/>
    </xf>
    <xf numFmtId="0" fontId="60" fillId="0" borderId="77" xfId="0" applyFont="1" applyBorder="1"/>
    <xf numFmtId="0" fontId="59" fillId="0" borderId="49" xfId="0" applyFont="1" applyBorder="1"/>
    <xf numFmtId="0" fontId="40" fillId="0" borderId="21" xfId="0" applyFont="1" applyBorder="1" applyAlignment="1">
      <alignment horizontal="center"/>
    </xf>
    <xf numFmtId="0" fontId="40" fillId="0" borderId="21" xfId="117" applyFont="1" applyBorder="1" applyAlignment="1">
      <alignment horizontal="left"/>
    </xf>
    <xf numFmtId="0" fontId="40" fillId="0" borderId="12" xfId="0" applyFont="1" applyBorder="1" applyAlignment="1">
      <alignment horizontal="center"/>
    </xf>
    <xf numFmtId="0" fontId="40" fillId="0" borderId="12" xfId="117" applyFont="1" applyBorder="1" applyAlignment="1">
      <alignment horizontal="left"/>
    </xf>
    <xf numFmtId="0" fontId="40" fillId="0" borderId="0" xfId="0" applyFont="1" applyAlignment="1">
      <alignment horizontal="center"/>
    </xf>
    <xf numFmtId="0" fontId="40" fillId="34" borderId="25" xfId="0" applyFont="1" applyFill="1" applyBorder="1"/>
    <xf numFmtId="0" fontId="9" fillId="34" borderId="14" xfId="116" applyFont="1" applyFill="1" applyBorder="1" applyAlignment="1">
      <alignment horizontal="center" vertical="center"/>
    </xf>
    <xf numFmtId="0" fontId="59" fillId="34" borderId="16" xfId="0" applyFont="1" applyFill="1" applyBorder="1" applyAlignment="1">
      <alignment vertical="center"/>
    </xf>
    <xf numFmtId="0" fontId="9" fillId="34" borderId="27" xfId="116" applyFont="1" applyFill="1" applyBorder="1" applyAlignment="1">
      <alignment horizontal="center" vertical="center"/>
    </xf>
    <xf numFmtId="0" fontId="59" fillId="34" borderId="21" xfId="0" applyFont="1" applyFill="1" applyBorder="1"/>
    <xf numFmtId="0" fontId="59" fillId="34" borderId="16" xfId="0" applyFont="1" applyFill="1" applyBorder="1" applyAlignment="1">
      <alignment vertical="center" wrapText="1"/>
    </xf>
    <xf numFmtId="0" fontId="40" fillId="34" borderId="21" xfId="0" applyFont="1" applyFill="1" applyBorder="1" applyAlignment="1">
      <alignment wrapText="1"/>
    </xf>
    <xf numFmtId="0" fontId="56" fillId="37" borderId="41" xfId="0" applyFont="1" applyFill="1" applyBorder="1"/>
    <xf numFmtId="0" fontId="56" fillId="37" borderId="41" xfId="0" applyFont="1" applyFill="1" applyBorder="1" applyAlignment="1">
      <alignment horizontal="left" vertical="center"/>
    </xf>
    <xf numFmtId="0" fontId="56" fillId="37" borderId="43" xfId="0" applyFont="1" applyFill="1" applyBorder="1" applyAlignment="1">
      <alignment horizontal="left" vertical="center"/>
    </xf>
    <xf numFmtId="0" fontId="7" fillId="0" borderId="0" xfId="0" applyFont="1" applyAlignment="1">
      <alignment horizontal="left"/>
    </xf>
    <xf numFmtId="0" fontId="7" fillId="0" borderId="0" xfId="0" applyFont="1"/>
    <xf numFmtId="167" fontId="7" fillId="24" borderId="12" xfId="0" applyNumberFormat="1" applyFont="1" applyFill="1" applyBorder="1"/>
    <xf numFmtId="0" fontId="9" fillId="0" borderId="12" xfId="0" applyFont="1" applyBorder="1" applyAlignment="1">
      <alignment horizontal="center" vertical="center"/>
    </xf>
    <xf numFmtId="0" fontId="31" fillId="0" borderId="0" xfId="82" applyFont="1" applyAlignment="1">
      <alignment horizontal="right" vertical="center" wrapText="1"/>
    </xf>
    <xf numFmtId="0" fontId="7" fillId="0" borderId="12" xfId="0" applyFont="1" applyBorder="1"/>
    <xf numFmtId="0" fontId="7" fillId="33" borderId="12" xfId="0" applyFont="1" applyFill="1" applyBorder="1"/>
    <xf numFmtId="0" fontId="7" fillId="33" borderId="42" xfId="0" applyFont="1" applyFill="1" applyBorder="1" applyAlignment="1">
      <alignment horizontal="left" wrapText="1"/>
    </xf>
    <xf numFmtId="0" fontId="7" fillId="33" borderId="42" xfId="0" applyFont="1" applyFill="1" applyBorder="1" applyAlignment="1">
      <alignment wrapText="1"/>
    </xf>
    <xf numFmtId="0" fontId="7" fillId="0" borderId="21" xfId="0" applyFont="1" applyBorder="1"/>
    <xf numFmtId="0" fontId="40" fillId="0" borderId="0" xfId="121" applyFont="1"/>
    <xf numFmtId="0" fontId="40" fillId="34" borderId="25" xfId="121" applyFont="1" applyFill="1" applyBorder="1"/>
    <xf numFmtId="0" fontId="59" fillId="34" borderId="36" xfId="121" applyFont="1" applyFill="1" applyBorder="1" applyAlignment="1">
      <alignment horizontal="centerContinuous" vertical="center"/>
    </xf>
    <xf numFmtId="0" fontId="59" fillId="34" borderId="48" xfId="121" applyFont="1" applyFill="1" applyBorder="1" applyAlignment="1">
      <alignment horizontal="centerContinuous" vertical="center"/>
    </xf>
    <xf numFmtId="0" fontId="59" fillId="34" borderId="79" xfId="121" applyFont="1" applyFill="1" applyBorder="1" applyAlignment="1">
      <alignment horizontal="centerContinuous" vertical="center"/>
    </xf>
    <xf numFmtId="0" fontId="59" fillId="34" borderId="16" xfId="121" applyFont="1" applyFill="1" applyBorder="1" applyAlignment="1">
      <alignment vertical="center"/>
    </xf>
    <xf numFmtId="0" fontId="59" fillId="34" borderId="24" xfId="121" applyFont="1" applyFill="1" applyBorder="1" applyAlignment="1">
      <alignment horizontal="centerContinuous" vertical="center"/>
    </xf>
    <xf numFmtId="0" fontId="59" fillId="34" borderId="4" xfId="121" applyFont="1" applyFill="1" applyBorder="1" applyAlignment="1">
      <alignment horizontal="centerContinuous" vertical="center"/>
    </xf>
    <xf numFmtId="0" fontId="40" fillId="0" borderId="0" xfId="121" applyFont="1" applyAlignment="1">
      <alignment horizontal="center" vertical="center" wrapText="1"/>
    </xf>
    <xf numFmtId="0" fontId="59" fillId="34" borderId="21" xfId="121" applyFont="1" applyFill="1" applyBorder="1"/>
    <xf numFmtId="0" fontId="40" fillId="0" borderId="0" xfId="121" applyFont="1" applyAlignment="1">
      <alignment wrapText="1"/>
    </xf>
    <xf numFmtId="0" fontId="40" fillId="0" borderId="14" xfId="121" applyFont="1" applyBorder="1" applyAlignment="1">
      <alignment horizontal="center"/>
    </xf>
    <xf numFmtId="0" fontId="60" fillId="0" borderId="77" xfId="121" applyFont="1" applyBorder="1"/>
    <xf numFmtId="0" fontId="40" fillId="38" borderId="14" xfId="121" applyFont="1" applyFill="1" applyBorder="1"/>
    <xf numFmtId="0" fontId="40" fillId="38" borderId="25" xfId="121" applyFont="1" applyFill="1" applyBorder="1"/>
    <xf numFmtId="0" fontId="40" fillId="38" borderId="0" xfId="121" applyFont="1" applyFill="1"/>
    <xf numFmtId="0" fontId="40" fillId="0" borderId="27" xfId="121" applyFont="1" applyBorder="1" applyAlignment="1">
      <alignment horizontal="center"/>
    </xf>
    <xf numFmtId="0" fontId="59" fillId="0" borderId="49" xfId="121" applyFont="1" applyBorder="1"/>
    <xf numFmtId="0" fontId="40" fillId="38" borderId="27" xfId="121" applyFont="1" applyFill="1" applyBorder="1"/>
    <xf numFmtId="0" fontId="40" fillId="38" borderId="21" xfId="121" applyFont="1" applyFill="1" applyBorder="1"/>
    <xf numFmtId="0" fontId="40" fillId="38" borderId="33" xfId="121" applyFont="1" applyFill="1" applyBorder="1"/>
    <xf numFmtId="0" fontId="40" fillId="0" borderId="21" xfId="121" applyFont="1" applyBorder="1" applyAlignment="1">
      <alignment horizontal="center"/>
    </xf>
    <xf numFmtId="0" fontId="40" fillId="0" borderId="12" xfId="121" applyFont="1" applyBorder="1" applyAlignment="1">
      <alignment horizontal="center"/>
    </xf>
    <xf numFmtId="0" fontId="40" fillId="0" borderId="0" xfId="121" applyFont="1" applyAlignment="1">
      <alignment horizontal="center"/>
    </xf>
    <xf numFmtId="0" fontId="60" fillId="0" borderId="0" xfId="121" applyFont="1"/>
    <xf numFmtId="0" fontId="40" fillId="0" borderId="14" xfId="0" applyFont="1" applyBorder="1" applyAlignment="1">
      <alignment horizontal="center"/>
    </xf>
    <xf numFmtId="0" fontId="40" fillId="0" borderId="27" xfId="0" applyFont="1" applyBorder="1" applyAlignment="1">
      <alignment horizontal="center"/>
    </xf>
    <xf numFmtId="0" fontId="58" fillId="34" borderId="83" xfId="0" applyFont="1" applyFill="1" applyBorder="1" applyAlignment="1">
      <alignment horizontal="centerContinuous"/>
    </xf>
    <xf numFmtId="0" fontId="58" fillId="34" borderId="74" xfId="0" applyFont="1" applyFill="1" applyBorder="1" applyAlignment="1">
      <alignment horizontal="centerContinuous"/>
    </xf>
    <xf numFmtId="0" fontId="58" fillId="34" borderId="75" xfId="0" applyFont="1" applyFill="1" applyBorder="1" applyAlignment="1">
      <alignment horizontal="centerContinuous"/>
    </xf>
    <xf numFmtId="0" fontId="58" fillId="34" borderId="76" xfId="0" applyFont="1" applyFill="1" applyBorder="1" applyAlignment="1">
      <alignment horizontal="centerContinuous"/>
    </xf>
    <xf numFmtId="41" fontId="9" fillId="37" borderId="24" xfId="34" applyNumberFormat="1" applyFont="1" applyFill="1" applyBorder="1" applyAlignment="1">
      <alignment horizontal="centerContinuous"/>
    </xf>
    <xf numFmtId="41" fontId="9" fillId="37" borderId="19" xfId="34" applyNumberFormat="1" applyFont="1" applyFill="1" applyBorder="1" applyAlignment="1">
      <alignment horizontal="centerContinuous"/>
    </xf>
    <xf numFmtId="167" fontId="7" fillId="0" borderId="0" xfId="0" applyNumberFormat="1" applyFont="1"/>
    <xf numFmtId="0" fontId="9" fillId="0" borderId="0" xfId="82" applyFont="1" applyAlignment="1">
      <alignment vertical="center"/>
    </xf>
    <xf numFmtId="0" fontId="9" fillId="0" borderId="0" xfId="82" applyFont="1" applyAlignment="1" applyProtection="1">
      <alignment vertical="center"/>
      <protection locked="0"/>
    </xf>
    <xf numFmtId="0" fontId="9" fillId="0" borderId="0" xfId="82" applyFont="1" applyAlignment="1">
      <alignment horizontal="left" vertical="center"/>
    </xf>
    <xf numFmtId="44" fontId="7" fillId="24" borderId="12" xfId="40" applyFont="1" applyFill="1" applyBorder="1"/>
    <xf numFmtId="173" fontId="7" fillId="0" borderId="25" xfId="0" applyNumberFormat="1" applyFont="1" applyBorder="1" applyAlignment="1">
      <alignment horizontal="fill"/>
    </xf>
    <xf numFmtId="173" fontId="7" fillId="0" borderId="0" xfId="0" applyNumberFormat="1" applyFont="1"/>
    <xf numFmtId="0" fontId="7" fillId="0" borderId="0" xfId="139"/>
    <xf numFmtId="167" fontId="7" fillId="24" borderId="12" xfId="40" applyNumberFormat="1" applyFont="1" applyFill="1" applyBorder="1"/>
    <xf numFmtId="167" fontId="7" fillId="0" borderId="12" xfId="0" applyNumberFormat="1" applyFont="1" applyBorder="1" applyAlignment="1">
      <alignment horizontal="fill"/>
    </xf>
    <xf numFmtId="0" fontId="7" fillId="0" borderId="0" xfId="0" applyFont="1" applyAlignment="1">
      <alignment horizontal="left" indent="1"/>
    </xf>
    <xf numFmtId="0" fontId="7" fillId="0" borderId="37" xfId="0" applyFont="1" applyBorder="1"/>
    <xf numFmtId="0" fontId="7" fillId="0" borderId="25" xfId="0" applyFont="1" applyBorder="1"/>
    <xf numFmtId="0" fontId="7" fillId="0" borderId="38" xfId="0" applyFont="1" applyBorder="1"/>
    <xf numFmtId="0" fontId="7" fillId="0" borderId="15" xfId="0" applyFont="1" applyBorder="1"/>
    <xf numFmtId="0" fontId="7" fillId="0" borderId="16" xfId="0" applyFont="1" applyBorder="1"/>
    <xf numFmtId="0" fontId="7" fillId="0" borderId="17" xfId="0" applyFont="1" applyBorder="1"/>
    <xf numFmtId="0" fontId="28" fillId="0" borderId="0" xfId="0" applyFont="1" applyAlignment="1">
      <alignment horizontal="left"/>
    </xf>
    <xf numFmtId="167" fontId="7" fillId="0" borderId="0" xfId="45" applyNumberFormat="1" applyFont="1"/>
    <xf numFmtId="167" fontId="7" fillId="0" borderId="0" xfId="45" applyNumberFormat="1" applyFont="1" applyFill="1" applyBorder="1" applyAlignment="1">
      <alignment horizontal="center"/>
    </xf>
    <xf numFmtId="44" fontId="7" fillId="0" borderId="0" xfId="45" applyNumberFormat="1" applyFont="1"/>
    <xf numFmtId="0" fontId="7" fillId="0" borderId="14" xfId="0" applyFont="1" applyBorder="1"/>
    <xf numFmtId="167" fontId="7" fillId="0" borderId="0" xfId="45" applyNumberFormat="1" applyFont="1" applyFill="1" applyBorder="1"/>
    <xf numFmtId="166" fontId="7" fillId="0" borderId="0" xfId="37" applyNumberFormat="1" applyFont="1" applyBorder="1"/>
    <xf numFmtId="167" fontId="7" fillId="24" borderId="21" xfId="45" applyNumberFormat="1" applyFont="1" applyFill="1" applyBorder="1"/>
    <xf numFmtId="167" fontId="7" fillId="37" borderId="18" xfId="45" applyNumberFormat="1" applyFont="1" applyFill="1" applyBorder="1"/>
    <xf numFmtId="0" fontId="7" fillId="0" borderId="0" xfId="81" applyFont="1"/>
    <xf numFmtId="167" fontId="7" fillId="0" borderId="0" xfId="45" applyNumberFormat="1" applyFont="1" applyBorder="1"/>
    <xf numFmtId="9" fontId="7" fillId="24" borderId="20" xfId="89" applyFont="1" applyFill="1" applyBorder="1" applyAlignment="1">
      <alignment horizontal="center"/>
    </xf>
    <xf numFmtId="9" fontId="7" fillId="24" borderId="46" xfId="89" applyFont="1" applyFill="1" applyBorder="1" applyAlignment="1">
      <alignment horizontal="center"/>
    </xf>
    <xf numFmtId="9" fontId="7" fillId="0" borderId="22" xfId="89" applyFont="1" applyFill="1" applyBorder="1" applyAlignment="1">
      <alignment horizontal="center"/>
    </xf>
    <xf numFmtId="9" fontId="7" fillId="0" borderId="20" xfId="89" applyFont="1" applyFill="1" applyBorder="1" applyAlignment="1">
      <alignment horizontal="center"/>
    </xf>
    <xf numFmtId="9" fontId="7" fillId="0" borderId="13" xfId="89" applyFont="1" applyFill="1" applyBorder="1" applyAlignment="1">
      <alignment horizontal="center"/>
    </xf>
    <xf numFmtId="0" fontId="9" fillId="0" borderId="24" xfId="0" applyFont="1" applyBorder="1" applyAlignment="1">
      <alignment horizontal="centerContinuous" vertical="center"/>
    </xf>
    <xf numFmtId="0" fontId="9" fillId="0" borderId="19" xfId="0" applyFont="1" applyBorder="1" applyAlignment="1">
      <alignment horizontal="centerContinuous" vertical="center"/>
    </xf>
    <xf numFmtId="0" fontId="9" fillId="0" borderId="12" xfId="0" applyFont="1" applyBorder="1" applyAlignment="1">
      <alignment horizontal="centerContinuous" vertical="center"/>
    </xf>
    <xf numFmtId="167" fontId="9" fillId="40" borderId="12" xfId="0" applyNumberFormat="1" applyFont="1" applyFill="1" applyBorder="1"/>
    <xf numFmtId="167" fontId="7" fillId="24" borderId="41" xfId="0" applyNumberFormat="1" applyFont="1" applyFill="1" applyBorder="1"/>
    <xf numFmtId="167" fontId="9" fillId="40" borderId="41" xfId="0" applyNumberFormat="1" applyFont="1" applyFill="1" applyBorder="1"/>
    <xf numFmtId="167" fontId="9" fillId="40" borderId="24" xfId="0" applyNumberFormat="1" applyFont="1" applyFill="1" applyBorder="1"/>
    <xf numFmtId="167" fontId="9" fillId="40" borderId="64" xfId="0" applyNumberFormat="1" applyFont="1" applyFill="1" applyBorder="1"/>
    <xf numFmtId="167" fontId="9" fillId="40" borderId="42" xfId="0" applyNumberFormat="1" applyFont="1" applyFill="1" applyBorder="1"/>
    <xf numFmtId="167" fontId="40" fillId="24" borderId="21" xfId="40" applyNumberFormat="1" applyFont="1" applyFill="1" applyBorder="1" applyAlignment="1" applyProtection="1"/>
    <xf numFmtId="167" fontId="40" fillId="0" borderId="0" xfId="121" applyNumberFormat="1" applyFont="1"/>
    <xf numFmtId="167" fontId="40" fillId="37" borderId="12" xfId="121" applyNumberFormat="1" applyFont="1" applyFill="1" applyBorder="1"/>
    <xf numFmtId="43" fontId="7" fillId="24" borderId="41" xfId="34" applyFont="1" applyFill="1" applyBorder="1"/>
    <xf numFmtId="0" fontId="63" fillId="0" borderId="0" xfId="0" applyFont="1"/>
    <xf numFmtId="0" fontId="9" fillId="34" borderId="36" xfId="116" applyFont="1" applyFill="1" applyBorder="1" applyAlignment="1">
      <alignment horizontal="center" vertical="center"/>
    </xf>
    <xf numFmtId="164" fontId="7" fillId="0" borderId="12" xfId="0" applyNumberFormat="1" applyFont="1" applyBorder="1" applyAlignment="1">
      <alignment horizontal="center"/>
    </xf>
    <xf numFmtId="0" fontId="9" fillId="0" borderId="0" xfId="82" applyFont="1" applyAlignment="1">
      <alignment horizontal="left" vertical="center" wrapText="1"/>
    </xf>
    <xf numFmtId="167" fontId="7" fillId="39" borderId="12" xfId="40" applyNumberFormat="1" applyFont="1" applyFill="1" applyBorder="1" applyAlignment="1" applyProtection="1">
      <protection locked="0"/>
    </xf>
    <xf numFmtId="167" fontId="7" fillId="37" borderId="12" xfId="40" applyNumberFormat="1" applyFont="1" applyFill="1" applyBorder="1" applyAlignment="1"/>
    <xf numFmtId="167" fontId="7" fillId="42" borderId="12" xfId="40" applyNumberFormat="1" applyFont="1" applyFill="1" applyBorder="1" applyAlignment="1" applyProtection="1">
      <protection locked="0"/>
    </xf>
    <xf numFmtId="0" fontId="7" fillId="0" borderId="0" xfId="121" applyAlignment="1">
      <alignment vertical="center"/>
    </xf>
    <xf numFmtId="0" fontId="59" fillId="0" borderId="0" xfId="121" applyFont="1" applyAlignment="1">
      <alignment horizontal="left"/>
    </xf>
    <xf numFmtId="0" fontId="59" fillId="0" borderId="0" xfId="121" applyFont="1"/>
    <xf numFmtId="0" fontId="63" fillId="0" borderId="0" xfId="121" applyFont="1"/>
    <xf numFmtId="0" fontId="63" fillId="0" borderId="0" xfId="121" applyFont="1" applyAlignment="1">
      <alignment horizontal="left"/>
    </xf>
    <xf numFmtId="0" fontId="64" fillId="0" borderId="0" xfId="121" applyFont="1"/>
    <xf numFmtId="0" fontId="7" fillId="0" borderId="28" xfId="0" applyFont="1" applyBorder="1" applyAlignment="1">
      <alignment vertical="center"/>
    </xf>
    <xf numFmtId="0" fontId="7" fillId="0" borderId="33" xfId="0" applyFont="1" applyBorder="1"/>
    <xf numFmtId="0" fontId="7" fillId="0" borderId="34" xfId="0" applyFont="1" applyBorder="1"/>
    <xf numFmtId="0" fontId="9" fillId="0" borderId="29" xfId="0" applyFont="1" applyBorder="1" applyAlignment="1">
      <alignment vertical="center"/>
    </xf>
    <xf numFmtId="0" fontId="9" fillId="0" borderId="0" xfId="0" applyFont="1" applyAlignment="1">
      <alignment vertical="center"/>
    </xf>
    <xf numFmtId="0" fontId="9" fillId="0" borderId="30" xfId="0" applyFont="1" applyBorder="1" applyAlignment="1">
      <alignment horizontal="right" vertical="center"/>
    </xf>
    <xf numFmtId="0" fontId="7" fillId="24" borderId="35" xfId="0" applyFont="1" applyFill="1" applyBorder="1" applyAlignment="1">
      <alignment horizontal="center" vertical="center"/>
    </xf>
    <xf numFmtId="0" fontId="7" fillId="0" borderId="0" xfId="0" applyFont="1" applyAlignment="1">
      <alignment wrapText="1"/>
    </xf>
    <xf numFmtId="0" fontId="7" fillId="0" borderId="32" xfId="0" applyFont="1" applyBorder="1" applyAlignment="1">
      <alignment horizontal="justify"/>
    </xf>
    <xf numFmtId="0" fontId="31" fillId="0" borderId="28" xfId="0" applyFont="1" applyBorder="1" applyAlignment="1">
      <alignment horizontal="left" vertical="center"/>
    </xf>
    <xf numFmtId="164" fontId="7" fillId="0" borderId="12" xfId="114" quotePrefix="1" applyNumberFormat="1" applyFont="1" applyBorder="1" applyAlignment="1">
      <alignment horizontal="center"/>
    </xf>
    <xf numFmtId="164" fontId="7" fillId="0" borderId="12" xfId="115" quotePrefix="1" applyNumberFormat="1" applyFont="1" applyBorder="1" applyAlignment="1">
      <alignment horizontal="center"/>
    </xf>
    <xf numFmtId="164" fontId="7" fillId="34" borderId="64" xfId="0" applyNumberFormat="1" applyFont="1" applyFill="1" applyBorder="1" applyAlignment="1">
      <alignment horizontal="center"/>
    </xf>
    <xf numFmtId="0" fontId="72" fillId="35" borderId="68" xfId="0" applyFont="1" applyFill="1" applyBorder="1" applyAlignment="1">
      <alignment horizontal="left" wrapText="1"/>
    </xf>
    <xf numFmtId="0" fontId="5" fillId="0" borderId="0" xfId="0" applyFont="1" applyAlignment="1">
      <alignment horizontal="center"/>
    </xf>
    <xf numFmtId="0" fontId="5" fillId="0" borderId="0" xfId="0" applyFont="1"/>
    <xf numFmtId="0" fontId="56" fillId="0" borderId="0" xfId="0" applyFont="1" applyAlignment="1">
      <alignment horizontal="left"/>
    </xf>
    <xf numFmtId="164" fontId="7" fillId="0" borderId="39" xfId="0" applyNumberFormat="1" applyFont="1" applyBorder="1" applyAlignment="1">
      <alignment horizontal="center"/>
    </xf>
    <xf numFmtId="0" fontId="7" fillId="0" borderId="42" xfId="0" applyFont="1" applyBorder="1" applyAlignment="1">
      <alignment wrapText="1"/>
    </xf>
    <xf numFmtId="164" fontId="7" fillId="33" borderId="39" xfId="0" applyNumberFormat="1" applyFont="1" applyFill="1" applyBorder="1" applyAlignment="1">
      <alignment horizontal="center"/>
    </xf>
    <xf numFmtId="164" fontId="7" fillId="33" borderId="41" xfId="0" applyNumberFormat="1" applyFont="1" applyFill="1" applyBorder="1" applyAlignment="1">
      <alignment horizontal="center"/>
    </xf>
    <xf numFmtId="164" fontId="7" fillId="33" borderId="41" xfId="0" quotePrefix="1" applyNumberFormat="1" applyFont="1" applyFill="1" applyBorder="1" applyAlignment="1">
      <alignment horizontal="center"/>
    </xf>
    <xf numFmtId="164" fontId="7" fillId="0" borderId="41" xfId="0" applyNumberFormat="1" applyFont="1" applyBorder="1" applyAlignment="1">
      <alignment horizontal="center"/>
    </xf>
    <xf numFmtId="164" fontId="7" fillId="0" borderId="43" xfId="0" applyNumberFormat="1" applyFont="1" applyBorder="1" applyAlignment="1">
      <alignment horizontal="center"/>
    </xf>
    <xf numFmtId="164" fontId="7" fillId="33" borderId="37" xfId="0" applyNumberFormat="1" applyFont="1" applyFill="1" applyBorder="1" applyAlignment="1">
      <alignment horizontal="center"/>
    </xf>
    <xf numFmtId="0" fontId="7" fillId="0" borderId="42" xfId="0" applyFont="1" applyBorder="1" applyAlignment="1">
      <alignment horizontal="left" wrapText="1"/>
    </xf>
    <xf numFmtId="0" fontId="7" fillId="33" borderId="45" xfId="0" applyFont="1" applyFill="1" applyBorder="1" applyAlignment="1">
      <alignment horizontal="left" wrapText="1"/>
    </xf>
    <xf numFmtId="43" fontId="7" fillId="24" borderId="12" xfId="34" applyFont="1" applyFill="1" applyBorder="1"/>
    <xf numFmtId="43" fontId="7" fillId="24" borderId="42" xfId="34" applyFont="1" applyFill="1" applyBorder="1"/>
    <xf numFmtId="44" fontId="7" fillId="24" borderId="41" xfId="40" applyFont="1" applyFill="1" applyBorder="1"/>
    <xf numFmtId="41" fontId="7" fillId="34" borderId="88" xfId="35" applyNumberFormat="1" applyFont="1" applyFill="1" applyBorder="1" applyAlignment="1" applyProtection="1">
      <alignment wrapText="1"/>
    </xf>
    <xf numFmtId="41" fontId="7" fillId="37" borderId="81" xfId="78" applyNumberFormat="1" applyFont="1" applyFill="1" applyBorder="1"/>
    <xf numFmtId="42" fontId="7" fillId="37" borderId="81" xfId="41" applyNumberFormat="1" applyFont="1" applyFill="1" applyBorder="1" applyAlignment="1" applyProtection="1"/>
    <xf numFmtId="41" fontId="40" fillId="37" borderId="81" xfId="78" applyNumberFormat="1" applyFont="1" applyFill="1" applyBorder="1"/>
    <xf numFmtId="41" fontId="40" fillId="37" borderId="81" xfId="35" applyNumberFormat="1" applyFont="1" applyFill="1" applyBorder="1" applyAlignment="1" applyProtection="1"/>
    <xf numFmtId="44" fontId="40" fillId="37" borderId="81" xfId="41" applyFont="1" applyFill="1" applyBorder="1" applyAlignment="1" applyProtection="1"/>
    <xf numFmtId="44" fontId="40" fillId="37" borderId="89" xfId="41" applyFont="1" applyFill="1" applyBorder="1" applyAlignment="1" applyProtection="1"/>
    <xf numFmtId="44" fontId="40" fillId="37" borderId="82" xfId="41" applyFont="1" applyFill="1" applyBorder="1" applyAlignment="1" applyProtection="1"/>
    <xf numFmtId="41" fontId="40" fillId="43" borderId="16" xfId="78" applyNumberFormat="1" applyFont="1" applyFill="1" applyBorder="1"/>
    <xf numFmtId="41" fontId="40" fillId="43" borderId="81" xfId="78" applyNumberFormat="1" applyFont="1" applyFill="1" applyBorder="1"/>
    <xf numFmtId="3" fontId="7" fillId="43" borderId="16" xfId="78" applyNumberFormat="1" applyFont="1" applyFill="1" applyBorder="1"/>
    <xf numFmtId="3" fontId="7" fillId="43" borderId="81" xfId="78" applyNumberFormat="1" applyFont="1" applyFill="1" applyBorder="1"/>
    <xf numFmtId="3" fontId="60" fillId="0" borderId="16" xfId="78" applyNumberFormat="1" applyFont="1" applyBorder="1"/>
    <xf numFmtId="42" fontId="60" fillId="0" borderId="16" xfId="78" applyNumberFormat="1" applyFont="1" applyBorder="1"/>
    <xf numFmtId="4" fontId="60" fillId="0" borderId="16" xfId="78" applyNumberFormat="1" applyFont="1" applyBorder="1"/>
    <xf numFmtId="44" fontId="60" fillId="0" borderId="14" xfId="41" applyFont="1" applyFill="1" applyBorder="1" applyAlignment="1" applyProtection="1"/>
    <xf numFmtId="44" fontId="60" fillId="0" borderId="25" xfId="41" applyFont="1" applyFill="1" applyBorder="1" applyAlignment="1" applyProtection="1"/>
    <xf numFmtId="44" fontId="60" fillId="0" borderId="36" xfId="41" applyFont="1" applyFill="1" applyBorder="1" applyAlignment="1" applyProtection="1"/>
    <xf numFmtId="44" fontId="60" fillId="0" borderId="38" xfId="41" applyFont="1" applyFill="1" applyBorder="1" applyAlignment="1" applyProtection="1"/>
    <xf numFmtId="0" fontId="9" fillId="0" borderId="0" xfId="139" applyFont="1" applyAlignment="1">
      <alignment horizontal="left"/>
    </xf>
    <xf numFmtId="0" fontId="7" fillId="0" borderId="0" xfId="139" applyAlignment="1">
      <alignment horizontal="left" indent="1"/>
    </xf>
    <xf numFmtId="0" fontId="32" fillId="0" borderId="0" xfId="139" applyFont="1" applyAlignment="1">
      <alignment horizontal="left" indent="1"/>
    </xf>
    <xf numFmtId="0" fontId="7" fillId="0" borderId="0" xfId="139" applyAlignment="1">
      <alignment horizontal="left"/>
    </xf>
    <xf numFmtId="173" fontId="7" fillId="0" borderId="12" xfId="0" applyNumberFormat="1" applyFont="1" applyBorder="1" applyAlignment="1">
      <alignment horizontal="fill"/>
    </xf>
    <xf numFmtId="0" fontId="9" fillId="0" borderId="0" xfId="139" applyFont="1"/>
    <xf numFmtId="174" fontId="7" fillId="0" borderId="12" xfId="0" applyNumberFormat="1" applyFont="1" applyBorder="1" applyAlignment="1">
      <alignment horizontal="fill"/>
    </xf>
    <xf numFmtId="0" fontId="7" fillId="0" borderId="12" xfId="0" applyFont="1" applyBorder="1" applyAlignment="1">
      <alignment horizontal="fill"/>
    </xf>
    <xf numFmtId="171" fontId="7" fillId="0" borderId="0" xfId="0" applyNumberFormat="1" applyFont="1"/>
    <xf numFmtId="174" fontId="7" fillId="0" borderId="0" xfId="0" applyNumberFormat="1" applyFont="1"/>
    <xf numFmtId="174" fontId="7" fillId="0" borderId="0" xfId="0" applyNumberFormat="1" applyFont="1" applyAlignment="1">
      <alignment horizontal="fill"/>
    </xf>
    <xf numFmtId="0" fontId="7" fillId="0" borderId="0" xfId="0" applyFont="1" applyAlignment="1">
      <alignment horizontal="fill"/>
    </xf>
    <xf numFmtId="14" fontId="7" fillId="0" borderId="0" xfId="0" applyNumberFormat="1" applyFont="1"/>
    <xf numFmtId="41" fontId="9" fillId="37" borderId="24" xfId="34" applyNumberFormat="1" applyFont="1" applyFill="1" applyBorder="1" applyAlignment="1" applyProtection="1">
      <alignment horizontal="centerContinuous"/>
    </xf>
    <xf numFmtId="41" fontId="9" fillId="37" borderId="64" xfId="34" applyNumberFormat="1" applyFont="1" applyFill="1" applyBorder="1" applyAlignment="1" applyProtection="1">
      <alignment horizontal="centerContinuous"/>
    </xf>
    <xf numFmtId="41" fontId="9" fillId="37" borderId="4" xfId="34" applyNumberFormat="1" applyFont="1" applyFill="1" applyBorder="1" applyAlignment="1" applyProtection="1">
      <alignment horizontal="centerContinuous"/>
    </xf>
    <xf numFmtId="0" fontId="7" fillId="0" borderId="0" xfId="0" applyFont="1" applyAlignment="1" applyProtection="1">
      <alignment horizontal="left"/>
      <protection locked="0"/>
    </xf>
    <xf numFmtId="0" fontId="7" fillId="0" borderId="0" xfId="0" applyFont="1" applyProtection="1">
      <protection locked="0"/>
    </xf>
    <xf numFmtId="0" fontId="9" fillId="0" borderId="0" xfId="0" applyFont="1" applyProtection="1">
      <protection locked="0"/>
    </xf>
    <xf numFmtId="167" fontId="7" fillId="0" borderId="0" xfId="0" applyNumberFormat="1" applyFont="1" applyProtection="1">
      <protection locked="0"/>
    </xf>
    <xf numFmtId="167" fontId="7" fillId="39" borderId="12" xfId="40" applyNumberFormat="1" applyFont="1" applyFill="1" applyBorder="1" applyProtection="1">
      <protection locked="0"/>
    </xf>
    <xf numFmtId="0" fontId="9" fillId="0" borderId="0" xfId="82" applyFont="1" applyAlignment="1" applyProtection="1">
      <alignment horizontal="center" vertical="center"/>
      <protection locked="0"/>
    </xf>
    <xf numFmtId="0" fontId="7" fillId="0" borderId="0" xfId="139" applyProtection="1">
      <protection locked="0"/>
    </xf>
    <xf numFmtId="0" fontId="7" fillId="0" borderId="0" xfId="139" applyAlignment="1" applyProtection="1">
      <alignment horizontal="left"/>
      <protection locked="0"/>
    </xf>
    <xf numFmtId="171" fontId="7" fillId="0" borderId="0" xfId="139" applyNumberFormat="1" applyProtection="1">
      <protection locked="0"/>
    </xf>
    <xf numFmtId="167" fontId="7" fillId="0" borderId="0" xfId="139" applyNumberFormat="1" applyProtection="1">
      <protection locked="0"/>
    </xf>
    <xf numFmtId="166" fontId="7" fillId="0" borderId="0" xfId="34" applyNumberFormat="1" applyFont="1" applyProtection="1">
      <protection locked="0"/>
    </xf>
    <xf numFmtId="43" fontId="7" fillId="0" borderId="0" xfId="139" applyNumberFormat="1" applyProtection="1">
      <protection locked="0"/>
    </xf>
    <xf numFmtId="0" fontId="7" fillId="0" borderId="0" xfId="0" applyFont="1" applyAlignment="1" applyProtection="1">
      <alignment vertical="center"/>
      <protection locked="0"/>
    </xf>
    <xf numFmtId="0" fontId="7" fillId="0" borderId="0" xfId="121" applyProtection="1">
      <protection locked="0"/>
    </xf>
    <xf numFmtId="0" fontId="40" fillId="0" borderId="0" xfId="121" applyFont="1" applyProtection="1">
      <protection locked="0"/>
    </xf>
    <xf numFmtId="0" fontId="59" fillId="0" borderId="0" xfId="121" applyFont="1" applyProtection="1">
      <protection locked="0"/>
    </xf>
    <xf numFmtId="0" fontId="59" fillId="0" borderId="0" xfId="121" applyFont="1" applyAlignment="1" applyProtection="1">
      <alignment horizontal="left"/>
      <protection locked="0"/>
    </xf>
    <xf numFmtId="0" fontId="40" fillId="0" borderId="0" xfId="121" applyFont="1" applyAlignment="1" applyProtection="1">
      <alignment horizontal="center" vertical="center" wrapText="1"/>
      <protection locked="0"/>
    </xf>
    <xf numFmtId="0" fontId="40" fillId="0" borderId="0" xfId="121" applyFont="1" applyAlignment="1" applyProtection="1">
      <alignment wrapText="1"/>
      <protection locked="0"/>
    </xf>
    <xf numFmtId="0" fontId="7" fillId="0" borderId="0" xfId="0" applyFont="1" applyAlignment="1" applyProtection="1">
      <alignment horizontal="left" vertical="center"/>
      <protection locked="0"/>
    </xf>
    <xf numFmtId="0" fontId="9" fillId="0" borderId="0" xfId="0" applyFont="1" applyAlignment="1" applyProtection="1">
      <alignment vertical="center"/>
      <protection locked="0"/>
    </xf>
    <xf numFmtId="0" fontId="34" fillId="0" borderId="0" xfId="0" applyFont="1" applyAlignment="1">
      <alignment vertical="center"/>
    </xf>
    <xf numFmtId="0" fontId="7" fillId="0" borderId="0" xfId="0" applyFont="1" applyAlignment="1">
      <alignment vertical="center"/>
    </xf>
    <xf numFmtId="0" fontId="31" fillId="0" borderId="0" xfId="0" applyFont="1" applyAlignment="1">
      <alignment horizontal="left" vertical="center"/>
    </xf>
    <xf numFmtId="0" fontId="34" fillId="0" borderId="0" xfId="0" applyFont="1" applyAlignment="1">
      <alignment horizontal="left" vertical="center"/>
    </xf>
    <xf numFmtId="167" fontId="7" fillId="37" borderId="12" xfId="40" applyNumberFormat="1" applyFont="1" applyFill="1" applyBorder="1" applyAlignment="1" applyProtection="1"/>
    <xf numFmtId="167" fontId="40" fillId="37" borderId="12" xfId="40" applyNumberFormat="1" applyFont="1" applyFill="1" applyBorder="1" applyAlignment="1" applyProtection="1"/>
    <xf numFmtId="167" fontId="40" fillId="37" borderId="21" xfId="40" applyNumberFormat="1" applyFont="1" applyFill="1" applyBorder="1" applyAlignment="1" applyProtection="1"/>
    <xf numFmtId="0" fontId="9" fillId="0" borderId="0" xfId="82" applyFont="1" applyAlignment="1" applyProtection="1">
      <alignment horizontal="left" vertical="center"/>
      <protection locked="0"/>
    </xf>
    <xf numFmtId="44" fontId="7" fillId="38" borderId="0" xfId="78" applyNumberFormat="1" applyFont="1" applyFill="1" applyAlignment="1" applyProtection="1">
      <alignment wrapText="1"/>
      <protection locked="0"/>
    </xf>
    <xf numFmtId="0" fontId="7" fillId="38" borderId="0" xfId="78" applyFont="1" applyFill="1" applyAlignment="1" applyProtection="1">
      <alignment wrapText="1"/>
      <protection locked="0"/>
    </xf>
    <xf numFmtId="0" fontId="7" fillId="38" borderId="0" xfId="78" applyFont="1" applyFill="1" applyProtection="1">
      <protection locked="0"/>
    </xf>
    <xf numFmtId="0" fontId="9" fillId="38" borderId="0" xfId="78" applyFont="1" applyFill="1" applyAlignment="1" applyProtection="1">
      <alignment wrapText="1"/>
      <protection locked="0"/>
    </xf>
    <xf numFmtId="0" fontId="9" fillId="38" borderId="0" xfId="78" applyFont="1" applyFill="1" applyProtection="1">
      <protection locked="0"/>
    </xf>
    <xf numFmtId="0" fontId="7" fillId="0" borderId="0" xfId="78" applyFont="1" applyAlignment="1" applyProtection="1">
      <alignment wrapText="1"/>
      <protection locked="0"/>
    </xf>
    <xf numFmtId="0" fontId="7" fillId="0" borderId="0" xfId="78" applyFont="1" applyProtection="1">
      <protection locked="0"/>
    </xf>
    <xf numFmtId="41" fontId="7" fillId="42" borderId="16" xfId="78" applyNumberFormat="1" applyFont="1" applyFill="1" applyBorder="1" applyProtection="1">
      <protection locked="0"/>
    </xf>
    <xf numFmtId="41" fontId="7" fillId="42" borderId="81" xfId="78" applyNumberFormat="1" applyFont="1" applyFill="1" applyBorder="1" applyProtection="1">
      <protection locked="0"/>
    </xf>
    <xf numFmtId="3" fontId="7" fillId="38" borderId="0" xfId="78" applyNumberFormat="1" applyFont="1" applyFill="1" applyAlignment="1" applyProtection="1">
      <alignment wrapText="1"/>
      <protection locked="0"/>
    </xf>
    <xf numFmtId="42" fontId="7" fillId="38" borderId="0" xfId="78" applyNumberFormat="1" applyFont="1" applyFill="1" applyAlignment="1" applyProtection="1">
      <alignment wrapText="1"/>
      <protection locked="0"/>
    </xf>
    <xf numFmtId="4" fontId="7" fillId="38" borderId="0" xfId="78" applyNumberFormat="1" applyFont="1" applyFill="1" applyAlignment="1" applyProtection="1">
      <alignment wrapText="1"/>
      <protection locked="0"/>
    </xf>
    <xf numFmtId="0" fontId="9" fillId="34" borderId="68" xfId="78" applyFont="1" applyFill="1" applyBorder="1" applyAlignment="1">
      <alignment wrapText="1"/>
    </xf>
    <xf numFmtId="167" fontId="7" fillId="42" borderId="18" xfId="45" applyNumberFormat="1" applyFont="1" applyFill="1" applyBorder="1" applyProtection="1">
      <protection locked="0"/>
    </xf>
    <xf numFmtId="167" fontId="7" fillId="42" borderId="23" xfId="45" applyNumberFormat="1" applyFont="1" applyFill="1" applyBorder="1" applyAlignment="1" applyProtection="1">
      <alignment horizontal="center"/>
      <protection locked="0"/>
    </xf>
    <xf numFmtId="167" fontId="7" fillId="42" borderId="18" xfId="45" applyNumberFormat="1" applyFont="1" applyFill="1" applyBorder="1" applyAlignment="1" applyProtection="1">
      <alignment horizontal="center"/>
      <protection locked="0"/>
    </xf>
    <xf numFmtId="167" fontId="7" fillId="42" borderId="12" xfId="45" applyNumberFormat="1" applyFont="1" applyFill="1" applyBorder="1" applyAlignment="1" applyProtection="1">
      <alignment horizontal="center"/>
      <protection locked="0"/>
    </xf>
    <xf numFmtId="44" fontId="7" fillId="42" borderId="12" xfId="40" applyFont="1" applyFill="1" applyBorder="1" applyAlignment="1" applyProtection="1">
      <protection locked="0"/>
    </xf>
    <xf numFmtId="167" fontId="9" fillId="42" borderId="12" xfId="45" applyNumberFormat="1" applyFont="1" applyFill="1" applyBorder="1" applyAlignment="1" applyProtection="1">
      <alignment horizontal="center"/>
      <protection locked="0"/>
    </xf>
    <xf numFmtId="44" fontId="7" fillId="0" borderId="80" xfId="0" applyNumberFormat="1" applyFont="1" applyBorder="1"/>
    <xf numFmtId="44" fontId="7" fillId="0" borderId="85" xfId="0" applyNumberFormat="1" applyFont="1" applyBorder="1"/>
    <xf numFmtId="44" fontId="7" fillId="0" borderId="15" xfId="0" applyNumberFormat="1" applyFont="1" applyBorder="1"/>
    <xf numFmtId="167" fontId="7" fillId="0" borderId="42" xfId="0" applyNumberFormat="1" applyFont="1" applyBorder="1" applyAlignment="1">
      <alignment horizontal="fill"/>
    </xf>
    <xf numFmtId="167" fontId="7" fillId="0" borderId="41" xfId="0" applyNumberFormat="1" applyFont="1" applyBorder="1" applyAlignment="1">
      <alignment horizontal="fill"/>
    </xf>
    <xf numFmtId="167" fontId="7" fillId="0" borderId="24" xfId="0" applyNumberFormat="1" applyFont="1" applyBorder="1" applyAlignment="1">
      <alignment horizontal="fill"/>
    </xf>
    <xf numFmtId="167" fontId="7" fillId="0" borderId="80" xfId="0" applyNumberFormat="1" applyFont="1" applyBorder="1"/>
    <xf numFmtId="167" fontId="7" fillId="0" borderId="85" xfId="0" applyNumberFormat="1" applyFont="1" applyBorder="1"/>
    <xf numFmtId="167" fontId="7" fillId="0" borderId="15" xfId="0" applyNumberFormat="1" applyFont="1" applyBorder="1"/>
    <xf numFmtId="0" fontId="7" fillId="0" borderId="42" xfId="0" applyFont="1" applyBorder="1" applyAlignment="1">
      <alignment horizontal="fill"/>
    </xf>
    <xf numFmtId="0" fontId="7" fillId="0" borderId="41" xfId="0" applyFont="1" applyBorder="1" applyAlignment="1">
      <alignment horizontal="fill"/>
    </xf>
    <xf numFmtId="0" fontId="7" fillId="0" borderId="24" xfId="0" applyFont="1" applyBorder="1" applyAlignment="1">
      <alignment horizontal="fill"/>
    </xf>
    <xf numFmtId="10" fontId="7" fillId="24" borderId="12" xfId="0" applyNumberFormat="1" applyFont="1" applyFill="1" applyBorder="1"/>
    <xf numFmtId="10" fontId="7" fillId="24" borderId="42" xfId="0" applyNumberFormat="1" applyFont="1" applyFill="1" applyBorder="1"/>
    <xf numFmtId="10" fontId="7" fillId="24" borderId="41" xfId="0" applyNumberFormat="1" applyFont="1" applyFill="1" applyBorder="1"/>
    <xf numFmtId="10" fontId="7" fillId="24" borderId="24" xfId="0" applyNumberFormat="1" applyFont="1" applyFill="1" applyBorder="1"/>
    <xf numFmtId="10" fontId="7" fillId="34" borderId="12" xfId="89" applyNumberFormat="1" applyFont="1" applyFill="1" applyBorder="1" applyProtection="1"/>
    <xf numFmtId="172" fontId="7" fillId="24" borderId="12" xfId="0" applyNumberFormat="1" applyFont="1" applyFill="1" applyBorder="1"/>
    <xf numFmtId="172" fontId="7" fillId="24" borderId="41" xfId="0" applyNumberFormat="1" applyFont="1" applyFill="1" applyBorder="1"/>
    <xf numFmtId="172" fontId="7" fillId="24" borderId="64" xfId="0" applyNumberFormat="1" applyFont="1" applyFill="1" applyBorder="1"/>
    <xf numFmtId="172" fontId="7" fillId="24" borderId="42" xfId="0" applyNumberFormat="1" applyFont="1" applyFill="1" applyBorder="1"/>
    <xf numFmtId="172" fontId="7" fillId="24" borderId="24" xfId="0" applyNumberFormat="1" applyFont="1" applyFill="1" applyBorder="1"/>
    <xf numFmtId="0" fontId="9" fillId="37" borderId="24" xfId="82" applyFont="1" applyFill="1" applyBorder="1" applyAlignment="1">
      <alignment horizontal="centerContinuous" vertical="center"/>
    </xf>
    <xf numFmtId="0" fontId="9" fillId="37" borderId="4" xfId="82" applyFont="1" applyFill="1" applyBorder="1" applyAlignment="1">
      <alignment horizontal="centerContinuous" vertical="center"/>
    </xf>
    <xf numFmtId="0" fontId="9" fillId="37" borderId="19" xfId="82" applyFont="1" applyFill="1" applyBorder="1" applyAlignment="1">
      <alignment horizontal="centerContinuous" vertical="center"/>
    </xf>
    <xf numFmtId="14" fontId="9" fillId="37" borderId="24" xfId="82" applyNumberFormat="1" applyFont="1" applyFill="1" applyBorder="1" applyAlignment="1">
      <alignment horizontal="centerContinuous" vertical="center"/>
    </xf>
    <xf numFmtId="0" fontId="73" fillId="0" borderId="0" xfId="82" applyFont="1" applyAlignment="1">
      <alignment vertical="center"/>
    </xf>
    <xf numFmtId="0" fontId="73" fillId="0" borderId="0" xfId="82" applyFont="1" applyAlignment="1" applyProtection="1">
      <alignment vertical="center"/>
      <protection locked="0"/>
    </xf>
    <xf numFmtId="0" fontId="9" fillId="0" borderId="12" xfId="82" applyFont="1" applyBorder="1" applyAlignment="1">
      <alignment horizontal="left" vertical="center" wrapText="1"/>
    </xf>
    <xf numFmtId="0" fontId="9" fillId="0" borderId="24" xfId="82" applyFont="1" applyBorder="1" applyAlignment="1">
      <alignment horizontal="centerContinuous" vertical="center"/>
    </xf>
    <xf numFmtId="0" fontId="9" fillId="0" borderId="4" xfId="82" applyFont="1" applyBorder="1" applyAlignment="1">
      <alignment horizontal="centerContinuous" vertical="center"/>
    </xf>
    <xf numFmtId="0" fontId="9" fillId="0" borderId="19" xfId="82" applyFont="1" applyBorder="1" applyAlignment="1">
      <alignment horizontal="centerContinuous" vertical="center"/>
    </xf>
    <xf numFmtId="0" fontId="9" fillId="0" borderId="65" xfId="82" applyFont="1" applyBorder="1" applyAlignment="1">
      <alignment horizontal="centerContinuous" vertical="center"/>
    </xf>
    <xf numFmtId="0" fontId="9" fillId="0" borderId="64" xfId="82" applyFont="1" applyBorder="1" applyAlignment="1">
      <alignment horizontal="centerContinuous" vertical="center"/>
    </xf>
    <xf numFmtId="167" fontId="7" fillId="24" borderId="42" xfId="40" applyNumberFormat="1" applyFont="1" applyFill="1" applyBorder="1" applyAlignment="1"/>
    <xf numFmtId="167" fontId="7" fillId="42" borderId="41" xfId="40" applyNumberFormat="1" applyFont="1" applyFill="1" applyBorder="1" applyAlignment="1" applyProtection="1">
      <protection locked="0"/>
    </xf>
    <xf numFmtId="167" fontId="7" fillId="24" borderId="24" xfId="40" applyNumberFormat="1" applyFont="1" applyFill="1" applyBorder="1" applyAlignment="1"/>
    <xf numFmtId="167" fontId="7" fillId="24" borderId="41" xfId="40" applyNumberFormat="1" applyFont="1" applyFill="1" applyBorder="1" applyAlignment="1"/>
    <xf numFmtId="167" fontId="7" fillId="34" borderId="12" xfId="40" applyNumberFormat="1" applyFont="1" applyFill="1" applyBorder="1" applyAlignment="1"/>
    <xf numFmtId="167" fontId="7" fillId="39" borderId="41" xfId="40" applyNumberFormat="1" applyFont="1" applyFill="1" applyBorder="1" applyAlignment="1" applyProtection="1">
      <protection locked="0"/>
    </xf>
    <xf numFmtId="167" fontId="7" fillId="37" borderId="41" xfId="40" applyNumberFormat="1" applyFont="1" applyFill="1" applyBorder="1" applyAlignment="1"/>
    <xf numFmtId="167" fontId="7" fillId="0" borderId="16" xfId="0" applyNumberFormat="1" applyFont="1" applyBorder="1"/>
    <xf numFmtId="167" fontId="7" fillId="39" borderId="12" xfId="0" applyNumberFormat="1" applyFont="1" applyFill="1" applyBorder="1" applyProtection="1">
      <protection locked="0"/>
    </xf>
    <xf numFmtId="167" fontId="7" fillId="39" borderId="41" xfId="0" applyNumberFormat="1" applyFont="1" applyFill="1" applyBorder="1" applyProtection="1">
      <protection locked="0"/>
    </xf>
    <xf numFmtId="167" fontId="7" fillId="0" borderId="64" xfId="0" applyNumberFormat="1" applyFont="1" applyBorder="1" applyAlignment="1">
      <alignment horizontal="fill"/>
    </xf>
    <xf numFmtId="10" fontId="7" fillId="34" borderId="12" xfId="89" applyNumberFormat="1" applyFont="1" applyFill="1" applyBorder="1"/>
    <xf numFmtId="164" fontId="7" fillId="0" borderId="0" xfId="0" applyNumberFormat="1" applyFont="1" applyAlignment="1" applyProtection="1">
      <alignment horizontal="center"/>
      <protection locked="0"/>
    </xf>
    <xf numFmtId="0" fontId="9" fillId="0" borderId="14" xfId="82" applyFont="1" applyBorder="1" applyAlignment="1" applyProtection="1">
      <alignment horizontal="center" vertical="center"/>
      <protection locked="0"/>
    </xf>
    <xf numFmtId="0" fontId="74" fillId="0" borderId="0" xfId="0" applyFont="1"/>
    <xf numFmtId="0" fontId="31" fillId="0" borderId="0" xfId="138" applyFont="1" applyAlignment="1" applyProtection="1">
      <alignment horizontal="left" vertical="top"/>
    </xf>
    <xf numFmtId="0" fontId="9" fillId="0" borderId="0" xfId="138" applyFont="1" applyAlignment="1" applyProtection="1"/>
    <xf numFmtId="38" fontId="7" fillId="0" borderId="0" xfId="140" applyNumberFormat="1" applyFont="1"/>
    <xf numFmtId="38" fontId="75" fillId="0" borderId="0" xfId="140" applyNumberFormat="1" applyFont="1"/>
    <xf numFmtId="0" fontId="7" fillId="0" borderId="0" xfId="138" applyAlignment="1" applyProtection="1"/>
    <xf numFmtId="0" fontId="7" fillId="0" borderId="0" xfId="138" applyAlignment="1" applyProtection="1">
      <protection locked="0"/>
    </xf>
    <xf numFmtId="14" fontId="31" fillId="38" borderId="0" xfId="138" applyNumberFormat="1" applyFont="1" applyFill="1" applyAlignment="1" applyProtection="1"/>
    <xf numFmtId="0" fontId="7" fillId="0" borderId="41" xfId="138" applyBorder="1" applyAlignment="1" applyProtection="1">
      <alignment horizontal="center"/>
    </xf>
    <xf numFmtId="0" fontId="7" fillId="0" borderId="43" xfId="138" applyBorder="1" applyAlignment="1" applyProtection="1">
      <alignment horizontal="center"/>
    </xf>
    <xf numFmtId="44" fontId="38" fillId="0" borderId="0" xfId="132" applyNumberFormat="1" applyFont="1" applyBorder="1" applyProtection="1"/>
    <xf numFmtId="0" fontId="31" fillId="0" borderId="0" xfId="82" applyFont="1" applyAlignment="1">
      <alignment vertical="center"/>
    </xf>
    <xf numFmtId="44" fontId="7" fillId="37" borderId="73" xfId="138" applyNumberFormat="1" applyFill="1" applyBorder="1" applyAlignment="1" applyProtection="1"/>
    <xf numFmtId="44" fontId="7" fillId="37" borderId="25" xfId="138" applyNumberFormat="1" applyFill="1" applyBorder="1" applyAlignment="1" applyProtection="1"/>
    <xf numFmtId="44" fontId="40" fillId="37" borderId="44" xfId="132" applyNumberFormat="1" applyFont="1" applyFill="1" applyBorder="1" applyProtection="1"/>
    <xf numFmtId="0" fontId="7" fillId="36" borderId="19" xfId="138" applyFill="1" applyBorder="1" applyAlignment="1" applyProtection="1">
      <alignment horizontal="center"/>
      <protection locked="0"/>
    </xf>
    <xf numFmtId="0" fontId="7" fillId="36" borderId="19" xfId="138" applyFill="1" applyBorder="1" applyAlignment="1" applyProtection="1">
      <protection locked="0"/>
    </xf>
    <xf numFmtId="0" fontId="7" fillId="36" borderId="12" xfId="138" applyFill="1" applyBorder="1" applyAlignment="1" applyProtection="1">
      <protection locked="0"/>
    </xf>
    <xf numFmtId="0" fontId="7" fillId="36" borderId="90" xfId="138" applyFill="1" applyBorder="1" applyAlignment="1" applyProtection="1">
      <alignment horizontal="center"/>
      <protection locked="0"/>
    </xf>
    <xf numFmtId="0" fontId="7" fillId="36" borderId="90" xfId="138" applyFill="1" applyBorder="1" applyAlignment="1" applyProtection="1">
      <protection locked="0"/>
    </xf>
    <xf numFmtId="0" fontId="7" fillId="36" borderId="44" xfId="138" applyFill="1" applyBorder="1" applyAlignment="1" applyProtection="1">
      <protection locked="0"/>
    </xf>
    <xf numFmtId="44" fontId="7" fillId="36" borderId="12" xfId="132" applyNumberFormat="1" applyFont="1" applyFill="1" applyBorder="1" applyProtection="1">
      <protection locked="0"/>
    </xf>
    <xf numFmtId="44" fontId="7" fillId="36" borderId="44" xfId="132" applyNumberFormat="1" applyFont="1" applyFill="1" applyBorder="1" applyProtection="1">
      <protection locked="0"/>
    </xf>
    <xf numFmtId="44" fontId="7" fillId="37" borderId="91" xfId="138" applyNumberFormat="1" applyFill="1" applyBorder="1" applyAlignment="1" applyProtection="1"/>
    <xf numFmtId="0" fontId="9" fillId="34" borderId="91" xfId="138" applyFont="1" applyFill="1" applyBorder="1" applyAlignment="1" applyProtection="1"/>
    <xf numFmtId="0" fontId="31" fillId="0" borderId="0" xfId="138" applyFont="1" applyAlignment="1" applyProtection="1"/>
    <xf numFmtId="38" fontId="0" fillId="0" borderId="0" xfId="140" applyNumberFormat="1" applyFont="1"/>
    <xf numFmtId="38" fontId="0" fillId="0" borderId="0" xfId="140" applyNumberFormat="1" applyFont="1" applyProtection="1">
      <protection locked="0"/>
    </xf>
    <xf numFmtId="0" fontId="7" fillId="0" borderId="0" xfId="138" applyProtection="1">
      <alignment horizontal="centerContinuous" vertical="top"/>
      <protection locked="0"/>
    </xf>
    <xf numFmtId="0" fontId="7" fillId="38" borderId="0" xfId="138" applyFill="1" applyProtection="1">
      <alignment horizontal="centerContinuous" vertical="top"/>
      <protection locked="0"/>
    </xf>
    <xf numFmtId="0" fontId="7" fillId="32" borderId="0" xfId="138" applyFill="1" applyProtection="1">
      <alignment horizontal="centerContinuous" vertical="top"/>
      <protection locked="0"/>
    </xf>
    <xf numFmtId="0" fontId="7" fillId="38" borderId="0" xfId="140" applyFont="1" applyFill="1" applyAlignment="1" applyProtection="1">
      <alignment vertical="center"/>
      <protection locked="0"/>
    </xf>
    <xf numFmtId="0" fontId="9" fillId="0" borderId="0" xfId="140" applyFont="1" applyAlignment="1" applyProtection="1">
      <alignment horizontal="center" vertical="center" wrapText="1"/>
      <protection locked="0"/>
    </xf>
    <xf numFmtId="167" fontId="7" fillId="53" borderId="19" xfId="132" applyNumberFormat="1" applyFont="1" applyFill="1" applyBorder="1" applyAlignment="1" applyProtection="1">
      <alignment vertical="center"/>
      <protection locked="0"/>
    </xf>
    <xf numFmtId="167" fontId="7" fillId="53" borderId="12" xfId="132" applyNumberFormat="1" applyFont="1" applyFill="1" applyBorder="1" applyAlignment="1" applyProtection="1">
      <alignment vertical="center"/>
      <protection locked="0"/>
    </xf>
    <xf numFmtId="167" fontId="7" fillId="53" borderId="24" xfId="132" applyNumberFormat="1" applyFont="1" applyFill="1" applyBorder="1" applyAlignment="1" applyProtection="1">
      <alignment vertical="center"/>
      <protection locked="0"/>
    </xf>
    <xf numFmtId="167" fontId="7" fillId="54" borderId="42" xfId="132" applyNumberFormat="1" applyFont="1" applyFill="1" applyBorder="1" applyAlignment="1" applyProtection="1">
      <alignment vertical="center"/>
    </xf>
    <xf numFmtId="0" fontId="0" fillId="0" borderId="0" xfId="140" applyFont="1" applyProtection="1">
      <protection locked="0"/>
    </xf>
    <xf numFmtId="167" fontId="7" fillId="36" borderId="12" xfId="132" applyNumberFormat="1" applyFont="1" applyFill="1" applyBorder="1" applyAlignment="1" applyProtection="1">
      <alignment vertical="center"/>
      <protection locked="0"/>
    </xf>
    <xf numFmtId="167" fontId="7" fillId="36" borderId="24" xfId="132" applyNumberFormat="1" applyFont="1" applyFill="1" applyBorder="1" applyAlignment="1" applyProtection="1">
      <alignment vertical="center"/>
      <protection locked="0"/>
    </xf>
    <xf numFmtId="167" fontId="7" fillId="36" borderId="64" xfId="132" applyNumberFormat="1" applyFont="1" applyFill="1" applyBorder="1" applyAlignment="1" applyProtection="1">
      <alignment vertical="center"/>
      <protection locked="0"/>
    </xf>
    <xf numFmtId="167" fontId="7" fillId="36" borderId="19" xfId="132" applyNumberFormat="1" applyFont="1" applyFill="1" applyBorder="1" applyAlignment="1" applyProtection="1">
      <alignment vertical="center"/>
      <protection locked="0"/>
    </xf>
    <xf numFmtId="167" fontId="7" fillId="37" borderId="24" xfId="132" applyNumberFormat="1" applyFont="1" applyFill="1" applyBorder="1" applyAlignment="1" applyProtection="1">
      <alignment vertical="center"/>
    </xf>
    <xf numFmtId="167" fontId="7" fillId="37" borderId="12" xfId="132" applyNumberFormat="1" applyFont="1" applyFill="1" applyBorder="1" applyAlignment="1" applyProtection="1">
      <alignment vertical="center"/>
    </xf>
    <xf numFmtId="167" fontId="7" fillId="37" borderId="42" xfId="132" applyNumberFormat="1" applyFont="1" applyFill="1" applyBorder="1" applyAlignment="1" applyProtection="1">
      <alignment vertical="center"/>
    </xf>
    <xf numFmtId="167" fontId="7" fillId="37" borderId="19" xfId="132" applyNumberFormat="1" applyFont="1" applyFill="1" applyBorder="1" applyAlignment="1" applyProtection="1">
      <alignment vertical="center"/>
    </xf>
    <xf numFmtId="167" fontId="7" fillId="37" borderId="44" xfId="132" applyNumberFormat="1" applyFont="1" applyFill="1" applyBorder="1" applyAlignment="1" applyProtection="1">
      <alignment vertical="center"/>
    </xf>
    <xf numFmtId="167" fontId="7" fillId="37" borderId="45" xfId="132" applyNumberFormat="1" applyFont="1" applyFill="1" applyBorder="1" applyAlignment="1" applyProtection="1">
      <alignment vertical="center"/>
    </xf>
    <xf numFmtId="167" fontId="7" fillId="37" borderId="40" xfId="132" applyNumberFormat="1" applyFont="1" applyFill="1" applyBorder="1" applyAlignment="1" applyProtection="1">
      <alignment vertical="center"/>
    </xf>
    <xf numFmtId="0" fontId="7" fillId="0" borderId="41" xfId="140" applyFont="1" applyBorder="1" applyAlignment="1">
      <alignment horizontal="center" vertical="center"/>
    </xf>
    <xf numFmtId="200" fontId="7" fillId="0" borderId="42" xfId="140" applyNumberFormat="1" applyFont="1" applyBorder="1" applyAlignment="1">
      <alignment horizontal="left" vertical="center" wrapText="1"/>
    </xf>
    <xf numFmtId="0" fontId="7" fillId="0" borderId="39" xfId="140" applyFont="1" applyBorder="1" applyAlignment="1">
      <alignment horizontal="center" vertical="center"/>
    </xf>
    <xf numFmtId="0" fontId="7" fillId="0" borderId="42" xfId="140" applyFont="1" applyBorder="1" applyAlignment="1">
      <alignment horizontal="left" vertical="center" wrapText="1"/>
    </xf>
    <xf numFmtId="0" fontId="7" fillId="0" borderId="42" xfId="140" applyFont="1" applyBorder="1" applyAlignment="1">
      <alignment vertical="center" wrapText="1"/>
    </xf>
    <xf numFmtId="0" fontId="7" fillId="0" borderId="42" xfId="140" quotePrefix="1" applyFont="1" applyBorder="1" applyAlignment="1">
      <alignment horizontal="left" vertical="center" wrapText="1"/>
    </xf>
    <xf numFmtId="0" fontId="7" fillId="0" borderId="43" xfId="140" applyFont="1" applyBorder="1" applyAlignment="1">
      <alignment horizontal="center" vertical="center"/>
    </xf>
    <xf numFmtId="0" fontId="7" fillId="0" borderId="45" xfId="140" applyFont="1" applyBorder="1" applyAlignment="1">
      <alignment vertical="center" wrapText="1"/>
    </xf>
    <xf numFmtId="0" fontId="9" fillId="34" borderId="68" xfId="140" applyFont="1" applyFill="1" applyBorder="1" applyAlignment="1">
      <alignment horizontal="center" vertical="center" wrapText="1"/>
    </xf>
    <xf numFmtId="167" fontId="53" fillId="55" borderId="12" xfId="132" applyNumberFormat="1" applyFont="1" applyFill="1" applyBorder="1" applyAlignment="1" applyProtection="1">
      <alignment vertical="center"/>
      <protection locked="0"/>
    </xf>
    <xf numFmtId="167" fontId="53" fillId="55" borderId="24" xfId="132" applyNumberFormat="1" applyFont="1" applyFill="1" applyBorder="1" applyAlignment="1" applyProtection="1">
      <alignment vertical="center"/>
      <protection locked="0"/>
    </xf>
    <xf numFmtId="167" fontId="53" fillId="55" borderId="19" xfId="132" applyNumberFormat="1" applyFont="1" applyFill="1" applyBorder="1" applyAlignment="1" applyProtection="1">
      <alignment vertical="center"/>
      <protection locked="0"/>
    </xf>
    <xf numFmtId="167" fontId="53" fillId="55" borderId="12" xfId="132" quotePrefix="1" applyNumberFormat="1" applyFont="1" applyFill="1" applyBorder="1" applyAlignment="1" applyProtection="1">
      <alignment horizontal="left" vertical="center"/>
      <protection locked="0"/>
    </xf>
    <xf numFmtId="0" fontId="9" fillId="0" borderId="68" xfId="140" applyFont="1" applyBorder="1" applyAlignment="1">
      <alignment horizontal="center" vertical="center" wrapText="1"/>
    </xf>
    <xf numFmtId="167" fontId="7" fillId="36" borderId="42" xfId="132" applyNumberFormat="1" applyFont="1" applyFill="1" applyBorder="1" applyAlignment="1" applyProtection="1">
      <alignment vertical="center"/>
      <protection locked="0"/>
    </xf>
    <xf numFmtId="167" fontId="7" fillId="37" borderId="90" xfId="132" applyNumberFormat="1" applyFont="1" applyFill="1" applyBorder="1" applyAlignment="1" applyProtection="1">
      <alignment vertical="center"/>
    </xf>
    <xf numFmtId="167" fontId="53" fillId="36" borderId="33" xfId="132" applyNumberFormat="1" applyFont="1" applyFill="1" applyBorder="1" applyAlignment="1" applyProtection="1">
      <alignment vertical="center"/>
      <protection locked="0"/>
    </xf>
    <xf numFmtId="167" fontId="53" fillId="36" borderId="19" xfId="132" applyNumberFormat="1" applyFont="1" applyFill="1" applyBorder="1" applyAlignment="1" applyProtection="1">
      <alignment vertical="center"/>
      <protection locked="0"/>
    </xf>
    <xf numFmtId="167" fontId="53" fillId="36" borderId="49" xfId="132" applyNumberFormat="1" applyFont="1" applyFill="1" applyBorder="1" applyAlignment="1" applyProtection="1">
      <alignment vertical="center"/>
      <protection locked="0"/>
    </xf>
    <xf numFmtId="167" fontId="7" fillId="57" borderId="24" xfId="132" applyNumberFormat="1" applyFont="1" applyFill="1" applyBorder="1" applyAlignment="1" applyProtection="1">
      <alignment vertical="center"/>
      <protection locked="0"/>
    </xf>
    <xf numFmtId="167" fontId="7" fillId="36" borderId="40" xfId="132" applyNumberFormat="1" applyFont="1" applyFill="1" applyBorder="1" applyAlignment="1" applyProtection="1">
      <alignment vertical="center"/>
      <protection locked="0"/>
    </xf>
    <xf numFmtId="167" fontId="53" fillId="36" borderId="41" xfId="132" applyNumberFormat="1" applyFont="1" applyFill="1" applyBorder="1" applyAlignment="1" applyProtection="1">
      <alignment vertical="center"/>
      <protection locked="0"/>
    </xf>
    <xf numFmtId="0" fontId="7" fillId="0" borderId="0" xfId="140" applyFont="1" applyAlignment="1" applyProtection="1">
      <alignment vertical="center"/>
      <protection locked="0"/>
    </xf>
    <xf numFmtId="167" fontId="53" fillId="55" borderId="49" xfId="132" applyNumberFormat="1" applyFont="1" applyFill="1" applyBorder="1" applyAlignment="1" applyProtection="1">
      <alignment vertical="center"/>
      <protection locked="0"/>
    </xf>
    <xf numFmtId="200" fontId="7" fillId="37" borderId="42" xfId="140" applyNumberFormat="1" applyFont="1" applyFill="1" applyBorder="1" applyAlignment="1">
      <alignment horizontal="left" vertical="center" wrapText="1"/>
    </xf>
    <xf numFmtId="49" fontId="9" fillId="37" borderId="24" xfId="82" applyNumberFormat="1" applyFont="1" applyFill="1" applyBorder="1" applyAlignment="1">
      <alignment horizontal="centerContinuous" vertical="center"/>
    </xf>
    <xf numFmtId="49" fontId="9" fillId="37" borderId="4" xfId="82" applyNumberFormat="1" applyFont="1" applyFill="1" applyBorder="1" applyAlignment="1">
      <alignment horizontal="centerContinuous" vertical="center"/>
    </xf>
    <xf numFmtId="49" fontId="9" fillId="37" borderId="19" xfId="82" applyNumberFormat="1" applyFont="1" applyFill="1" applyBorder="1" applyAlignment="1">
      <alignment horizontal="centerContinuous" vertical="center"/>
    </xf>
    <xf numFmtId="0" fontId="56" fillId="34" borderId="63" xfId="0" applyFont="1" applyFill="1" applyBorder="1" applyAlignment="1">
      <alignment vertical="center" wrapText="1"/>
    </xf>
    <xf numFmtId="167" fontId="7" fillId="36" borderId="49" xfId="132" applyNumberFormat="1" applyFont="1" applyFill="1" applyBorder="1" applyAlignment="1" applyProtection="1">
      <alignment vertical="center"/>
      <protection locked="0"/>
    </xf>
    <xf numFmtId="167" fontId="53" fillId="55" borderId="82" xfId="132" applyNumberFormat="1" applyFont="1" applyFill="1" applyBorder="1" applyAlignment="1" applyProtection="1">
      <alignment vertical="center"/>
      <protection locked="0"/>
    </xf>
    <xf numFmtId="167" fontId="7" fillId="57" borderId="19" xfId="132" applyNumberFormat="1" applyFont="1" applyFill="1" applyBorder="1" applyAlignment="1" applyProtection="1">
      <alignment vertical="center"/>
      <protection locked="0"/>
    </xf>
    <xf numFmtId="167" fontId="7" fillId="36" borderId="65" xfId="132" applyNumberFormat="1" applyFont="1" applyFill="1" applyBorder="1" applyAlignment="1" applyProtection="1">
      <alignment vertical="center"/>
      <protection locked="0"/>
    </xf>
    <xf numFmtId="167" fontId="7" fillId="57" borderId="65" xfId="132" applyNumberFormat="1" applyFont="1" applyFill="1" applyBorder="1" applyAlignment="1" applyProtection="1">
      <alignment vertical="center"/>
      <protection locked="0"/>
    </xf>
    <xf numFmtId="164" fontId="7" fillId="0" borderId="41" xfId="0" applyNumberFormat="1" applyFont="1" applyBorder="1" applyAlignment="1">
      <alignment horizontal="center" vertical="center"/>
    </xf>
    <xf numFmtId="0" fontId="31" fillId="0" borderId="0" xfId="651" applyFont="1" applyAlignment="1" applyProtection="1"/>
    <xf numFmtId="0" fontId="7" fillId="38" borderId="0" xfId="651" applyFont="1" applyFill="1" applyAlignment="1" applyProtection="1">
      <alignment horizontal="center" vertical="center"/>
    </xf>
    <xf numFmtId="0" fontId="7" fillId="38" borderId="0" xfId="651" applyFont="1" applyFill="1" applyAlignment="1" applyProtection="1">
      <alignment wrapText="1"/>
    </xf>
    <xf numFmtId="0" fontId="7" fillId="0" borderId="0" xfId="651" applyFont="1" applyProtection="1">
      <alignment horizontal="centerContinuous" vertical="top"/>
      <protection locked="0"/>
    </xf>
    <xf numFmtId="0" fontId="7" fillId="38" borderId="0" xfId="651" applyFont="1" applyFill="1" applyProtection="1">
      <alignment horizontal="centerContinuous" vertical="top"/>
    </xf>
    <xf numFmtId="0" fontId="7" fillId="38" borderId="12" xfId="651" applyFont="1" applyFill="1" applyBorder="1" applyAlignment="1" applyProtection="1">
      <alignment horizontal="center" vertical="top"/>
    </xf>
    <xf numFmtId="0" fontId="7" fillId="38" borderId="12" xfId="651" applyFont="1" applyFill="1" applyBorder="1" applyAlignment="1" applyProtection="1">
      <alignment horizontal="left" vertical="top"/>
    </xf>
    <xf numFmtId="0" fontId="7" fillId="0" borderId="12" xfId="651" applyFont="1" applyBorder="1" applyAlignment="1" applyProtection="1">
      <alignment horizontal="left" vertical="top" wrapText="1"/>
    </xf>
    <xf numFmtId="0" fontId="7" fillId="38" borderId="0" xfId="651" applyFont="1" applyFill="1" applyProtection="1">
      <alignment horizontal="centerContinuous" vertical="top"/>
      <protection locked="0"/>
    </xf>
    <xf numFmtId="0" fontId="7" fillId="38" borderId="0" xfId="651" applyFont="1" applyFill="1" applyAlignment="1" applyProtection="1">
      <alignment wrapText="1"/>
      <protection locked="0"/>
    </xf>
    <xf numFmtId="0" fontId="9" fillId="38" borderId="0" xfId="651" applyFont="1" applyFill="1" applyProtection="1">
      <alignment horizontal="centerContinuous" vertical="top"/>
      <protection locked="0"/>
    </xf>
    <xf numFmtId="0" fontId="9" fillId="0" borderId="0" xfId="651" applyFont="1" applyProtection="1">
      <alignment horizontal="centerContinuous" vertical="top"/>
      <protection locked="0"/>
    </xf>
    <xf numFmtId="0" fontId="109" fillId="0" borderId="0" xfId="0" applyFont="1" applyAlignment="1">
      <alignment vertical="center"/>
    </xf>
    <xf numFmtId="0" fontId="115" fillId="0" borderId="91" xfId="0" applyFont="1" applyBorder="1" applyAlignment="1">
      <alignment vertical="center" wrapText="1"/>
    </xf>
    <xf numFmtId="0" fontId="69" fillId="0" borderId="86" xfId="0" applyFont="1" applyBorder="1" applyAlignment="1">
      <alignment horizontal="left" vertical="center" wrapText="1" indent="2"/>
    </xf>
    <xf numFmtId="0" fontId="71" fillId="0" borderId="80" xfId="0" applyFont="1" applyBorder="1" applyAlignment="1">
      <alignment horizontal="center" vertical="center" wrapText="1"/>
    </xf>
    <xf numFmtId="0" fontId="0" fillId="0" borderId="80" xfId="0" applyBorder="1" applyAlignment="1">
      <alignment vertical="top" wrapText="1"/>
    </xf>
    <xf numFmtId="0" fontId="69" fillId="0" borderId="104" xfId="0" applyFont="1" applyBorder="1" applyAlignment="1">
      <alignment horizontal="left" vertical="center" wrapText="1" indent="2"/>
    </xf>
    <xf numFmtId="0" fontId="71" fillId="0" borderId="104" xfId="0" applyFont="1" applyBorder="1" applyAlignment="1">
      <alignment vertical="center" wrapText="1"/>
    </xf>
    <xf numFmtId="0" fontId="71" fillId="0" borderId="104" xfId="0" applyFont="1" applyBorder="1" applyAlignment="1">
      <alignment horizontal="left" vertical="center" wrapText="1" indent="2"/>
    </xf>
    <xf numFmtId="0" fontId="65" fillId="0" borderId="0" xfId="0" applyFont="1" applyAlignment="1">
      <alignment vertical="center"/>
    </xf>
    <xf numFmtId="0" fontId="7" fillId="0" borderId="42" xfId="121" applyBorder="1" applyAlignment="1">
      <alignment horizontal="left" wrapText="1"/>
    </xf>
    <xf numFmtId="0" fontId="7" fillId="0" borderId="0" xfId="139" applyAlignment="1">
      <alignment horizontal="center"/>
    </xf>
    <xf numFmtId="0" fontId="9" fillId="34" borderId="82" xfId="0" applyFont="1" applyFill="1" applyBorder="1" applyAlignment="1">
      <alignment horizontal="center" wrapText="1"/>
    </xf>
    <xf numFmtId="0" fontId="71" fillId="0" borderId="86" xfId="0" applyFont="1" applyBorder="1" applyAlignment="1">
      <alignment vertical="center" wrapText="1"/>
    </xf>
    <xf numFmtId="0" fontId="71" fillId="0" borderId="75" xfId="0" applyFont="1" applyBorder="1" applyAlignment="1">
      <alignment horizontal="center" vertical="center" wrapText="1"/>
    </xf>
    <xf numFmtId="0" fontId="0" fillId="0" borderId="75" xfId="0" applyBorder="1" applyAlignment="1">
      <alignment vertical="top" wrapText="1"/>
    </xf>
    <xf numFmtId="0" fontId="0" fillId="0" borderId="0" xfId="0" applyAlignment="1">
      <alignment horizontal="center"/>
    </xf>
    <xf numFmtId="0" fontId="7" fillId="33" borderId="66" xfId="0" applyFont="1" applyFill="1" applyBorder="1" applyAlignment="1">
      <alignment wrapText="1"/>
    </xf>
    <xf numFmtId="0" fontId="7" fillId="33" borderId="66" xfId="0" applyFont="1" applyFill="1" applyBorder="1" applyAlignment="1">
      <alignment horizontal="justify" vertical="center"/>
    </xf>
    <xf numFmtId="0" fontId="0" fillId="33" borderId="66" xfId="0" applyFill="1" applyBorder="1" applyAlignment="1">
      <alignment wrapText="1"/>
    </xf>
    <xf numFmtId="0" fontId="7" fillId="33" borderId="67" xfId="0" applyFont="1" applyFill="1" applyBorder="1" applyAlignment="1">
      <alignment wrapText="1"/>
    </xf>
    <xf numFmtId="167" fontId="7" fillId="37" borderId="12" xfId="40" applyNumberFormat="1" applyFont="1" applyFill="1" applyBorder="1" applyProtection="1"/>
    <xf numFmtId="1" fontId="7" fillId="43" borderId="16" xfId="78" applyNumberFormat="1" applyFont="1" applyFill="1" applyBorder="1"/>
    <xf numFmtId="44" fontId="7" fillId="24" borderId="41" xfId="45" applyNumberFormat="1" applyFont="1" applyFill="1" applyBorder="1"/>
    <xf numFmtId="44" fontId="7" fillId="24" borderId="12" xfId="45" applyNumberFormat="1" applyFont="1" applyFill="1" applyBorder="1"/>
    <xf numFmtId="44" fontId="7" fillId="24" borderId="42" xfId="45" applyNumberFormat="1" applyFont="1" applyFill="1" applyBorder="1"/>
    <xf numFmtId="167" fontId="7" fillId="57" borderId="12" xfId="132" applyNumberFormat="1" applyFont="1" applyFill="1" applyBorder="1" applyAlignment="1" applyProtection="1">
      <alignment vertical="center"/>
      <protection locked="0"/>
    </xf>
    <xf numFmtId="41" fontId="40" fillId="41" borderId="21" xfId="0" applyNumberFormat="1" applyFont="1" applyFill="1" applyBorder="1" applyProtection="1">
      <protection locked="0"/>
    </xf>
    <xf numFmtId="41" fontId="40" fillId="37" borderId="21" xfId="0" applyNumberFormat="1" applyFont="1" applyFill="1" applyBorder="1"/>
    <xf numFmtId="41" fontId="40" fillId="41" borderId="12" xfId="0" applyNumberFormat="1" applyFont="1" applyFill="1" applyBorder="1" applyProtection="1">
      <protection locked="0"/>
    </xf>
    <xf numFmtId="41" fontId="40" fillId="37" borderId="12" xfId="0" applyNumberFormat="1" applyFont="1" applyFill="1" applyBorder="1"/>
    <xf numFmtId="0" fontId="7" fillId="0" borderId="21" xfId="0" applyFont="1" applyBorder="1" applyAlignment="1">
      <alignment horizontal="center"/>
    </xf>
    <xf numFmtId="0" fontId="7" fillId="0" borderId="21" xfId="117" applyFont="1" applyBorder="1" applyAlignment="1">
      <alignment horizontal="left"/>
    </xf>
    <xf numFmtId="0" fontId="7" fillId="0" borderId="12" xfId="0" applyFont="1" applyBorder="1" applyAlignment="1">
      <alignment horizontal="center"/>
    </xf>
    <xf numFmtId="0" fontId="7" fillId="0" borderId="12" xfId="117" applyFont="1" applyBorder="1" applyAlignment="1">
      <alignment horizontal="left"/>
    </xf>
    <xf numFmtId="0" fontId="7" fillId="0" borderId="12" xfId="121" applyBorder="1" applyAlignment="1">
      <alignment horizontal="center"/>
    </xf>
    <xf numFmtId="0" fontId="7" fillId="0" borderId="0" xfId="0" applyFont="1" applyAlignment="1">
      <alignment horizontal="left" vertical="center"/>
    </xf>
    <xf numFmtId="0" fontId="7" fillId="0" borderId="0" xfId="121" applyAlignment="1">
      <alignment horizontal="center"/>
    </xf>
    <xf numFmtId="49" fontId="7" fillId="0" borderId="85" xfId="78" applyNumberFormat="1" applyFont="1" applyBorder="1"/>
    <xf numFmtId="44" fontId="7" fillId="37" borderId="16" xfId="41" applyFont="1" applyFill="1" applyBorder="1" applyAlignment="1" applyProtection="1"/>
    <xf numFmtId="44" fontId="7" fillId="37" borderId="14" xfId="41" applyFont="1" applyFill="1" applyBorder="1" applyAlignment="1" applyProtection="1"/>
    <xf numFmtId="44" fontId="7" fillId="37" borderId="17" xfId="41" applyFont="1" applyFill="1" applyBorder="1" applyAlignment="1" applyProtection="1"/>
    <xf numFmtId="41" fontId="7" fillId="37" borderId="16" xfId="35" applyNumberFormat="1" applyFont="1" applyFill="1" applyBorder="1" applyAlignment="1" applyProtection="1"/>
    <xf numFmtId="0" fontId="9" fillId="34" borderId="24" xfId="0" applyFont="1" applyFill="1" applyBorder="1" applyAlignment="1">
      <alignment horizontal="center" vertical="center" wrapText="1"/>
    </xf>
    <xf numFmtId="44" fontId="9" fillId="37" borderId="12" xfId="40" applyFont="1" applyFill="1" applyBorder="1" applyAlignment="1" applyProtection="1">
      <protection locked="0"/>
    </xf>
    <xf numFmtId="0" fontId="9" fillId="34" borderId="12" xfId="121" applyFont="1" applyFill="1" applyBorder="1" applyAlignment="1">
      <alignment horizontal="center" vertical="center" wrapText="1"/>
    </xf>
    <xf numFmtId="0" fontId="59" fillId="34" borderId="12" xfId="0" applyFont="1" applyFill="1" applyBorder="1" applyAlignment="1">
      <alignment horizontal="centerContinuous" vertical="center"/>
    </xf>
    <xf numFmtId="0" fontId="9" fillId="34" borderId="12" xfId="114" quotePrefix="1" applyFont="1" applyFill="1" applyBorder="1" applyAlignment="1">
      <alignment horizontal="centerContinuous" vertical="center" wrapText="1"/>
    </xf>
    <xf numFmtId="0" fontId="9" fillId="34" borderId="25" xfId="0" applyFont="1" applyFill="1" applyBorder="1" applyAlignment="1">
      <alignment horizontal="centerContinuous" vertical="center"/>
    </xf>
    <xf numFmtId="0" fontId="9" fillId="34" borderId="25" xfId="0" applyFont="1" applyFill="1" applyBorder="1" applyAlignment="1">
      <alignment horizontal="centerContinuous" vertical="center" wrapText="1"/>
    </xf>
    <xf numFmtId="167" fontId="7" fillId="42" borderId="12" xfId="40" applyNumberFormat="1" applyFont="1" applyFill="1" applyBorder="1" applyProtection="1">
      <protection locked="0"/>
    </xf>
    <xf numFmtId="167" fontId="7" fillId="24" borderId="12" xfId="40" applyNumberFormat="1" applyFont="1" applyFill="1" applyBorder="1" applyProtection="1"/>
    <xf numFmtId="43" fontId="7" fillId="42" borderId="18" xfId="34" applyFont="1" applyFill="1" applyBorder="1" applyProtection="1">
      <protection locked="0"/>
    </xf>
    <xf numFmtId="0" fontId="7" fillId="0" borderId="0" xfId="0" applyFont="1" applyAlignment="1">
      <alignment horizontal="left" wrapText="1"/>
    </xf>
    <xf numFmtId="0" fontId="40" fillId="34" borderId="36" xfId="121" applyFont="1" applyFill="1" applyBorder="1"/>
    <xf numFmtId="0" fontId="59" fillId="0" borderId="33" xfId="121" applyFont="1" applyBorder="1"/>
    <xf numFmtId="0" fontId="40" fillId="33" borderId="12" xfId="117" applyFont="1" applyFill="1" applyBorder="1" applyAlignment="1">
      <alignment horizontal="left"/>
    </xf>
    <xf numFmtId="0" fontId="59" fillId="34" borderId="19" xfId="121" applyFont="1" applyFill="1" applyBorder="1" applyAlignment="1">
      <alignment horizontal="centerContinuous" vertical="center"/>
    </xf>
    <xf numFmtId="167" fontId="40" fillId="0" borderId="0" xfId="40" applyNumberFormat="1" applyFont="1" applyFill="1" applyBorder="1" applyAlignment="1" applyProtection="1"/>
    <xf numFmtId="0" fontId="56" fillId="34" borderId="12" xfId="121" applyFont="1" applyFill="1" applyBorder="1" applyAlignment="1">
      <alignment horizontal="center" vertical="center" wrapText="1"/>
    </xf>
    <xf numFmtId="0" fontId="53" fillId="34" borderId="87" xfId="0" applyFont="1" applyFill="1" applyBorder="1" applyAlignment="1">
      <alignment wrapText="1"/>
    </xf>
    <xf numFmtId="167" fontId="7" fillId="39" borderId="21" xfId="40" applyNumberFormat="1" applyFont="1" applyFill="1" applyBorder="1" applyAlignment="1" applyProtection="1">
      <protection locked="0"/>
    </xf>
    <xf numFmtId="0" fontId="58" fillId="0" borderId="105" xfId="0" applyFont="1" applyBorder="1" applyAlignment="1">
      <alignment horizontal="center"/>
    </xf>
    <xf numFmtId="166" fontId="7" fillId="37" borderId="12" xfId="40" applyNumberFormat="1" applyFont="1" applyFill="1" applyBorder="1" applyAlignment="1"/>
    <xf numFmtId="166" fontId="7" fillId="34" borderId="12" xfId="40" applyNumberFormat="1" applyFont="1" applyFill="1" applyBorder="1" applyAlignment="1"/>
    <xf numFmtId="166" fontId="7" fillId="37" borderId="19" xfId="40" applyNumberFormat="1" applyFont="1" applyFill="1" applyBorder="1" applyAlignment="1"/>
    <xf numFmtId="166" fontId="7" fillId="37" borderId="42" xfId="40" applyNumberFormat="1" applyFont="1" applyFill="1" applyBorder="1" applyAlignment="1"/>
    <xf numFmtId="166" fontId="7" fillId="37" borderId="12" xfId="40" applyNumberFormat="1" applyFont="1" applyFill="1" applyBorder="1" applyAlignment="1" applyProtection="1"/>
    <xf numFmtId="0" fontId="9" fillId="0" borderId="21" xfId="82" applyFont="1" applyBorder="1" applyAlignment="1">
      <alignment horizontal="centerContinuous" vertical="center"/>
    </xf>
    <xf numFmtId="0" fontId="9" fillId="33" borderId="24" xfId="82" applyFont="1" applyFill="1" applyBorder="1" applyAlignment="1">
      <alignment horizontal="center" vertical="center"/>
    </xf>
    <xf numFmtId="0" fontId="9" fillId="33" borderId="4" xfId="82" applyFont="1" applyFill="1" applyBorder="1" applyAlignment="1">
      <alignment horizontal="center" vertical="center"/>
    </xf>
    <xf numFmtId="0" fontId="9" fillId="33" borderId="19" xfId="82" applyFont="1" applyFill="1" applyBorder="1" applyAlignment="1">
      <alignment horizontal="center" vertical="center"/>
    </xf>
    <xf numFmtId="0" fontId="7" fillId="0" borderId="91" xfId="0" applyFont="1" applyBorder="1" applyAlignment="1">
      <alignment horizontal="center" vertical="center" wrapText="1"/>
    </xf>
    <xf numFmtId="0" fontId="40" fillId="0" borderId="12" xfId="0" applyFont="1" applyBorder="1"/>
    <xf numFmtId="0" fontId="7" fillId="0" borderId="40" xfId="0" applyFont="1" applyBorder="1" applyAlignment="1">
      <alignment horizontal="left" wrapText="1"/>
    </xf>
    <xf numFmtId="164" fontId="7" fillId="0" borderId="39" xfId="0" applyNumberFormat="1" applyFont="1" applyBorder="1" applyAlignment="1">
      <alignment horizontal="center" wrapText="1"/>
    </xf>
    <xf numFmtId="0" fontId="2" fillId="0" borderId="0" xfId="121" applyFont="1" applyProtection="1">
      <protection locked="0"/>
    </xf>
    <xf numFmtId="164" fontId="7" fillId="0" borderId="41" xfId="121" applyNumberFormat="1" applyBorder="1" applyAlignment="1">
      <alignment horizontal="center"/>
    </xf>
    <xf numFmtId="0" fontId="7" fillId="0" borderId="12" xfId="139" applyBorder="1"/>
    <xf numFmtId="0" fontId="2" fillId="0" borderId="0" xfId="0" applyFont="1" applyProtection="1">
      <protection locked="0"/>
    </xf>
    <xf numFmtId="0" fontId="7" fillId="0" borderId="42" xfId="139" applyBorder="1" applyAlignment="1">
      <alignment wrapText="1"/>
    </xf>
    <xf numFmtId="164" fontId="7" fillId="0" borderId="39" xfId="121" applyNumberFormat="1" applyBorder="1" applyAlignment="1">
      <alignment horizontal="center"/>
    </xf>
    <xf numFmtId="0" fontId="7" fillId="0" borderId="12" xfId="121" applyBorder="1"/>
    <xf numFmtId="0" fontId="53" fillId="34" borderId="65" xfId="0" applyFont="1" applyFill="1" applyBorder="1" applyAlignment="1">
      <alignment wrapText="1"/>
    </xf>
    <xf numFmtId="0" fontId="56" fillId="34" borderId="19" xfId="0" applyFont="1" applyFill="1" applyBorder="1" applyAlignment="1">
      <alignment horizontal="center"/>
    </xf>
    <xf numFmtId="0" fontId="31" fillId="0" borderId="0" xfId="121" applyFont="1"/>
    <xf numFmtId="0" fontId="9" fillId="0" borderId="0" xfId="121" applyFont="1"/>
    <xf numFmtId="0" fontId="7" fillId="0" borderId="0" xfId="121"/>
    <xf numFmtId="0" fontId="115" fillId="37" borderId="41" xfId="0" applyFont="1" applyFill="1" applyBorder="1" applyAlignment="1">
      <alignment horizontal="center" vertical="center" wrapText="1"/>
    </xf>
    <xf numFmtId="0" fontId="115" fillId="37" borderId="12" xfId="0" applyFont="1" applyFill="1" applyBorder="1" applyAlignment="1">
      <alignment horizontal="center" vertical="center"/>
    </xf>
    <xf numFmtId="0" fontId="7" fillId="37" borderId="42" xfId="0" applyFont="1" applyFill="1" applyBorder="1" applyAlignment="1">
      <alignment horizontal="left" vertical="center" wrapText="1"/>
    </xf>
    <xf numFmtId="0" fontId="115" fillId="37" borderId="37" xfId="0" applyFont="1" applyFill="1" applyBorder="1" applyAlignment="1">
      <alignment horizontal="center" vertical="center" wrapText="1"/>
    </xf>
    <xf numFmtId="0" fontId="115" fillId="37" borderId="25" xfId="0" applyFont="1" applyFill="1" applyBorder="1" applyAlignment="1">
      <alignment horizontal="center" vertical="center"/>
    </xf>
    <xf numFmtId="0" fontId="7" fillId="37" borderId="38" xfId="0" applyFont="1" applyFill="1" applyBorder="1" applyAlignment="1">
      <alignment horizontal="left" vertical="center" wrapText="1"/>
    </xf>
    <xf numFmtId="0" fontId="115" fillId="37" borderId="43" xfId="0" applyFont="1" applyFill="1" applyBorder="1" applyAlignment="1">
      <alignment horizontal="center" vertical="center" wrapText="1"/>
    </xf>
    <xf numFmtId="0" fontId="115" fillId="37" borderId="44" xfId="0" applyFont="1" applyFill="1" applyBorder="1" applyAlignment="1">
      <alignment horizontal="center" vertical="center"/>
    </xf>
    <xf numFmtId="0" fontId="7" fillId="37" borderId="45" xfId="0" applyFont="1" applyFill="1" applyBorder="1" applyAlignment="1">
      <alignment horizontal="left" vertical="center" wrapText="1"/>
    </xf>
    <xf numFmtId="0" fontId="9" fillId="0" borderId="0" xfId="139" applyFont="1" applyAlignment="1">
      <alignment vertical="center"/>
    </xf>
    <xf numFmtId="0" fontId="9" fillId="43" borderId="12" xfId="532" applyFont="1" applyFill="1" applyBorder="1" applyAlignment="1">
      <alignment horizontal="centerContinuous" vertical="top"/>
    </xf>
    <xf numFmtId="0" fontId="71" fillId="0" borderId="25" xfId="532" applyFont="1" applyBorder="1" applyAlignment="1">
      <alignment horizontal="left" vertical="center"/>
    </xf>
    <xf numFmtId="0" fontId="71" fillId="0" borderId="16" xfId="532" applyFont="1" applyBorder="1" applyAlignment="1">
      <alignment horizontal="left" vertical="top" indent="2"/>
    </xf>
    <xf numFmtId="0" fontId="57" fillId="0" borderId="16" xfId="532" applyFont="1" applyBorder="1" applyAlignment="1">
      <alignment horizontal="left" vertical="top" indent="2"/>
    </xf>
    <xf numFmtId="0" fontId="71" fillId="0" borderId="21" xfId="532" applyFont="1" applyBorder="1" applyAlignment="1">
      <alignment horizontal="left" vertical="top" indent="2"/>
    </xf>
    <xf numFmtId="0" fontId="9" fillId="43" borderId="12" xfId="532" applyFont="1" applyFill="1" applyBorder="1" applyAlignment="1">
      <alignment horizontal="centerContinuous" vertical="center" wrapText="1"/>
    </xf>
    <xf numFmtId="0" fontId="9" fillId="43" borderId="12" xfId="532" applyFont="1" applyFill="1" applyBorder="1" applyAlignment="1">
      <alignment horizontal="centerContinuous" vertical="center"/>
    </xf>
    <xf numFmtId="0" fontId="7" fillId="0" borderId="12" xfId="532" applyBorder="1" applyAlignment="1">
      <alignment horizontal="centerContinuous" vertical="center" wrapText="1"/>
    </xf>
    <xf numFmtId="0" fontId="7" fillId="0" borderId="12" xfId="532" applyBorder="1" applyAlignment="1">
      <alignment horizontal="centerContinuous" vertical="center"/>
    </xf>
    <xf numFmtId="0" fontId="9" fillId="0" borderId="12" xfId="532" applyFont="1" applyBorder="1" applyAlignment="1">
      <alignment horizontal="center" vertical="center"/>
    </xf>
    <xf numFmtId="0" fontId="7" fillId="0" borderId="12" xfId="532" applyBorder="1" applyAlignment="1">
      <alignment horizontal="centerContinuous" vertical="top"/>
    </xf>
    <xf numFmtId="0" fontId="7" fillId="0" borderId="12" xfId="114" quotePrefix="1" applyFont="1" applyBorder="1" applyAlignment="1">
      <alignment horizontal="left"/>
    </xf>
    <xf numFmtId="0" fontId="7" fillId="0" borderId="12" xfId="114" applyFont="1" applyBorder="1" applyAlignment="1">
      <alignment horizontal="left"/>
    </xf>
    <xf numFmtId="0" fontId="31" fillId="0" borderId="0" xfId="82" applyFont="1" applyAlignment="1">
      <alignment horizontal="left" vertical="center"/>
    </xf>
    <xf numFmtId="0" fontId="7" fillId="0" borderId="0" xfId="655" applyAlignment="1">
      <alignment vertical="top"/>
    </xf>
    <xf numFmtId="0" fontId="110" fillId="0" borderId="12" xfId="82" applyFont="1" applyBorder="1" applyAlignment="1">
      <alignment vertical="center"/>
    </xf>
    <xf numFmtId="164" fontId="7" fillId="0" borderId="12" xfId="139" applyNumberFormat="1" applyBorder="1" applyAlignment="1">
      <alignment horizontal="center"/>
    </xf>
    <xf numFmtId="5" fontId="7" fillId="0" borderId="0" xfId="132" applyNumberFormat="1" applyFont="1" applyAlignment="1">
      <alignment vertical="top"/>
    </xf>
    <xf numFmtId="5" fontId="7" fillId="43" borderId="0" xfId="132" applyNumberFormat="1" applyFont="1" applyFill="1" applyAlignment="1">
      <alignment vertical="top"/>
    </xf>
    <xf numFmtId="5" fontId="7" fillId="43" borderId="48" xfId="132" applyNumberFormat="1" applyFont="1" applyFill="1" applyBorder="1" applyAlignment="1">
      <alignment vertical="top"/>
    </xf>
    <xf numFmtId="0" fontId="9" fillId="0" borderId="110" xfId="655" applyFont="1" applyBorder="1" applyAlignment="1">
      <alignment horizontal="left" vertical="center" wrapText="1"/>
    </xf>
    <xf numFmtId="0" fontId="9" fillId="0" borderId="111" xfId="655" applyFont="1" applyBorder="1" applyAlignment="1">
      <alignment horizontal="left" vertical="center" wrapText="1"/>
    </xf>
    <xf numFmtId="0" fontId="9" fillId="0" borderId="112" xfId="655" applyFont="1" applyBorder="1" applyAlignment="1">
      <alignment horizontal="left" vertical="center" wrapText="1"/>
    </xf>
    <xf numFmtId="44" fontId="9" fillId="34" borderId="24" xfId="40" applyFont="1" applyFill="1" applyBorder="1" applyAlignment="1" applyProtection="1">
      <alignment horizontal="center"/>
    </xf>
    <xf numFmtId="0" fontId="31" fillId="0" borderId="0" xfId="82" applyFont="1" applyAlignment="1" applyProtection="1">
      <alignment horizontal="left" vertical="center"/>
      <protection locked="0"/>
    </xf>
    <xf numFmtId="0" fontId="7" fillId="0" borderId="28" xfId="655" applyBorder="1" applyAlignment="1">
      <alignment vertical="top"/>
    </xf>
    <xf numFmtId="0" fontId="7" fillId="0" borderId="113" xfId="655" applyBorder="1" applyAlignment="1">
      <alignment vertical="top"/>
    </xf>
    <xf numFmtId="0" fontId="7" fillId="0" borderId="29" xfId="655" applyBorder="1" applyAlignment="1">
      <alignment vertical="top"/>
    </xf>
    <xf numFmtId="0" fontId="7" fillId="0" borderId="114" xfId="655" applyBorder="1" applyAlignment="1">
      <alignment vertical="top"/>
    </xf>
    <xf numFmtId="0" fontId="7" fillId="0" borderId="30" xfId="655" applyBorder="1" applyAlignment="1">
      <alignment vertical="top"/>
    </xf>
    <xf numFmtId="0" fontId="119" fillId="0" borderId="12" xfId="655" applyFont="1" applyBorder="1" applyAlignment="1">
      <alignment horizontal="centerContinuous" vertical="center" wrapText="1"/>
    </xf>
    <xf numFmtId="0" fontId="119" fillId="0" borderId="12" xfId="655" quotePrefix="1" applyFont="1" applyBorder="1" applyAlignment="1">
      <alignment horizontal="centerContinuous" vertical="center" wrapText="1"/>
    </xf>
    <xf numFmtId="0" fontId="119" fillId="0" borderId="12" xfId="655" applyFont="1" applyBorder="1" applyAlignment="1">
      <alignment horizontal="center" vertical="center" wrapText="1"/>
    </xf>
    <xf numFmtId="0" fontId="119" fillId="0" borderId="12" xfId="655" applyFont="1" applyBorder="1" applyAlignment="1">
      <alignment horizontal="center" vertical="center"/>
    </xf>
    <xf numFmtId="0" fontId="7" fillId="0" borderId="31" xfId="655" applyBorder="1" applyAlignment="1">
      <alignment vertical="top"/>
    </xf>
    <xf numFmtId="0" fontId="118" fillId="34" borderId="12" xfId="655" applyFont="1" applyFill="1" applyBorder="1" applyAlignment="1">
      <alignment horizontal="center" vertical="center" wrapText="1"/>
    </xf>
    <xf numFmtId="14" fontId="119" fillId="42" borderId="12" xfId="655" applyNumberFormat="1" applyFont="1" applyFill="1" applyBorder="1" applyAlignment="1" applyProtection="1">
      <alignment horizontal="center" vertical="center"/>
      <protection locked="0"/>
    </xf>
    <xf numFmtId="167" fontId="7" fillId="42" borderId="12" xfId="41" applyNumberFormat="1" applyFont="1" applyFill="1" applyBorder="1" applyAlignment="1" applyProtection="1">
      <protection locked="0"/>
    </xf>
    <xf numFmtId="167" fontId="7" fillId="37" borderId="12" xfId="41" applyNumberFormat="1" applyFont="1" applyFill="1" applyBorder="1" applyAlignment="1" applyProtection="1"/>
    <xf numFmtId="167" fontId="7" fillId="37" borderId="12" xfId="41" applyNumberFormat="1" applyFill="1" applyBorder="1" applyAlignment="1" applyProtection="1"/>
    <xf numFmtId="0" fontId="120" fillId="37" borderId="12" xfId="655" applyFont="1" applyFill="1" applyBorder="1" applyAlignment="1" applyProtection="1">
      <alignment horizontal="center" vertical="center"/>
    </xf>
    <xf numFmtId="0" fontId="59" fillId="0" borderId="107" xfId="121" applyFont="1" applyBorder="1"/>
    <xf numFmtId="166" fontId="59" fillId="37" borderId="107" xfId="125" applyNumberFormat="1" applyFont="1" applyFill="1" applyBorder="1" applyAlignment="1" applyProtection="1"/>
    <xf numFmtId="166" fontId="59" fillId="37" borderId="107" xfId="121" applyNumberFormat="1" applyFont="1" applyFill="1" applyBorder="1"/>
    <xf numFmtId="167" fontId="59" fillId="37" borderId="107" xfId="41" applyNumberFormat="1" applyFont="1" applyFill="1" applyBorder="1" applyAlignment="1" applyProtection="1"/>
    <xf numFmtId="43" fontId="59" fillId="37" borderId="107" xfId="125" applyFont="1" applyFill="1" applyBorder="1" applyAlignment="1" applyProtection="1"/>
    <xf numFmtId="44" fontId="59" fillId="37" borderId="107" xfId="41" applyFont="1" applyFill="1" applyBorder="1" applyAlignment="1" applyProtection="1"/>
    <xf numFmtId="43" fontId="59" fillId="43" borderId="107" xfId="125" applyFont="1" applyFill="1" applyBorder="1" applyAlignment="1" applyProtection="1"/>
    <xf numFmtId="44" fontId="59" fillId="43" borderId="108" xfId="41" applyFont="1" applyFill="1" applyBorder="1" applyAlignment="1" applyProtection="1"/>
    <xf numFmtId="44" fontId="59" fillId="43" borderId="109" xfId="41" applyFont="1" applyFill="1" applyBorder="1" applyAlignment="1" applyProtection="1"/>
    <xf numFmtId="0" fontId="60" fillId="0" borderId="85" xfId="78" applyFont="1" applyBorder="1"/>
    <xf numFmtId="49" fontId="40" fillId="0" borderId="85" xfId="78" applyNumberFormat="1" applyFont="1" applyBorder="1"/>
    <xf numFmtId="49" fontId="40" fillId="0" borderId="76" xfId="78" applyNumberFormat="1" applyFont="1" applyBorder="1"/>
    <xf numFmtId="0" fontId="28" fillId="0" borderId="0" xfId="528" applyFont="1"/>
    <xf numFmtId="0" fontId="31" fillId="0" borderId="0" xfId="139" applyFont="1"/>
    <xf numFmtId="0" fontId="0" fillId="0" borderId="0" xfId="0" applyAlignment="1">
      <alignment horizontal="centerContinuous" vertical="top"/>
    </xf>
    <xf numFmtId="0" fontId="9" fillId="32" borderId="0" xfId="0" applyFont="1" applyFill="1" applyAlignment="1">
      <alignment horizontal="left"/>
    </xf>
    <xf numFmtId="0" fontId="67" fillId="0" borderId="33" xfId="0" applyFont="1" applyBorder="1" applyAlignment="1" applyProtection="1">
      <alignment horizontal="left"/>
      <protection locked="0"/>
    </xf>
    <xf numFmtId="14" fontId="67" fillId="0" borderId="33" xfId="0" applyNumberFormat="1" applyFont="1" applyBorder="1" applyAlignment="1" applyProtection="1">
      <alignment horizontal="left" vertical="center"/>
      <protection locked="0"/>
    </xf>
    <xf numFmtId="14" fontId="0" fillId="0" borderId="0" xfId="0" applyNumberFormat="1" applyAlignment="1">
      <alignment horizontal="centerContinuous" vertical="top"/>
    </xf>
    <xf numFmtId="0" fontId="7" fillId="0" borderId="0" xfId="0" applyFont="1" applyAlignment="1">
      <alignment horizontal="centerContinuous" vertical="top"/>
    </xf>
    <xf numFmtId="0" fontId="9" fillId="0" borderId="0" xfId="0" applyFont="1" applyAlignment="1">
      <alignment horizontal="left" vertical="top"/>
    </xf>
    <xf numFmtId="0" fontId="0" fillId="0" borderId="0" xfId="0" applyAlignment="1">
      <alignment horizontal="left" vertical="top"/>
    </xf>
    <xf numFmtId="0" fontId="34" fillId="0" borderId="0" xfId="0" applyFont="1" applyAlignment="1">
      <alignment horizontal="centerContinuous"/>
    </xf>
    <xf numFmtId="0" fontId="0" fillId="0" borderId="0" xfId="0" applyAlignment="1">
      <alignment horizontal="centerContinuous"/>
    </xf>
    <xf numFmtId="0" fontId="31" fillId="0" borderId="0" xfId="0" applyFont="1" applyAlignment="1">
      <alignment horizontal="centerContinuous" vertical="top"/>
    </xf>
    <xf numFmtId="0" fontId="38" fillId="0" borderId="0" xfId="0" applyFont="1" applyAlignment="1">
      <alignment horizontal="centerContinuous" vertical="top"/>
    </xf>
    <xf numFmtId="0" fontId="9" fillId="0" borderId="0" xfId="0" applyFont="1" applyAlignment="1">
      <alignment horizontal="centerContinuous" vertical="top"/>
    </xf>
    <xf numFmtId="0" fontId="0" fillId="0" borderId="0" xfId="0" applyAlignment="1">
      <alignment horizontal="center" vertical="top"/>
    </xf>
    <xf numFmtId="0" fontId="7" fillId="0" borderId="66" xfId="0" applyFont="1" applyBorder="1" applyAlignment="1">
      <alignment wrapText="1"/>
    </xf>
    <xf numFmtId="0" fontId="40" fillId="0" borderId="12" xfId="0" applyFont="1" applyBorder="1" applyAlignment="1">
      <alignment wrapText="1"/>
    </xf>
    <xf numFmtId="0" fontId="7" fillId="0" borderId="12" xfId="0" applyFont="1" applyBorder="1" applyAlignment="1">
      <alignment wrapText="1"/>
    </xf>
    <xf numFmtId="0" fontId="40" fillId="0" borderId="12" xfId="652" applyFont="1" applyBorder="1" applyAlignment="1">
      <alignment wrapText="1"/>
    </xf>
    <xf numFmtId="0" fontId="9" fillId="34" borderId="115" xfId="0" applyFont="1" applyFill="1" applyBorder="1" applyAlignment="1">
      <alignment horizontal="center" wrapText="1"/>
    </xf>
    <xf numFmtId="0" fontId="9" fillId="34" borderId="116" xfId="0" applyFont="1" applyFill="1" applyBorder="1" applyAlignment="1">
      <alignment horizontal="center" wrapText="1"/>
    </xf>
    <xf numFmtId="0" fontId="9" fillId="34" borderId="117" xfId="0" applyFont="1" applyFill="1" applyBorder="1" applyAlignment="1">
      <alignment horizontal="center" wrapText="1"/>
    </xf>
    <xf numFmtId="0" fontId="7" fillId="0" borderId="109" xfId="0" applyFont="1" applyBorder="1" applyAlignment="1">
      <alignment vertical="center"/>
    </xf>
    <xf numFmtId="0" fontId="67" fillId="0" borderId="109" xfId="0" applyFont="1" applyBorder="1" applyAlignment="1">
      <alignment vertical="center" wrapText="1"/>
    </xf>
    <xf numFmtId="0" fontId="7" fillId="0" borderId="109" xfId="0" applyFont="1" applyBorder="1" applyAlignment="1">
      <alignment vertical="center" wrapText="1"/>
    </xf>
    <xf numFmtId="0" fontId="7" fillId="0" borderId="109" xfId="0" applyFont="1" applyBorder="1" applyAlignment="1">
      <alignment horizontal="center" vertical="center" wrapText="1"/>
    </xf>
    <xf numFmtId="0" fontId="117" fillId="0" borderId="115" xfId="139" applyFont="1" applyBorder="1" applyAlignment="1">
      <alignment vertical="top" wrapText="1"/>
    </xf>
    <xf numFmtId="0" fontId="117" fillId="0" borderId="91" xfId="0" applyFont="1" applyBorder="1" applyAlignment="1">
      <alignment vertical="top" wrapText="1"/>
    </xf>
    <xf numFmtId="0" fontId="7" fillId="0" borderId="118" xfId="0" applyFont="1" applyBorder="1" applyAlignment="1">
      <alignment vertical="top" wrapText="1"/>
    </xf>
    <xf numFmtId="0" fontId="7" fillId="0" borderId="80" xfId="0" applyFont="1" applyBorder="1" applyAlignment="1">
      <alignment vertical="center" wrapText="1"/>
    </xf>
    <xf numFmtId="0" fontId="117" fillId="0" borderId="91" xfId="139" applyFont="1" applyBorder="1" applyAlignment="1">
      <alignment horizontal="left" vertical="top" wrapText="1"/>
    </xf>
    <xf numFmtId="0" fontId="9" fillId="0" borderId="104" xfId="0" applyFont="1" applyBorder="1" applyAlignment="1">
      <alignment vertical="center" wrapText="1"/>
    </xf>
    <xf numFmtId="0" fontId="53" fillId="0" borderId="109" xfId="0" applyFont="1" applyBorder="1" applyAlignment="1">
      <alignment vertical="center"/>
    </xf>
    <xf numFmtId="0" fontId="117" fillId="0" borderId="115" xfId="0" applyFont="1" applyBorder="1" applyAlignment="1">
      <alignment vertical="top" wrapText="1"/>
    </xf>
    <xf numFmtId="0" fontId="7" fillId="0" borderId="91" xfId="0" applyFont="1" applyBorder="1" applyAlignment="1">
      <alignment vertical="top"/>
    </xf>
    <xf numFmtId="0" fontId="53" fillId="0" borderId="109" xfId="0" applyFont="1" applyBorder="1" applyAlignment="1">
      <alignment vertical="center" wrapText="1"/>
    </xf>
    <xf numFmtId="0" fontId="117" fillId="0" borderId="91" xfId="139" applyFont="1" applyBorder="1" applyAlignment="1">
      <alignment vertical="top" wrapText="1"/>
    </xf>
    <xf numFmtId="0" fontId="9" fillId="0" borderId="109" xfId="0" applyFont="1" applyBorder="1" applyAlignment="1">
      <alignment vertical="center"/>
    </xf>
    <xf numFmtId="0" fontId="9" fillId="0" borderId="109" xfId="0" applyFont="1" applyBorder="1" applyAlignment="1">
      <alignment horizontal="center" vertical="center" wrapText="1"/>
    </xf>
    <xf numFmtId="0" fontId="7" fillId="0" borderId="91" xfId="139" applyBorder="1" applyAlignment="1">
      <alignment horizontal="left" vertical="top" wrapText="1"/>
    </xf>
    <xf numFmtId="0" fontId="7" fillId="0" borderId="91" xfId="0" applyFont="1" applyBorder="1" applyAlignment="1">
      <alignment vertical="center" wrapText="1"/>
    </xf>
    <xf numFmtId="0" fontId="40" fillId="0" borderId="12" xfId="117" applyFont="1" applyBorder="1" applyAlignment="1">
      <alignment horizontal="left" vertical="center"/>
    </xf>
    <xf numFmtId="0" fontId="121" fillId="0" borderId="109" xfId="0" applyFont="1" applyBorder="1" applyAlignment="1">
      <alignment vertical="center" wrapText="1"/>
    </xf>
    <xf numFmtId="0" fontId="7" fillId="0" borderId="118" xfId="0" applyFont="1" applyBorder="1" applyAlignment="1">
      <alignment vertical="center" wrapText="1"/>
    </xf>
    <xf numFmtId="0" fontId="7" fillId="0" borderId="117" xfId="0" applyFont="1" applyBorder="1" applyAlignment="1">
      <alignment vertical="top" wrapText="1"/>
    </xf>
    <xf numFmtId="0" fontId="29" fillId="0" borderId="21" xfId="0" applyFont="1" applyBorder="1" applyAlignment="1">
      <alignment vertical="top" wrapText="1"/>
    </xf>
    <xf numFmtId="0" fontId="117" fillId="0" borderId="119" xfId="0" applyFont="1" applyBorder="1" applyAlignment="1">
      <alignment vertical="top" wrapText="1"/>
    </xf>
    <xf numFmtId="0" fontId="29" fillId="0" borderId="109" xfId="0" applyFont="1" applyBorder="1" applyAlignment="1">
      <alignment vertical="top"/>
    </xf>
    <xf numFmtId="0" fontId="7" fillId="0" borderId="91" xfId="0" applyFont="1" applyBorder="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0" fillId="0" borderId="109" xfId="0" applyBorder="1" applyAlignment="1">
      <alignment vertical="top" wrapText="1"/>
    </xf>
    <xf numFmtId="0" fontId="71" fillId="0" borderId="109" xfId="0" applyFont="1" applyBorder="1" applyAlignment="1">
      <alignment horizontal="center" vertical="center" wrapText="1"/>
    </xf>
    <xf numFmtId="0" fontId="29" fillId="0" borderId="109" xfId="0" applyFont="1" applyBorder="1" applyAlignment="1">
      <alignment vertical="top" wrapText="1"/>
    </xf>
    <xf numFmtId="0" fontId="69" fillId="0" borderId="119" xfId="0" applyFont="1" applyBorder="1" applyAlignment="1">
      <alignment horizontal="left" vertical="center" wrapText="1" indent="2"/>
    </xf>
    <xf numFmtId="0" fontId="71" fillId="0" borderId="119" xfId="0" applyFont="1" applyBorder="1" applyAlignment="1">
      <alignment vertical="center" wrapText="1"/>
    </xf>
    <xf numFmtId="0" fontId="80" fillId="0" borderId="0" xfId="361"/>
    <xf numFmtId="0" fontId="40" fillId="34" borderId="25" xfId="361" applyFont="1" applyFill="1" applyBorder="1"/>
    <xf numFmtId="0" fontId="9" fillId="34" borderId="14" xfId="116" applyFont="1" applyFill="1" applyBorder="1" applyAlignment="1">
      <alignment horizontal="center" vertical="center" wrapText="1"/>
    </xf>
    <xf numFmtId="0" fontId="59" fillId="34" borderId="16" xfId="361" applyFont="1" applyFill="1" applyBorder="1" applyAlignment="1">
      <alignment vertical="center" wrapText="1"/>
    </xf>
    <xf numFmtId="0" fontId="59" fillId="34" borderId="16" xfId="361" applyFont="1" applyFill="1" applyBorder="1"/>
    <xf numFmtId="0" fontId="40" fillId="34" borderId="16" xfId="361" applyFont="1" applyFill="1" applyBorder="1" applyAlignment="1">
      <alignment wrapText="1"/>
    </xf>
    <xf numFmtId="0" fontId="40" fillId="0" borderId="36" xfId="361" applyFont="1" applyBorder="1" applyAlignment="1">
      <alignment horizontal="center"/>
    </xf>
    <xf numFmtId="14" fontId="40" fillId="0" borderId="48" xfId="117" applyNumberFormat="1" applyFont="1" applyBorder="1" applyAlignment="1">
      <alignment horizontal="left"/>
    </xf>
    <xf numFmtId="0" fontId="40" fillId="0" borderId="25" xfId="117" applyFont="1" applyBorder="1" applyAlignment="1">
      <alignment horizontal="left"/>
    </xf>
    <xf numFmtId="0" fontId="40" fillId="0" borderId="25" xfId="361" applyFont="1" applyBorder="1" applyAlignment="1">
      <alignment wrapText="1"/>
    </xf>
    <xf numFmtId="0" fontId="1" fillId="37" borderId="12" xfId="0" applyFont="1" applyFill="1" applyBorder="1" applyAlignment="1">
      <alignment horizontal="center" vertical="center" wrapText="1"/>
    </xf>
    <xf numFmtId="0" fontId="1" fillId="37" borderId="4" xfId="0" applyFont="1" applyFill="1" applyBorder="1" applyAlignment="1">
      <alignment horizontal="center" vertical="center" wrapText="1"/>
    </xf>
    <xf numFmtId="0" fontId="1" fillId="37" borderId="24" xfId="0" applyFont="1" applyFill="1" applyBorder="1" applyAlignment="1">
      <alignment horizontal="center" vertical="center" wrapText="1"/>
    </xf>
    <xf numFmtId="0" fontId="1" fillId="37" borderId="42" xfId="0" applyFont="1" applyFill="1" applyBorder="1" applyAlignment="1">
      <alignment horizontal="center" vertical="center" wrapText="1"/>
    </xf>
    <xf numFmtId="0" fontId="1" fillId="0" borderId="25" xfId="361" applyFont="1" applyBorder="1"/>
    <xf numFmtId="0" fontId="80" fillId="0" borderId="27" xfId="361" applyBorder="1"/>
    <xf numFmtId="0" fontId="80" fillId="0" borderId="33" xfId="361" applyBorder="1"/>
    <xf numFmtId="0" fontId="80" fillId="0" borderId="49" xfId="361" applyBorder="1"/>
    <xf numFmtId="0" fontId="1" fillId="0" borderId="79" xfId="361" applyFont="1" applyBorder="1" applyAlignment="1">
      <alignment wrapText="1"/>
    </xf>
    <xf numFmtId="0" fontId="80" fillId="0" borderId="21" xfId="361" applyBorder="1"/>
    <xf numFmtId="0" fontId="1" fillId="37" borderId="42" xfId="0" applyFont="1" applyFill="1" applyBorder="1" applyAlignment="1">
      <alignment horizontal="center"/>
    </xf>
    <xf numFmtId="0" fontId="9" fillId="0" borderId="109" xfId="0" applyFont="1" applyBorder="1" applyAlignment="1">
      <alignment vertical="center" wrapText="1"/>
    </xf>
    <xf numFmtId="0" fontId="7" fillId="0" borderId="104" xfId="0" applyFont="1" applyBorder="1" applyAlignment="1">
      <alignment vertical="center" wrapText="1"/>
    </xf>
    <xf numFmtId="0" fontId="29" fillId="0" borderId="119" xfId="0" applyFont="1" applyBorder="1" applyAlignment="1">
      <alignment vertical="top" wrapText="1"/>
    </xf>
    <xf numFmtId="0" fontId="29" fillId="0" borderId="86" xfId="0" applyFont="1" applyBorder="1" applyAlignment="1">
      <alignment vertical="top" wrapText="1"/>
    </xf>
    <xf numFmtId="0" fontId="29" fillId="0" borderId="104" xfId="0" applyFont="1" applyBorder="1" applyAlignment="1">
      <alignment vertical="top" wrapText="1"/>
    </xf>
    <xf numFmtId="0" fontId="9" fillId="0" borderId="0" xfId="82" applyFont="1" applyAlignment="1">
      <alignment horizontal="center" vertical="center"/>
    </xf>
    <xf numFmtId="0" fontId="9" fillId="34" borderId="12" xfId="0" applyFont="1" applyFill="1" applyBorder="1" applyAlignment="1">
      <alignment horizontal="center"/>
    </xf>
    <xf numFmtId="0" fontId="9" fillId="34" borderId="23" xfId="0" applyFont="1" applyFill="1" applyBorder="1" applyAlignment="1">
      <alignment horizontal="center"/>
    </xf>
    <xf numFmtId="0" fontId="9" fillId="34" borderId="24" xfId="0" applyFont="1" applyFill="1" applyBorder="1" applyAlignment="1">
      <alignment horizontal="center"/>
    </xf>
    <xf numFmtId="0" fontId="51" fillId="0" borderId="0" xfId="0" applyFont="1" applyAlignment="1">
      <alignment horizontal="center" vertical="center"/>
    </xf>
    <xf numFmtId="0" fontId="7" fillId="0" borderId="0" xfId="0" applyFont="1" applyAlignment="1">
      <alignment horizontal="center"/>
    </xf>
    <xf numFmtId="0" fontId="7" fillId="0" borderId="0" xfId="650" applyAlignment="1">
      <alignment horizontal="center" wrapText="1"/>
    </xf>
    <xf numFmtId="0" fontId="59" fillId="34" borderId="25" xfId="0" applyFont="1" applyFill="1" applyBorder="1" applyAlignment="1">
      <alignment horizontal="left" vertical="center" wrapText="1"/>
    </xf>
    <xf numFmtId="0" fontId="59" fillId="34" borderId="16" xfId="0" applyFont="1" applyFill="1" applyBorder="1" applyAlignment="1">
      <alignment horizontal="left" vertical="center" wrapText="1"/>
    </xf>
    <xf numFmtId="0" fontId="59" fillId="34" borderId="21" xfId="0" applyFont="1" applyFill="1" applyBorder="1" applyAlignment="1">
      <alignment horizontal="left" vertical="center" wrapText="1"/>
    </xf>
    <xf numFmtId="0" fontId="7" fillId="0" borderId="119" xfId="0" applyFont="1" applyBorder="1" applyAlignment="1">
      <alignment horizontal="center" vertical="center" wrapText="1"/>
    </xf>
    <xf numFmtId="0" fontId="7" fillId="0" borderId="104" xfId="0" applyFont="1" applyBorder="1" applyAlignment="1">
      <alignment horizontal="center" vertical="center" wrapText="1"/>
    </xf>
    <xf numFmtId="0" fontId="7" fillId="0" borderId="119" xfId="0" applyFont="1" applyBorder="1" applyAlignment="1">
      <alignment vertical="center" wrapText="1"/>
    </xf>
    <xf numFmtId="0" fontId="7" fillId="0" borderId="104" xfId="0" applyFont="1" applyBorder="1" applyAlignment="1">
      <alignment vertical="center" wrapText="1"/>
    </xf>
    <xf numFmtId="0" fontId="7" fillId="0" borderId="119" xfId="0" applyFont="1" applyBorder="1" applyAlignment="1">
      <alignment vertical="center"/>
    </xf>
    <xf numFmtId="0" fontId="7" fillId="0" borderId="104" xfId="0" applyFont="1" applyBorder="1" applyAlignment="1">
      <alignment vertical="center"/>
    </xf>
    <xf numFmtId="0" fontId="65" fillId="0" borderId="0" xfId="0" applyFont="1" applyAlignment="1">
      <alignment horizontal="left" vertical="center" wrapText="1"/>
    </xf>
    <xf numFmtId="0" fontId="34" fillId="0" borderId="0" xfId="139" applyFont="1" applyAlignment="1">
      <alignment horizontal="left" vertical="top" wrapText="1"/>
    </xf>
    <xf numFmtId="0" fontId="65" fillId="0" borderId="0" xfId="532" applyFont="1" applyAlignment="1">
      <alignment horizontal="left" vertical="top" wrapText="1"/>
    </xf>
    <xf numFmtId="0" fontId="9" fillId="0" borderId="115" xfId="0" applyFont="1" applyBorder="1" applyAlignment="1">
      <alignment vertical="center"/>
    </xf>
    <xf numFmtId="0" fontId="9" fillId="0" borderId="120" xfId="0" applyFont="1" applyBorder="1" applyAlignment="1">
      <alignment vertical="center"/>
    </xf>
    <xf numFmtId="0" fontId="9" fillId="0" borderId="118" xfId="0" applyFont="1" applyBorder="1" applyAlignment="1">
      <alignment vertical="center"/>
    </xf>
    <xf numFmtId="0" fontId="9" fillId="0" borderId="83" xfId="0" applyFont="1" applyBorder="1" applyAlignment="1">
      <alignment vertical="center" wrapText="1"/>
    </xf>
    <xf numFmtId="0" fontId="9" fillId="0" borderId="74" xfId="0" applyFont="1" applyBorder="1" applyAlignment="1">
      <alignment vertical="center" wrapText="1"/>
    </xf>
    <xf numFmtId="0" fontId="9" fillId="0" borderId="75" xfId="0" applyFont="1" applyBorder="1" applyAlignment="1">
      <alignment vertical="center" wrapText="1"/>
    </xf>
    <xf numFmtId="0" fontId="9" fillId="0" borderId="76" xfId="0" applyFont="1" applyBorder="1" applyAlignment="1">
      <alignment vertical="center" wrapText="1"/>
    </xf>
    <xf numFmtId="0" fontId="9" fillId="0" borderId="108" xfId="0" applyFont="1" applyBorder="1" applyAlignment="1">
      <alignment vertical="center" wrapText="1"/>
    </xf>
    <xf numFmtId="0" fontId="9" fillId="0" borderId="109" xfId="0" applyFont="1" applyBorder="1" applyAlignment="1">
      <alignment vertical="center" wrapText="1"/>
    </xf>
    <xf numFmtId="0" fontId="71" fillId="0" borderId="86" xfId="0" applyFont="1" applyBorder="1" applyAlignment="1">
      <alignment horizontal="center" vertical="center" wrapText="1"/>
    </xf>
    <xf numFmtId="0" fontId="71" fillId="0" borderId="104" xfId="0" applyFont="1" applyBorder="1" applyAlignment="1">
      <alignment horizontal="center" vertical="center" wrapText="1"/>
    </xf>
    <xf numFmtId="0" fontId="71" fillId="0" borderId="119" xfId="0" applyFont="1" applyBorder="1" applyAlignment="1">
      <alignment horizontal="center" vertical="center" wrapText="1"/>
    </xf>
    <xf numFmtId="0" fontId="7" fillId="0" borderId="86" xfId="0" applyFont="1" applyBorder="1" applyAlignment="1">
      <alignment horizontal="center" vertical="center" wrapText="1"/>
    </xf>
    <xf numFmtId="0" fontId="29" fillId="0" borderId="119" xfId="0" applyFont="1" applyBorder="1" applyAlignment="1">
      <alignment vertical="top" wrapText="1"/>
    </xf>
    <xf numFmtId="0" fontId="29" fillId="0" borderId="86" xfId="0" applyFont="1" applyBorder="1" applyAlignment="1">
      <alignment vertical="top" wrapText="1"/>
    </xf>
    <xf numFmtId="0" fontId="29" fillId="0" borderId="104" xfId="0" applyFont="1" applyBorder="1" applyAlignment="1">
      <alignment vertical="top" wrapText="1"/>
    </xf>
    <xf numFmtId="0" fontId="67" fillId="0" borderId="119" xfId="0" applyFont="1" applyBorder="1" applyAlignment="1">
      <alignment horizontal="center" vertical="top" wrapText="1"/>
    </xf>
    <xf numFmtId="0" fontId="67" fillId="0" borderId="86" xfId="0" applyFont="1" applyBorder="1" applyAlignment="1">
      <alignment horizontal="center" vertical="top" wrapText="1"/>
    </xf>
    <xf numFmtId="0" fontId="67" fillId="0" borderId="104" xfId="0" applyFont="1" applyBorder="1" applyAlignment="1">
      <alignment horizontal="center" vertical="top" wrapText="1"/>
    </xf>
    <xf numFmtId="0" fontId="9" fillId="0" borderId="0" xfId="82" applyFont="1" applyAlignment="1">
      <alignment horizontal="center" vertical="center"/>
    </xf>
    <xf numFmtId="0" fontId="9" fillId="0" borderId="33" xfId="82" applyFont="1" applyBorder="1" applyAlignment="1">
      <alignment horizontal="center" vertical="center"/>
    </xf>
    <xf numFmtId="49" fontId="9" fillId="42" borderId="24" xfId="82" applyNumberFormat="1" applyFont="1" applyFill="1" applyBorder="1" applyAlignment="1" applyProtection="1">
      <alignment horizontal="center" vertical="center"/>
      <protection locked="0"/>
    </xf>
    <xf numFmtId="49" fontId="9" fillId="42" borderId="4" xfId="82" applyNumberFormat="1" applyFont="1" applyFill="1" applyBorder="1" applyAlignment="1" applyProtection="1">
      <alignment horizontal="center" vertical="center"/>
      <protection locked="0"/>
    </xf>
    <xf numFmtId="49" fontId="9" fillId="42" borderId="19" xfId="82" applyNumberFormat="1" applyFont="1" applyFill="1" applyBorder="1" applyAlignment="1" applyProtection="1">
      <alignment horizontal="center" vertical="center"/>
      <protection locked="0"/>
    </xf>
    <xf numFmtId="14" fontId="9" fillId="42" borderId="24" xfId="82" applyNumberFormat="1" applyFont="1" applyFill="1" applyBorder="1" applyAlignment="1" applyProtection="1">
      <alignment horizontal="center" vertical="center"/>
      <protection locked="0"/>
    </xf>
    <xf numFmtId="14" fontId="9" fillId="42" borderId="4" xfId="82" applyNumberFormat="1" applyFont="1" applyFill="1" applyBorder="1" applyAlignment="1" applyProtection="1">
      <alignment horizontal="center" vertical="center"/>
      <protection locked="0"/>
    </xf>
    <xf numFmtId="14" fontId="9" fillId="42" borderId="19" xfId="82" applyNumberFormat="1" applyFont="1" applyFill="1" applyBorder="1" applyAlignment="1" applyProtection="1">
      <alignment horizontal="center" vertical="center"/>
      <protection locked="0"/>
    </xf>
    <xf numFmtId="0" fontId="9" fillId="42" borderId="24" xfId="82" applyFont="1" applyFill="1" applyBorder="1" applyAlignment="1" applyProtection="1">
      <alignment horizontal="center" vertical="center"/>
      <protection locked="0"/>
    </xf>
    <xf numFmtId="0" fontId="9" fillId="42" borderId="4" xfId="82" applyFont="1" applyFill="1" applyBorder="1" applyAlignment="1" applyProtection="1">
      <alignment horizontal="center" vertical="center"/>
      <protection locked="0"/>
    </xf>
    <xf numFmtId="0" fontId="9" fillId="42" borderId="19" xfId="82" applyFont="1" applyFill="1" applyBorder="1" applyAlignment="1" applyProtection="1">
      <alignment horizontal="center" vertical="center"/>
      <protection locked="0"/>
    </xf>
    <xf numFmtId="0" fontId="9" fillId="0" borderId="25" xfId="82" applyFont="1" applyBorder="1" applyAlignment="1">
      <alignment horizontal="center" vertical="center"/>
    </xf>
    <xf numFmtId="0" fontId="9" fillId="0" borderId="16" xfId="82" applyFont="1" applyBorder="1" applyAlignment="1">
      <alignment horizontal="center" vertical="center"/>
    </xf>
    <xf numFmtId="0" fontId="9" fillId="0" borderId="21" xfId="82" applyFont="1" applyBorder="1" applyAlignment="1">
      <alignment horizontal="center" vertical="center"/>
    </xf>
    <xf numFmtId="0" fontId="9" fillId="37" borderId="37" xfId="82" applyFont="1" applyFill="1" applyBorder="1" applyAlignment="1">
      <alignment horizontal="center" vertical="center" wrapText="1"/>
    </xf>
    <xf numFmtId="0" fontId="9" fillId="37" borderId="39" xfId="82" applyFont="1" applyFill="1" applyBorder="1" applyAlignment="1">
      <alignment horizontal="center" vertical="center" wrapText="1"/>
    </xf>
    <xf numFmtId="0" fontId="9" fillId="41" borderId="25" xfId="82" applyFont="1" applyFill="1" applyBorder="1" applyAlignment="1">
      <alignment horizontal="center" vertical="center" wrapText="1"/>
    </xf>
    <xf numFmtId="0" fontId="9" fillId="41" borderId="16" xfId="82" applyFont="1" applyFill="1" applyBorder="1" applyAlignment="1">
      <alignment horizontal="center" vertical="center" wrapText="1"/>
    </xf>
    <xf numFmtId="0" fontId="9" fillId="41" borderId="21" xfId="82" applyFont="1" applyFill="1" applyBorder="1" applyAlignment="1">
      <alignment horizontal="center" vertical="center" wrapText="1"/>
    </xf>
    <xf numFmtId="14" fontId="9" fillId="37" borderId="24" xfId="82" applyNumberFormat="1" applyFont="1" applyFill="1" applyBorder="1" applyAlignment="1">
      <alignment horizontal="center" vertical="center"/>
    </xf>
    <xf numFmtId="14" fontId="9" fillId="37" borderId="4" xfId="82" applyNumberFormat="1" applyFont="1" applyFill="1" applyBorder="1" applyAlignment="1">
      <alignment horizontal="center" vertical="center"/>
    </xf>
    <xf numFmtId="14" fontId="9" fillId="37" borderId="19" xfId="82" applyNumberFormat="1" applyFont="1" applyFill="1" applyBorder="1" applyAlignment="1">
      <alignment horizontal="center" vertical="center"/>
    </xf>
    <xf numFmtId="0" fontId="9" fillId="34" borderId="25" xfId="121" applyFont="1" applyFill="1" applyBorder="1" applyAlignment="1">
      <alignment horizontal="center" vertical="center" wrapText="1"/>
    </xf>
    <xf numFmtId="0" fontId="9" fillId="34" borderId="21" xfId="121" applyFont="1" applyFill="1" applyBorder="1" applyAlignment="1">
      <alignment horizontal="center" vertical="center" wrapText="1"/>
    </xf>
    <xf numFmtId="0" fontId="59" fillId="34" borderId="25" xfId="121" applyFont="1" applyFill="1" applyBorder="1" applyAlignment="1">
      <alignment horizontal="center" vertical="center" wrapText="1"/>
    </xf>
    <xf numFmtId="0" fontId="59" fillId="34" borderId="21" xfId="121" applyFont="1" applyFill="1" applyBorder="1" applyAlignment="1">
      <alignment horizontal="center" vertical="center" wrapText="1"/>
    </xf>
    <xf numFmtId="0" fontId="56" fillId="34" borderId="25" xfId="121" applyFont="1" applyFill="1" applyBorder="1" applyAlignment="1">
      <alignment horizontal="center" vertical="center" wrapText="1"/>
    </xf>
    <xf numFmtId="0" fontId="56" fillId="34" borderId="21" xfId="121" applyFont="1" applyFill="1" applyBorder="1" applyAlignment="1">
      <alignment horizontal="center" vertical="center" wrapText="1"/>
    </xf>
    <xf numFmtId="0" fontId="9" fillId="34" borderId="12" xfId="0" applyFont="1" applyFill="1" applyBorder="1" applyAlignment="1">
      <alignment horizontal="center"/>
    </xf>
    <xf numFmtId="0" fontId="9" fillId="34" borderId="23" xfId="0" applyFont="1" applyFill="1" applyBorder="1" applyAlignment="1">
      <alignment horizontal="center"/>
    </xf>
    <xf numFmtId="0" fontId="9" fillId="34" borderId="18" xfId="0" applyFont="1" applyFill="1" applyBorder="1" applyAlignment="1">
      <alignment horizontal="center"/>
    </xf>
    <xf numFmtId="0" fontId="9" fillId="34" borderId="24" xfId="0" applyFont="1" applyFill="1" applyBorder="1" applyAlignment="1">
      <alignment horizontal="center"/>
    </xf>
    <xf numFmtId="0" fontId="9" fillId="34" borderId="4" xfId="0" applyFont="1" applyFill="1" applyBorder="1" applyAlignment="1">
      <alignment horizontal="center"/>
    </xf>
    <xf numFmtId="0" fontId="9" fillId="34" borderId="54" xfId="0" applyFont="1" applyFill="1" applyBorder="1" applyAlignment="1">
      <alignment horizontal="center"/>
    </xf>
    <xf numFmtId="0" fontId="9" fillId="34" borderId="19" xfId="0" applyFont="1" applyFill="1" applyBorder="1" applyAlignment="1">
      <alignment horizontal="center"/>
    </xf>
    <xf numFmtId="0" fontId="7" fillId="0" borderId="24" xfId="528" applyBorder="1" applyAlignment="1">
      <alignment horizontal="left" wrapText="1"/>
    </xf>
    <xf numFmtId="0" fontId="7" fillId="0" borderId="4" xfId="528" applyBorder="1" applyAlignment="1">
      <alignment horizontal="left" wrapText="1"/>
    </xf>
    <xf numFmtId="0" fontId="7" fillId="0" borderId="19" xfId="528" applyBorder="1" applyAlignment="1">
      <alignment horizontal="left" wrapText="1"/>
    </xf>
    <xf numFmtId="0" fontId="7" fillId="0" borderId="0" xfId="81" applyFont="1" applyAlignment="1">
      <alignment horizontal="left"/>
    </xf>
    <xf numFmtId="0" fontId="9" fillId="34" borderId="52" xfId="0" applyFont="1" applyFill="1" applyBorder="1" applyAlignment="1">
      <alignment horizontal="center" wrapText="1"/>
    </xf>
    <xf numFmtId="0" fontId="9" fillId="34" borderId="53" xfId="0" applyFont="1" applyFill="1" applyBorder="1" applyAlignment="1">
      <alignment horizontal="center" wrapText="1"/>
    </xf>
    <xf numFmtId="0" fontId="9" fillId="34" borderId="51" xfId="0" applyFont="1" applyFill="1" applyBorder="1" applyAlignment="1">
      <alignment horizontal="center" wrapText="1"/>
    </xf>
    <xf numFmtId="0" fontId="9" fillId="34" borderId="47" xfId="0" applyFont="1" applyFill="1" applyBorder="1" applyAlignment="1">
      <alignment horizontal="center" wrapText="1"/>
    </xf>
    <xf numFmtId="167" fontId="9" fillId="34" borderId="52" xfId="45" applyNumberFormat="1" applyFont="1" applyFill="1" applyBorder="1" applyAlignment="1">
      <alignment horizontal="center" wrapText="1"/>
    </xf>
    <xf numFmtId="167" fontId="9" fillId="34" borderId="53" xfId="45" applyNumberFormat="1" applyFont="1" applyFill="1" applyBorder="1" applyAlignment="1">
      <alignment horizontal="center" wrapText="1"/>
    </xf>
    <xf numFmtId="0" fontId="28" fillId="0" borderId="0" xfId="0" applyFont="1" applyAlignment="1">
      <alignment horizontal="left" wrapText="1"/>
    </xf>
    <xf numFmtId="0" fontId="9" fillId="32" borderId="24" xfId="0" applyFont="1" applyFill="1" applyBorder="1" applyAlignment="1">
      <alignment horizontal="center"/>
    </xf>
    <xf numFmtId="0" fontId="9" fillId="32" borderId="4" xfId="0" applyFont="1" applyFill="1" applyBorder="1" applyAlignment="1">
      <alignment horizontal="center"/>
    </xf>
    <xf numFmtId="167" fontId="9" fillId="34" borderId="25" xfId="45" applyNumberFormat="1" applyFont="1" applyFill="1" applyBorder="1" applyAlignment="1">
      <alignment horizontal="center" wrapText="1"/>
    </xf>
    <xf numFmtId="167" fontId="9" fillId="34" borderId="16" xfId="45" applyNumberFormat="1" applyFont="1" applyFill="1" applyBorder="1" applyAlignment="1">
      <alignment horizontal="center" wrapText="1"/>
    </xf>
    <xf numFmtId="167" fontId="9" fillId="34" borderId="21" xfId="45" applyNumberFormat="1" applyFont="1" applyFill="1" applyBorder="1" applyAlignment="1">
      <alignment horizontal="center" wrapText="1"/>
    </xf>
    <xf numFmtId="167" fontId="9" fillId="34" borderId="50" xfId="45" applyNumberFormat="1" applyFont="1" applyFill="1" applyBorder="1" applyAlignment="1">
      <alignment horizontal="center" wrapText="1"/>
    </xf>
    <xf numFmtId="167" fontId="7" fillId="34" borderId="51" xfId="45" applyNumberFormat="1" applyFont="1" applyFill="1" applyBorder="1" applyAlignment="1">
      <alignment horizontal="center" wrapText="1"/>
    </xf>
    <xf numFmtId="167" fontId="7" fillId="34" borderId="47" xfId="45" applyNumberFormat="1" applyFont="1" applyFill="1" applyBorder="1" applyAlignment="1">
      <alignment horizontal="center" wrapText="1"/>
    </xf>
    <xf numFmtId="167" fontId="9" fillId="34" borderId="51" xfId="45" applyNumberFormat="1" applyFont="1" applyFill="1" applyBorder="1" applyAlignment="1">
      <alignment horizontal="center" wrapText="1"/>
    </xf>
    <xf numFmtId="167" fontId="9" fillId="34" borderId="47" xfId="45" applyNumberFormat="1" applyFont="1" applyFill="1" applyBorder="1" applyAlignment="1">
      <alignment horizontal="center" wrapText="1"/>
    </xf>
    <xf numFmtId="201" fontId="38" fillId="0" borderId="108" xfId="0" applyNumberFormat="1" applyFont="1" applyBorder="1" applyAlignment="1" applyProtection="1">
      <alignment horizontal="center" vertical="top"/>
      <protection locked="0"/>
    </xf>
    <xf numFmtId="0" fontId="7" fillId="0" borderId="108" xfId="0" applyFont="1" applyBorder="1" applyAlignment="1" applyProtection="1">
      <alignment horizontal="center" vertical="top"/>
      <protection locked="0"/>
    </xf>
    <xf numFmtId="0" fontId="0" fillId="0" borderId="108" xfId="0" applyBorder="1" applyAlignment="1" applyProtection="1">
      <alignment horizontal="center" vertical="top"/>
      <protection locked="0"/>
    </xf>
    <xf numFmtId="0" fontId="51" fillId="0" borderId="0" xfId="0" applyFont="1" applyAlignment="1">
      <alignment horizontal="center" vertical="center"/>
    </xf>
    <xf numFmtId="0" fontId="38" fillId="0" borderId="108" xfId="0" applyFont="1" applyBorder="1" applyAlignment="1" applyProtection="1">
      <alignment horizontal="center"/>
      <protection locked="0"/>
    </xf>
    <xf numFmtId="0" fontId="9" fillId="0" borderId="0" xfId="0" applyFont="1" applyAlignment="1">
      <alignment horizontal="center" vertical="center" wrapText="1"/>
    </xf>
    <xf numFmtId="14" fontId="51" fillId="0" borderId="0" xfId="0" applyNumberFormat="1" applyFont="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7" xfId="0" applyFont="1" applyBorder="1" applyAlignment="1">
      <alignment horizontal="left" wrapText="1"/>
    </xf>
    <xf numFmtId="0" fontId="7" fillId="0" borderId="58" xfId="0" applyFont="1" applyBorder="1" applyAlignment="1">
      <alignment horizontal="left" wrapText="1"/>
    </xf>
    <xf numFmtId="0" fontId="7" fillId="0" borderId="59" xfId="0" applyFont="1" applyBorder="1" applyAlignment="1">
      <alignment horizontal="left" wrapText="1"/>
    </xf>
    <xf numFmtId="0" fontId="7" fillId="0" borderId="36" xfId="0" applyFont="1" applyBorder="1" applyAlignment="1">
      <alignment horizontal="center"/>
    </xf>
    <xf numFmtId="0" fontId="7" fillId="0" borderId="48" xfId="0" applyFont="1" applyBorder="1" applyAlignment="1">
      <alignment horizontal="center"/>
    </xf>
    <xf numFmtId="0" fontId="7" fillId="0" borderId="60" xfId="0" applyFont="1" applyBorder="1" applyAlignment="1">
      <alignment horizontal="center"/>
    </xf>
    <xf numFmtId="0" fontId="7" fillId="0" borderId="14" xfId="0" applyFont="1" applyBorder="1" applyAlignment="1">
      <alignment horizontal="center"/>
    </xf>
    <xf numFmtId="0" fontId="7" fillId="0" borderId="0" xfId="0" applyFont="1" applyAlignment="1">
      <alignment horizontal="center"/>
    </xf>
    <xf numFmtId="0" fontId="7" fillId="0" borderId="61" xfId="0" applyFont="1" applyBorder="1" applyAlignment="1">
      <alignment horizontal="center"/>
    </xf>
    <xf numFmtId="0" fontId="7" fillId="0" borderId="27" xfId="0" applyFont="1" applyBorder="1" applyAlignment="1">
      <alignment horizontal="center"/>
    </xf>
    <xf numFmtId="0" fontId="7" fillId="0" borderId="33" xfId="0" applyFont="1" applyBorder="1" applyAlignment="1">
      <alignment horizontal="center"/>
    </xf>
    <xf numFmtId="0" fontId="7" fillId="0" borderId="34" xfId="0" applyFont="1" applyBorder="1" applyAlignment="1">
      <alignment horizontal="center"/>
    </xf>
    <xf numFmtId="0" fontId="9" fillId="0" borderId="62" xfId="0" applyFont="1" applyBorder="1" applyAlignment="1">
      <alignment horizontal="left" vertical="top" wrapText="1"/>
    </xf>
    <xf numFmtId="0" fontId="9" fillId="0" borderId="52" xfId="0" applyFont="1" applyBorder="1" applyAlignment="1">
      <alignment horizontal="left" vertical="top"/>
    </xf>
    <xf numFmtId="0" fontId="9" fillId="0" borderId="53" xfId="0" applyFont="1" applyBorder="1" applyAlignment="1">
      <alignment horizontal="left" vertical="top"/>
    </xf>
    <xf numFmtId="0" fontId="7" fillId="0" borderId="36" xfId="0" applyFont="1" applyBorder="1" applyAlignment="1">
      <alignment horizontal="left" vertical="top" wrapText="1"/>
    </xf>
    <xf numFmtId="0" fontId="7" fillId="0" borderId="48" xfId="0" applyFont="1" applyBorder="1" applyAlignment="1">
      <alignment horizontal="left" vertical="top" wrapText="1"/>
    </xf>
    <xf numFmtId="0" fontId="7" fillId="0" borderId="60" xfId="0" applyFont="1" applyBorder="1" applyAlignment="1">
      <alignment horizontal="left" vertical="top" wrapText="1"/>
    </xf>
    <xf numFmtId="0" fontId="7" fillId="0" borderId="14" xfId="0" applyFont="1" applyBorder="1" applyAlignment="1">
      <alignment horizontal="left" vertical="top" wrapText="1"/>
    </xf>
    <xf numFmtId="0" fontId="7" fillId="0" borderId="0" xfId="0" applyFont="1" applyAlignment="1">
      <alignment horizontal="left" vertical="top" wrapText="1"/>
    </xf>
    <xf numFmtId="0" fontId="7" fillId="0" borderId="61" xfId="0" applyFont="1" applyBorder="1" applyAlignment="1">
      <alignment horizontal="left" vertical="top" wrapText="1"/>
    </xf>
    <xf numFmtId="0" fontId="7" fillId="0" borderId="27" xfId="0" applyFont="1" applyBorder="1" applyAlignment="1">
      <alignment horizontal="left" vertical="top" wrapText="1"/>
    </xf>
    <xf numFmtId="0" fontId="7" fillId="0" borderId="33" xfId="0" applyFont="1" applyBorder="1" applyAlignment="1">
      <alignment horizontal="left" vertical="top" wrapText="1"/>
    </xf>
    <xf numFmtId="0" fontId="7" fillId="0" borderId="34" xfId="0" applyFont="1" applyBorder="1" applyAlignment="1">
      <alignment horizontal="left" vertical="top" wrapText="1"/>
    </xf>
    <xf numFmtId="0" fontId="31" fillId="34" borderId="119" xfId="0" applyFont="1" applyFill="1" applyBorder="1" applyAlignment="1">
      <alignment horizontal="center"/>
    </xf>
    <xf numFmtId="0" fontId="7" fillId="0" borderId="119" xfId="121" applyBorder="1" applyAlignment="1">
      <alignment vertical="center" wrapText="1"/>
    </xf>
    <xf numFmtId="0" fontId="58" fillId="34" borderId="108" xfId="0" applyFont="1" applyFill="1" applyBorder="1" applyAlignment="1">
      <alignment horizontal="centerContinuous"/>
    </xf>
    <xf numFmtId="0" fontId="58" fillId="34" borderId="109" xfId="0" applyFont="1" applyFill="1" applyBorder="1" applyAlignment="1">
      <alignment horizontal="centerContinuous"/>
    </xf>
    <xf numFmtId="0" fontId="1" fillId="37" borderId="12" xfId="0" applyFont="1" applyFill="1" applyBorder="1" applyAlignment="1">
      <alignment horizontal="center"/>
    </xf>
    <xf numFmtId="0" fontId="1" fillId="37" borderId="4" xfId="0" applyFont="1" applyFill="1" applyBorder="1" applyAlignment="1">
      <alignment horizontal="center"/>
    </xf>
    <xf numFmtId="0" fontId="1" fillId="37" borderId="24" xfId="0" applyFont="1" applyFill="1" applyBorder="1" applyAlignment="1">
      <alignment horizontal="center"/>
    </xf>
    <xf numFmtId="14" fontId="1" fillId="37" borderId="44" xfId="0" applyNumberFormat="1" applyFont="1" applyFill="1" applyBorder="1" applyAlignment="1">
      <alignment horizontal="center" vertical="center" wrapText="1"/>
    </xf>
    <xf numFmtId="14" fontId="1" fillId="37" borderId="107" xfId="0" applyNumberFormat="1" applyFont="1" applyFill="1" applyBorder="1" applyAlignment="1">
      <alignment horizontal="center" vertical="center" wrapText="1"/>
    </xf>
    <xf numFmtId="14" fontId="1" fillId="37" borderId="106" xfId="0" applyNumberFormat="1" applyFont="1" applyFill="1" applyBorder="1" applyAlignment="1">
      <alignment horizontal="center" vertical="center" wrapText="1"/>
    </xf>
    <xf numFmtId="14" fontId="1" fillId="37" borderId="45" xfId="0" applyNumberFormat="1" applyFont="1" applyFill="1" applyBorder="1" applyAlignment="1">
      <alignment horizontal="center" vertical="center" wrapText="1"/>
    </xf>
    <xf numFmtId="0" fontId="72" fillId="35" borderId="121" xfId="0" applyFont="1" applyFill="1" applyBorder="1" applyAlignment="1">
      <alignment wrapText="1"/>
    </xf>
    <xf numFmtId="0" fontId="72" fillId="35" borderId="117" xfId="0" applyFont="1" applyFill="1" applyBorder="1" applyAlignment="1">
      <alignment horizontal="center" wrapText="1"/>
    </xf>
    <xf numFmtId="0" fontId="56" fillId="34" borderId="115" xfId="0" applyFont="1" applyFill="1" applyBorder="1" applyAlignment="1">
      <alignment horizontal="left"/>
    </xf>
    <xf numFmtId="0" fontId="66" fillId="34" borderId="122" xfId="0" applyFont="1" applyFill="1" applyBorder="1" applyAlignment="1">
      <alignment vertical="center"/>
    </xf>
    <xf numFmtId="0" fontId="56" fillId="34" borderId="117" xfId="0" applyFont="1" applyFill="1" applyBorder="1" applyAlignment="1">
      <alignment wrapText="1"/>
    </xf>
    <xf numFmtId="0" fontId="1" fillId="0" borderId="12" xfId="0" applyFont="1" applyBorder="1"/>
    <xf numFmtId="164" fontId="7" fillId="34" borderId="123" xfId="0" applyNumberFormat="1" applyFont="1" applyFill="1" applyBorder="1" applyAlignment="1">
      <alignment horizontal="center"/>
    </xf>
    <xf numFmtId="0" fontId="56" fillId="34" borderId="124" xfId="0" applyFont="1" applyFill="1" applyBorder="1" applyAlignment="1">
      <alignment horizontal="center"/>
    </xf>
    <xf numFmtId="0" fontId="1" fillId="34" borderId="125" xfId="0" applyFont="1" applyFill="1" applyBorder="1" applyAlignment="1">
      <alignment wrapText="1"/>
    </xf>
    <xf numFmtId="0" fontId="1" fillId="33" borderId="12" xfId="0" applyFont="1" applyFill="1" applyBorder="1"/>
    <xf numFmtId="0" fontId="1" fillId="33" borderId="42" xfId="0" applyFont="1" applyFill="1" applyBorder="1" applyAlignment="1">
      <alignment vertical="center" wrapText="1"/>
    </xf>
    <xf numFmtId="0" fontId="1" fillId="33" borderId="42" xfId="0" applyFont="1" applyFill="1" applyBorder="1" applyAlignment="1">
      <alignment wrapText="1"/>
    </xf>
    <xf numFmtId="0" fontId="1" fillId="0" borderId="42" xfId="0" applyFont="1" applyBorder="1" applyAlignment="1">
      <alignment vertical="center" wrapText="1"/>
    </xf>
    <xf numFmtId="0" fontId="1" fillId="0" borderId="42" xfId="0" applyFont="1" applyBorder="1" applyAlignment="1">
      <alignment wrapText="1"/>
    </xf>
    <xf numFmtId="0" fontId="1" fillId="34" borderId="65" xfId="0" applyFont="1" applyFill="1" applyBorder="1" applyAlignment="1">
      <alignment wrapText="1"/>
    </xf>
    <xf numFmtId="0" fontId="1" fillId="0" borderId="44" xfId="0" applyFont="1" applyBorder="1"/>
    <xf numFmtId="0" fontId="1" fillId="0" borderId="45" xfId="0" applyFont="1" applyBorder="1" applyAlignment="1">
      <alignment wrapText="1"/>
    </xf>
    <xf numFmtId="0" fontId="66" fillId="34" borderId="126" xfId="0" applyFont="1" applyFill="1" applyBorder="1" applyAlignment="1">
      <alignment vertical="center" wrapText="1"/>
    </xf>
    <xf numFmtId="164" fontId="1" fillId="0" borderId="41" xfId="0" applyNumberFormat="1" applyFont="1" applyBorder="1" applyAlignment="1">
      <alignment horizontal="center"/>
    </xf>
    <xf numFmtId="0" fontId="1" fillId="0" borderId="42" xfId="0" applyFont="1" applyBorder="1" applyAlignment="1">
      <alignment horizontal="left" wrapText="1"/>
    </xf>
    <xf numFmtId="0" fontId="56" fillId="34" borderId="127" xfId="0" applyFont="1" applyFill="1" applyBorder="1" applyAlignment="1">
      <alignment horizontal="center"/>
    </xf>
    <xf numFmtId="164" fontId="7" fillId="0" borderId="128" xfId="0" applyNumberFormat="1" applyFont="1" applyBorder="1" applyAlignment="1">
      <alignment horizontal="center" vertical="center"/>
    </xf>
    <xf numFmtId="0" fontId="1" fillId="0" borderId="129" xfId="0" applyFont="1" applyBorder="1" applyAlignment="1">
      <alignment wrapText="1"/>
    </xf>
    <xf numFmtId="0" fontId="1" fillId="0" borderId="130" xfId="0" applyFont="1" applyBorder="1" applyAlignment="1">
      <alignment wrapText="1"/>
    </xf>
    <xf numFmtId="0" fontId="1" fillId="0" borderId="12" xfId="0" applyFont="1" applyBorder="1" applyAlignment="1">
      <alignment wrapText="1"/>
    </xf>
    <xf numFmtId="0" fontId="1" fillId="0" borderId="42" xfId="0" applyFont="1" applyBorder="1" applyAlignment="1">
      <alignment vertical="top" wrapText="1"/>
    </xf>
    <xf numFmtId="0" fontId="1" fillId="0" borderId="44" xfId="0" applyFont="1" applyBorder="1" applyAlignment="1">
      <alignment wrapText="1"/>
    </xf>
    <xf numFmtId="0" fontId="9" fillId="34" borderId="117" xfId="0" applyFont="1" applyFill="1" applyBorder="1" applyAlignment="1">
      <alignment wrapText="1"/>
    </xf>
    <xf numFmtId="0" fontId="1" fillId="34" borderId="42" xfId="0" applyFont="1" applyFill="1" applyBorder="1" applyAlignment="1">
      <alignment wrapText="1"/>
    </xf>
    <xf numFmtId="0" fontId="1" fillId="34" borderId="87" xfId="0" applyFont="1" applyFill="1" applyBorder="1" applyAlignment="1">
      <alignment wrapText="1"/>
    </xf>
    <xf numFmtId="0" fontId="1" fillId="33" borderId="44" xfId="0" applyFont="1" applyFill="1" applyBorder="1"/>
    <xf numFmtId="0" fontId="56" fillId="34" borderId="115" xfId="121" applyFont="1" applyFill="1" applyBorder="1" applyAlignment="1">
      <alignment horizontal="left"/>
    </xf>
    <xf numFmtId="0" fontId="66" fillId="34" borderId="122" xfId="121" applyFont="1" applyFill="1" applyBorder="1" applyAlignment="1">
      <alignment vertical="center"/>
    </xf>
    <xf numFmtId="0" fontId="9" fillId="34" borderId="117" xfId="121" applyFont="1" applyFill="1" applyBorder="1" applyAlignment="1">
      <alignment wrapText="1"/>
    </xf>
    <xf numFmtId="0" fontId="66" fillId="34" borderId="122" xfId="121" applyFont="1" applyFill="1" applyBorder="1" applyAlignment="1">
      <alignment vertical="center" wrapText="1"/>
    </xf>
    <xf numFmtId="0" fontId="9" fillId="34" borderId="117" xfId="121" applyFont="1" applyFill="1" applyBorder="1" applyAlignment="1">
      <alignment horizontal="left" vertical="center" wrapText="1"/>
    </xf>
    <xf numFmtId="0" fontId="1" fillId="0" borderId="0" xfId="0" applyFont="1"/>
    <xf numFmtId="0" fontId="1" fillId="0" borderId="0" xfId="0" applyFont="1" applyAlignment="1">
      <alignment wrapText="1"/>
    </xf>
    <xf numFmtId="0" fontId="9" fillId="34" borderId="128" xfId="121" applyFont="1" applyFill="1" applyBorder="1" applyAlignment="1">
      <alignment horizontal="center"/>
    </xf>
    <xf numFmtId="0" fontId="9" fillId="34" borderId="129" xfId="121" applyFont="1" applyFill="1" applyBorder="1" applyAlignment="1">
      <alignment horizontal="center"/>
    </xf>
    <xf numFmtId="0" fontId="9" fillId="34" borderId="130" xfId="121" applyFont="1" applyFill="1" applyBorder="1" applyAlignment="1">
      <alignment horizontal="center"/>
    </xf>
    <xf numFmtId="0" fontId="1" fillId="0" borderId="21" xfId="0" applyFont="1" applyBorder="1" applyAlignment="1">
      <alignment horizontal="center"/>
    </xf>
    <xf numFmtId="0" fontId="1" fillId="0" borderId="21" xfId="117" applyFont="1" applyBorder="1" applyAlignment="1">
      <alignment horizontal="left"/>
    </xf>
    <xf numFmtId="0" fontId="1" fillId="0" borderId="12" xfId="0" applyFont="1" applyBorder="1" applyAlignment="1">
      <alignment wrapText="1" shrinkToFit="1"/>
    </xf>
    <xf numFmtId="0" fontId="110" fillId="0" borderId="108" xfId="0" applyFont="1" applyBorder="1" applyAlignment="1">
      <alignment horizontal="left" vertical="top"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 fillId="0" borderId="0" xfId="0" applyFont="1" applyAlignment="1">
      <alignment horizontal="left" indent="2"/>
    </xf>
    <xf numFmtId="164" fontId="1" fillId="0" borderId="12" xfId="0" applyNumberFormat="1" applyFont="1" applyBorder="1" applyAlignment="1">
      <alignment horizontal="center"/>
    </xf>
    <xf numFmtId="0" fontId="1" fillId="38" borderId="25" xfId="121" applyFont="1" applyFill="1" applyBorder="1"/>
    <xf numFmtId="0" fontId="1" fillId="38" borderId="21" xfId="121" applyFont="1" applyFill="1" applyBorder="1"/>
    <xf numFmtId="167" fontId="1" fillId="24" borderId="21" xfId="40" applyNumberFormat="1" applyFont="1" applyFill="1" applyBorder="1" applyAlignment="1" applyProtection="1"/>
    <xf numFmtId="0" fontId="1" fillId="0" borderId="12" xfId="117" applyFont="1" applyBorder="1" applyAlignment="1">
      <alignment horizontal="left"/>
    </xf>
    <xf numFmtId="0" fontId="1" fillId="0" borderId="12" xfId="121" applyFont="1" applyBorder="1" applyAlignment="1">
      <alignment horizontal="center"/>
    </xf>
    <xf numFmtId="0" fontId="1" fillId="0" borderId="21" xfId="121" applyFont="1" applyBorder="1" applyAlignment="1">
      <alignment horizontal="center"/>
    </xf>
    <xf numFmtId="167" fontId="1" fillId="37" borderId="12" xfId="121" applyNumberFormat="1" applyFont="1" applyFill="1" applyBorder="1"/>
    <xf numFmtId="0" fontId="1" fillId="0" borderId="0" xfId="0" applyFont="1" applyAlignment="1" applyProtection="1">
      <alignment vertical="center"/>
      <protection locked="0"/>
    </xf>
    <xf numFmtId="0" fontId="9" fillId="34" borderId="131" xfId="78" applyFont="1" applyFill="1" applyBorder="1" applyAlignment="1">
      <alignment horizontal="left"/>
    </xf>
    <xf numFmtId="3" fontId="9" fillId="34" borderId="120" xfId="78" applyNumberFormat="1" applyFont="1" applyFill="1" applyBorder="1" applyAlignment="1">
      <alignment horizontal="centerContinuous" vertical="center" wrapText="1"/>
    </xf>
    <xf numFmtId="3" fontId="9" fillId="34" borderId="122" xfId="78" applyNumberFormat="1" applyFont="1" applyFill="1" applyBorder="1" applyAlignment="1">
      <alignment horizontal="centerContinuous" vertical="center" wrapText="1"/>
    </xf>
    <xf numFmtId="3" fontId="9" fillId="34" borderId="116" xfId="78" applyNumberFormat="1" applyFont="1" applyFill="1" applyBorder="1" applyAlignment="1">
      <alignment horizontal="centerContinuous" vertical="center" wrapText="1"/>
    </xf>
    <xf numFmtId="42" fontId="9" fillId="34" borderId="116" xfId="78" applyNumberFormat="1" applyFont="1" applyFill="1" applyBorder="1" applyAlignment="1">
      <alignment horizontal="centerContinuous" vertical="center" wrapText="1"/>
    </xf>
    <xf numFmtId="42" fontId="9" fillId="34" borderId="120" xfId="78" applyNumberFormat="1" applyFont="1" applyFill="1" applyBorder="1" applyAlignment="1">
      <alignment horizontal="centerContinuous" vertical="center" wrapText="1"/>
    </xf>
    <xf numFmtId="42" fontId="9" fillId="34" borderId="122" xfId="78" applyNumberFormat="1" applyFont="1" applyFill="1" applyBorder="1" applyAlignment="1">
      <alignment horizontal="centerContinuous" vertical="center" wrapText="1"/>
    </xf>
    <xf numFmtId="4" fontId="9" fillId="34" borderId="116" xfId="78" applyNumberFormat="1" applyFont="1" applyFill="1" applyBorder="1" applyAlignment="1">
      <alignment horizontal="centerContinuous" vertical="center" wrapText="1"/>
    </xf>
    <xf numFmtId="4" fontId="9" fillId="34" borderId="120" xfId="78" applyNumberFormat="1" applyFont="1" applyFill="1" applyBorder="1" applyAlignment="1">
      <alignment horizontal="centerContinuous" vertical="center" wrapText="1"/>
    </xf>
    <xf numFmtId="4" fontId="9" fillId="34" borderId="122" xfId="78" applyNumberFormat="1" applyFont="1" applyFill="1" applyBorder="1" applyAlignment="1">
      <alignment horizontal="centerContinuous" vertical="center" wrapText="1"/>
    </xf>
    <xf numFmtId="44" fontId="9" fillId="34" borderId="116" xfId="78" applyNumberFormat="1" applyFont="1" applyFill="1" applyBorder="1" applyAlignment="1">
      <alignment horizontal="centerContinuous" vertical="center" wrapText="1"/>
    </xf>
    <xf numFmtId="44" fontId="9" fillId="34" borderId="120" xfId="78" applyNumberFormat="1" applyFont="1" applyFill="1" applyBorder="1" applyAlignment="1">
      <alignment horizontal="centerContinuous" vertical="center" wrapText="1"/>
    </xf>
    <xf numFmtId="44" fontId="9" fillId="34" borderId="118" xfId="78" applyNumberFormat="1" applyFont="1" applyFill="1" applyBorder="1" applyAlignment="1">
      <alignment horizontal="centerContinuous" vertical="center" wrapText="1"/>
    </xf>
    <xf numFmtId="44" fontId="9" fillId="34" borderId="115" xfId="78" applyNumberFormat="1" applyFont="1" applyFill="1" applyBorder="1" applyAlignment="1">
      <alignment horizontal="centerContinuous" vertical="center" wrapText="1"/>
    </xf>
    <xf numFmtId="0" fontId="9" fillId="34" borderId="123" xfId="78" applyFont="1" applyFill="1" applyBorder="1" applyAlignment="1">
      <alignment wrapText="1"/>
    </xf>
    <xf numFmtId="3" fontId="9" fillId="34" borderId="129" xfId="78" applyNumberFormat="1" applyFont="1" applyFill="1" applyBorder="1" applyAlignment="1">
      <alignment horizontal="center" vertical="center" wrapText="1"/>
    </xf>
    <xf numFmtId="0" fontId="9" fillId="0" borderId="123" xfId="0" applyFont="1" applyBorder="1" applyAlignment="1">
      <alignment horizontal="center"/>
    </xf>
    <xf numFmtId="0" fontId="9" fillId="0" borderId="124" xfId="0" applyFont="1" applyBorder="1" applyAlignment="1">
      <alignment horizontal="center"/>
    </xf>
    <xf numFmtId="0" fontId="9" fillId="0" borderId="125" xfId="0" applyFont="1" applyBorder="1" applyAlignment="1">
      <alignment horizontal="center"/>
    </xf>
    <xf numFmtId="0" fontId="7" fillId="0" borderId="19" xfId="0" applyFont="1" applyBorder="1" applyAlignment="1"/>
    <xf numFmtId="0" fontId="7" fillId="0" borderId="24" xfId="0" applyFont="1" applyBorder="1" applyAlignment="1"/>
    <xf numFmtId="0" fontId="7" fillId="0" borderId="27" xfId="0" applyFont="1" applyBorder="1" applyAlignment="1"/>
    <xf numFmtId="0" fontId="7" fillId="0" borderId="49" xfId="0" applyFont="1" applyBorder="1" applyAlignment="1"/>
    <xf numFmtId="0" fontId="7" fillId="0" borderId="128" xfId="138" applyBorder="1" applyAlignment="1" applyProtection="1">
      <alignment horizontal="center"/>
    </xf>
    <xf numFmtId="0" fontId="7" fillId="36" borderId="127" xfId="138" applyFill="1" applyBorder="1" applyAlignment="1" applyProtection="1">
      <alignment horizontal="center"/>
      <protection locked="0"/>
    </xf>
    <xf numFmtId="0" fontId="7" fillId="36" borderId="127" xfId="138" applyFill="1" applyBorder="1" applyAlignment="1" applyProtection="1">
      <protection locked="0"/>
    </xf>
    <xf numFmtId="0" fontId="7" fillId="36" borderId="129" xfId="138" applyFill="1" applyBorder="1" applyAlignment="1" applyProtection="1">
      <protection locked="0"/>
    </xf>
    <xf numFmtId="44" fontId="7" fillId="36" borderId="129" xfId="132" applyNumberFormat="1" applyFont="1" applyFill="1" applyBorder="1" applyProtection="1">
      <protection locked="0"/>
    </xf>
    <xf numFmtId="0" fontId="105" fillId="56" borderId="115" xfId="140" applyFont="1" applyFill="1" applyBorder="1" applyAlignment="1">
      <alignment horizontal="left" vertical="center"/>
    </xf>
    <xf numFmtId="0" fontId="106" fillId="56" borderId="120" xfId="140" applyFont="1" applyFill="1" applyBorder="1" applyAlignment="1">
      <alignment vertical="center" wrapText="1"/>
    </xf>
    <xf numFmtId="0" fontId="107" fillId="56" borderId="120" xfId="140" quotePrefix="1" applyFont="1" applyFill="1" applyBorder="1" applyAlignment="1">
      <alignment horizontal="centerContinuous" vertical="center"/>
    </xf>
    <xf numFmtId="0" fontId="106" fillId="56" borderId="120" xfId="140" applyFont="1" applyFill="1" applyBorder="1" applyAlignment="1">
      <alignment horizontal="centerContinuous" vertical="center"/>
    </xf>
    <xf numFmtId="0" fontId="106" fillId="56" borderId="122" xfId="140" applyFont="1" applyFill="1" applyBorder="1" applyAlignment="1">
      <alignment horizontal="centerContinuous" vertical="center"/>
    </xf>
    <xf numFmtId="0" fontId="107" fillId="56" borderId="122" xfId="140" quotePrefix="1" applyFont="1" applyFill="1" applyBorder="1" applyAlignment="1">
      <alignment horizontal="centerContinuous" vertical="center"/>
    </xf>
    <xf numFmtId="0" fontId="106" fillId="56" borderId="120" xfId="140" applyFont="1" applyFill="1" applyBorder="1" applyAlignment="1">
      <alignment vertical="center"/>
    </xf>
    <xf numFmtId="0" fontId="106" fillId="56" borderId="118" xfId="140" applyFont="1" applyFill="1" applyBorder="1" applyAlignment="1">
      <alignment vertical="center"/>
    </xf>
    <xf numFmtId="0" fontId="9" fillId="0" borderId="117" xfId="140" applyFont="1" applyBorder="1" applyAlignment="1">
      <alignment horizontal="left" vertical="center" wrapText="1"/>
    </xf>
    <xf numFmtId="199" fontId="9" fillId="34" borderId="122" xfId="140" applyNumberFormat="1" applyFont="1" applyFill="1" applyBorder="1" applyAlignment="1">
      <alignment horizontal="center" vertical="center" wrapText="1"/>
    </xf>
    <xf numFmtId="199" fontId="9" fillId="34" borderId="121" xfId="140" applyNumberFormat="1" applyFont="1" applyFill="1" applyBorder="1" applyAlignment="1">
      <alignment horizontal="center" vertical="center" wrapText="1"/>
    </xf>
    <xf numFmtId="199" fontId="9" fillId="34" borderId="116" xfId="140" applyNumberFormat="1" applyFont="1" applyFill="1" applyBorder="1" applyAlignment="1">
      <alignment horizontal="center" vertical="center" wrapText="1"/>
    </xf>
    <xf numFmtId="199" fontId="9" fillId="34" borderId="120" xfId="140" applyNumberFormat="1" applyFont="1" applyFill="1" applyBorder="1" applyAlignment="1">
      <alignment horizontal="center" vertical="center" wrapText="1"/>
    </xf>
    <xf numFmtId="0" fontId="9" fillId="34" borderId="117" xfId="140" applyFont="1" applyFill="1" applyBorder="1" applyAlignment="1">
      <alignment horizontal="center" vertical="center" wrapText="1"/>
    </xf>
    <xf numFmtId="167" fontId="7" fillId="36" borderId="127" xfId="132" applyNumberFormat="1" applyFont="1" applyFill="1" applyBorder="1" applyAlignment="1" applyProtection="1">
      <alignment vertical="center"/>
      <protection locked="0"/>
    </xf>
    <xf numFmtId="167" fontId="7" fillId="36" borderId="130" xfId="132" applyNumberFormat="1" applyFont="1" applyFill="1" applyBorder="1" applyAlignment="1" applyProtection="1">
      <alignment vertical="center"/>
      <protection locked="0"/>
    </xf>
    <xf numFmtId="167" fontId="53" fillId="36" borderId="127" xfId="132" applyNumberFormat="1" applyFont="1" applyFill="1" applyBorder="1" applyAlignment="1" applyProtection="1">
      <alignment vertical="center"/>
      <protection locked="0"/>
    </xf>
    <xf numFmtId="0" fontId="7" fillId="0" borderId="128" xfId="140" applyFont="1" applyBorder="1" applyAlignment="1">
      <alignment horizontal="center" vertical="center"/>
    </xf>
    <xf numFmtId="0" fontId="7" fillId="0" borderId="130" xfId="140" applyFont="1" applyBorder="1" applyAlignment="1">
      <alignment vertical="center" wrapText="1"/>
    </xf>
    <xf numFmtId="167" fontId="7" fillId="37" borderId="127" xfId="132" applyNumberFormat="1" applyFont="1" applyFill="1" applyBorder="1" applyAlignment="1" applyProtection="1">
      <alignment vertical="center"/>
    </xf>
    <xf numFmtId="167" fontId="7" fillId="37" borderId="124" xfId="132" applyNumberFormat="1" applyFont="1" applyFill="1" applyBorder="1" applyAlignment="1" applyProtection="1">
      <alignment vertical="center"/>
    </xf>
    <xf numFmtId="167" fontId="7" fillId="37" borderId="130" xfId="132" applyNumberFormat="1" applyFont="1" applyFill="1" applyBorder="1" applyAlignment="1" applyProtection="1">
      <alignment vertical="center"/>
    </xf>
    <xf numFmtId="0" fontId="1" fillId="0" borderId="14" xfId="361" applyFont="1" applyBorder="1"/>
    <xf numFmtId="0" fontId="1" fillId="0" borderId="0" xfId="361" applyFont="1"/>
    <xf numFmtId="0" fontId="1" fillId="0" borderId="16" xfId="361" applyFont="1" applyBorder="1"/>
    <xf numFmtId="0" fontId="1" fillId="0" borderId="16" xfId="361" applyFont="1" applyBorder="1" applyAlignment="1">
      <alignment wrapText="1"/>
    </xf>
    <xf numFmtId="0" fontId="1" fillId="0" borderId="27" xfId="361" applyFont="1" applyBorder="1"/>
    <xf numFmtId="0" fontId="1" fillId="0" borderId="49" xfId="361" applyFont="1" applyBorder="1"/>
    <xf numFmtId="0" fontId="1" fillId="0" borderId="21" xfId="361" applyFont="1" applyBorder="1"/>
    <xf numFmtId="0" fontId="1" fillId="0" borderId="36" xfId="361" applyFont="1" applyBorder="1" applyAlignment="1">
      <alignment horizontal="center"/>
    </xf>
    <xf numFmtId="14" fontId="1" fillId="0" borderId="48" xfId="361" applyNumberFormat="1" applyFont="1" applyBorder="1" applyAlignment="1">
      <alignment horizontal="left"/>
    </xf>
    <xf numFmtId="166" fontId="7" fillId="0" borderId="0" xfId="34" applyNumberFormat="1" applyFont="1"/>
  </cellXfs>
  <cellStyles count="656">
    <cellStyle name="20% - Accent1" xfId="1" builtinId="30" customBuiltin="1"/>
    <cellStyle name="20% - Accent1 2" xfId="141" xr:uid="{00000000-0005-0000-0000-000001000000}"/>
    <cellStyle name="20% - Accent1 2 2" xfId="142" xr:uid="{00000000-0005-0000-0000-000002000000}"/>
    <cellStyle name="20% - Accent1 3" xfId="143" xr:uid="{00000000-0005-0000-0000-000003000000}"/>
    <cellStyle name="20% - Accent2" xfId="2" builtinId="34" customBuiltin="1"/>
    <cellStyle name="20% - Accent2 2" xfId="144" xr:uid="{00000000-0005-0000-0000-000005000000}"/>
    <cellStyle name="20% - Accent2 2 2" xfId="145" xr:uid="{00000000-0005-0000-0000-000006000000}"/>
    <cellStyle name="20% - Accent2 3" xfId="146" xr:uid="{00000000-0005-0000-0000-000007000000}"/>
    <cellStyle name="20% - Accent3" xfId="3" builtinId="38" customBuiltin="1"/>
    <cellStyle name="20% - Accent3 2" xfId="147" xr:uid="{00000000-0005-0000-0000-000009000000}"/>
    <cellStyle name="20% - Accent3 2 2" xfId="148" xr:uid="{00000000-0005-0000-0000-00000A000000}"/>
    <cellStyle name="20% - Accent3 3" xfId="149" xr:uid="{00000000-0005-0000-0000-00000B000000}"/>
    <cellStyle name="20% - Accent4" xfId="4" builtinId="42" customBuiltin="1"/>
    <cellStyle name="20% - Accent4 2" xfId="150" xr:uid="{00000000-0005-0000-0000-00000D000000}"/>
    <cellStyle name="20% - Accent4 2 2" xfId="151" xr:uid="{00000000-0005-0000-0000-00000E000000}"/>
    <cellStyle name="20% - Accent4 3" xfId="152" xr:uid="{00000000-0005-0000-0000-00000F000000}"/>
    <cellStyle name="20% - Accent5" xfId="5" builtinId="46" customBuiltin="1"/>
    <cellStyle name="20% - Accent5 2" xfId="153" xr:uid="{00000000-0005-0000-0000-000011000000}"/>
    <cellStyle name="20% - Accent5 2 2" xfId="154" xr:uid="{00000000-0005-0000-0000-000012000000}"/>
    <cellStyle name="20% - Accent6" xfId="6" builtinId="50" customBuiltin="1"/>
    <cellStyle name="20% - Accent6 2" xfId="155" xr:uid="{00000000-0005-0000-0000-000014000000}"/>
    <cellStyle name="20% - Accent6 2 2" xfId="156" xr:uid="{00000000-0005-0000-0000-000015000000}"/>
    <cellStyle name="20% - Accent6 3" xfId="157" xr:uid="{00000000-0005-0000-0000-000016000000}"/>
    <cellStyle name="40% - Accent1" xfId="7" builtinId="31" customBuiltin="1"/>
    <cellStyle name="40% - Accent1 2" xfId="158" xr:uid="{00000000-0005-0000-0000-000018000000}"/>
    <cellStyle name="40% - Accent1 2 2" xfId="159" xr:uid="{00000000-0005-0000-0000-000019000000}"/>
    <cellStyle name="40% - Accent1 3" xfId="160" xr:uid="{00000000-0005-0000-0000-00001A000000}"/>
    <cellStyle name="40% - Accent2" xfId="8" builtinId="35" customBuiltin="1"/>
    <cellStyle name="40% - Accent2 2" xfId="161" xr:uid="{00000000-0005-0000-0000-00001C000000}"/>
    <cellStyle name="40% - Accent2 2 2" xfId="162" xr:uid="{00000000-0005-0000-0000-00001D000000}"/>
    <cellStyle name="40% - Accent3" xfId="9" builtinId="39" customBuiltin="1"/>
    <cellStyle name="40% - Accent3 2" xfId="163" xr:uid="{00000000-0005-0000-0000-00001F000000}"/>
    <cellStyle name="40% - Accent3 2 2" xfId="164" xr:uid="{00000000-0005-0000-0000-000020000000}"/>
    <cellStyle name="40% - Accent3 3" xfId="165" xr:uid="{00000000-0005-0000-0000-000021000000}"/>
    <cellStyle name="40% - Accent4" xfId="10" builtinId="43" customBuiltin="1"/>
    <cellStyle name="40% - Accent4 2" xfId="166" xr:uid="{00000000-0005-0000-0000-000023000000}"/>
    <cellStyle name="40% - Accent4 2 2" xfId="167" xr:uid="{00000000-0005-0000-0000-000024000000}"/>
    <cellStyle name="40% - Accent4 3" xfId="168" xr:uid="{00000000-0005-0000-0000-000025000000}"/>
    <cellStyle name="40% - Accent5" xfId="11" builtinId="47" customBuiltin="1"/>
    <cellStyle name="40% - Accent5 2" xfId="169" xr:uid="{00000000-0005-0000-0000-000027000000}"/>
    <cellStyle name="40% - Accent5 2 2" xfId="170" xr:uid="{00000000-0005-0000-0000-000028000000}"/>
    <cellStyle name="40% - Accent5 3" xfId="171" xr:uid="{00000000-0005-0000-0000-000029000000}"/>
    <cellStyle name="40% - Accent6" xfId="12" builtinId="51" customBuiltin="1"/>
    <cellStyle name="40% - Accent6 2" xfId="172" xr:uid="{00000000-0005-0000-0000-00002B000000}"/>
    <cellStyle name="40% - Accent6 2 2" xfId="173" xr:uid="{00000000-0005-0000-0000-00002C000000}"/>
    <cellStyle name="40% - Accent6 3" xfId="174" xr:uid="{00000000-0005-0000-0000-00002D000000}"/>
    <cellStyle name="60% - Accent1" xfId="13" builtinId="32" customBuiltin="1"/>
    <cellStyle name="60% - Accent1 2" xfId="175" xr:uid="{00000000-0005-0000-0000-00002F000000}"/>
    <cellStyle name="60% - Accent1 3" xfId="176" xr:uid="{00000000-0005-0000-0000-000030000000}"/>
    <cellStyle name="60% - Accent2" xfId="14" builtinId="36" customBuiltin="1"/>
    <cellStyle name="60% - Accent2 2" xfId="177" xr:uid="{00000000-0005-0000-0000-000032000000}"/>
    <cellStyle name="60% - Accent2 3" xfId="178" xr:uid="{00000000-0005-0000-0000-000033000000}"/>
    <cellStyle name="60% - Accent3" xfId="15" builtinId="40" customBuiltin="1"/>
    <cellStyle name="60% - Accent3 2" xfId="179" xr:uid="{00000000-0005-0000-0000-000035000000}"/>
    <cellStyle name="60% - Accent3 3" xfId="180" xr:uid="{00000000-0005-0000-0000-000036000000}"/>
    <cellStyle name="60% - Accent4" xfId="16" builtinId="44" customBuiltin="1"/>
    <cellStyle name="60% - Accent4 2" xfId="181" xr:uid="{00000000-0005-0000-0000-000038000000}"/>
    <cellStyle name="60% - Accent4 3" xfId="182" xr:uid="{00000000-0005-0000-0000-000039000000}"/>
    <cellStyle name="60% - Accent5" xfId="17" builtinId="48" customBuiltin="1"/>
    <cellStyle name="60% - Accent5 2" xfId="183" xr:uid="{00000000-0005-0000-0000-00003B000000}"/>
    <cellStyle name="60% - Accent5 3" xfId="184" xr:uid="{00000000-0005-0000-0000-00003C000000}"/>
    <cellStyle name="60% - Accent6" xfId="18" builtinId="52" customBuiltin="1"/>
    <cellStyle name="60% - Accent6 2" xfId="185" xr:uid="{00000000-0005-0000-0000-00003E000000}"/>
    <cellStyle name="60% - Accent6 3" xfId="186" xr:uid="{00000000-0005-0000-0000-00003F000000}"/>
    <cellStyle name="Accent1" xfId="19" builtinId="29" customBuiltin="1"/>
    <cellStyle name="Accent1 2" xfId="187" xr:uid="{00000000-0005-0000-0000-000041000000}"/>
    <cellStyle name="Accent1 3" xfId="188" xr:uid="{00000000-0005-0000-0000-000042000000}"/>
    <cellStyle name="Accent2" xfId="20" builtinId="33" customBuiltin="1"/>
    <cellStyle name="Accent2 2" xfId="189" xr:uid="{00000000-0005-0000-0000-000044000000}"/>
    <cellStyle name="Accent2 3" xfId="190" xr:uid="{00000000-0005-0000-0000-000045000000}"/>
    <cellStyle name="Accent3" xfId="21" builtinId="37" customBuiltin="1"/>
    <cellStyle name="Accent3 2" xfId="191" xr:uid="{00000000-0005-0000-0000-000047000000}"/>
    <cellStyle name="Accent3 3" xfId="192" xr:uid="{00000000-0005-0000-0000-000048000000}"/>
    <cellStyle name="Accent4" xfId="22" builtinId="41" customBuiltin="1"/>
    <cellStyle name="Accent4 2" xfId="193" xr:uid="{00000000-0005-0000-0000-00004A000000}"/>
    <cellStyle name="Accent4 3" xfId="194" xr:uid="{00000000-0005-0000-0000-00004B000000}"/>
    <cellStyle name="Accent5" xfId="23" builtinId="45" customBuiltin="1"/>
    <cellStyle name="Accent5 2" xfId="195" xr:uid="{00000000-0005-0000-0000-00004D000000}"/>
    <cellStyle name="Accent6" xfId="24" builtinId="49" customBuiltin="1"/>
    <cellStyle name="Accent6 2" xfId="196" xr:uid="{00000000-0005-0000-0000-00004F000000}"/>
    <cellStyle name="Accent6 3" xfId="197" xr:uid="{00000000-0005-0000-0000-000050000000}"/>
    <cellStyle name="arrow" xfId="25" xr:uid="{00000000-0005-0000-0000-000051000000}"/>
    <cellStyle name="Bad" xfId="26" builtinId="27" customBuiltin="1"/>
    <cellStyle name="Bad 2" xfId="198" xr:uid="{00000000-0005-0000-0000-000053000000}"/>
    <cellStyle name="Bad 3" xfId="199" xr:uid="{00000000-0005-0000-0000-000054000000}"/>
    <cellStyle name="Blue" xfId="27" xr:uid="{00000000-0005-0000-0000-000055000000}"/>
    <cellStyle name="bluel" xfId="28" xr:uid="{00000000-0005-0000-0000-000056000000}"/>
    <cellStyle name="BlueLeft" xfId="29" xr:uid="{00000000-0005-0000-0000-000057000000}"/>
    <cellStyle name="bluer" xfId="30" xr:uid="{00000000-0005-0000-0000-000058000000}"/>
    <cellStyle name="Bottom bold border" xfId="200" xr:uid="{00000000-0005-0000-0000-000059000000}"/>
    <cellStyle name="Bottom single border" xfId="201" xr:uid="{00000000-0005-0000-0000-00005A000000}"/>
    <cellStyle name="Bottom single border 2" xfId="202" xr:uid="{00000000-0005-0000-0000-00005B000000}"/>
    <cellStyle name="Bottom single border 2 2" xfId="203" xr:uid="{00000000-0005-0000-0000-00005C000000}"/>
    <cellStyle name="Bottom single border 3" xfId="204" xr:uid="{00000000-0005-0000-0000-00005D000000}"/>
    <cellStyle name="Bottom single border 3 2" xfId="205" xr:uid="{00000000-0005-0000-0000-00005E000000}"/>
    <cellStyle name="Bottom single border 4" xfId="206" xr:uid="{00000000-0005-0000-0000-00005F000000}"/>
    <cellStyle name="Bottom single border 4 2" xfId="207" xr:uid="{00000000-0005-0000-0000-000060000000}"/>
    <cellStyle name="Bottom single border 5" xfId="208" xr:uid="{00000000-0005-0000-0000-000061000000}"/>
    <cellStyle name="Calc Currency (0)" xfId="31" xr:uid="{00000000-0005-0000-0000-000062000000}"/>
    <cellStyle name="Calculation" xfId="32" builtinId="22" customBuiltin="1"/>
    <cellStyle name="Calculation 2" xfId="209" xr:uid="{00000000-0005-0000-0000-000064000000}"/>
    <cellStyle name="Calculation 2 2" xfId="210" xr:uid="{00000000-0005-0000-0000-000065000000}"/>
    <cellStyle name="Calculation 2 2 2" xfId="211" xr:uid="{00000000-0005-0000-0000-000066000000}"/>
    <cellStyle name="Calculation 2 3" xfId="212" xr:uid="{00000000-0005-0000-0000-000067000000}"/>
    <cellStyle name="Calculation 2 3 2" xfId="213" xr:uid="{00000000-0005-0000-0000-000068000000}"/>
    <cellStyle name="Calculation 2 4" xfId="214" xr:uid="{00000000-0005-0000-0000-000069000000}"/>
    <cellStyle name="Calculation 3" xfId="215" xr:uid="{00000000-0005-0000-0000-00006A000000}"/>
    <cellStyle name="Calculation 3 2" xfId="216" xr:uid="{00000000-0005-0000-0000-00006B000000}"/>
    <cellStyle name="Calculation 4" xfId="217" xr:uid="{00000000-0005-0000-0000-00006C000000}"/>
    <cellStyle name="Check Cell" xfId="33" builtinId="23" customBuiltin="1"/>
    <cellStyle name="Check Cell 2" xfId="218" xr:uid="{00000000-0005-0000-0000-00006E000000}"/>
    <cellStyle name="Comma" xfId="34" builtinId="3"/>
    <cellStyle name="Comma  - Style1" xfId="219" xr:uid="{00000000-0005-0000-0000-000070000000}"/>
    <cellStyle name="Comma  - Style2" xfId="220" xr:uid="{00000000-0005-0000-0000-000071000000}"/>
    <cellStyle name="Comma  - Style3" xfId="221" xr:uid="{00000000-0005-0000-0000-000072000000}"/>
    <cellStyle name="Comma  - Style4" xfId="222" xr:uid="{00000000-0005-0000-0000-000073000000}"/>
    <cellStyle name="Comma  - Style5" xfId="223" xr:uid="{00000000-0005-0000-0000-000074000000}"/>
    <cellStyle name="Comma  - Style6" xfId="224" xr:uid="{00000000-0005-0000-0000-000075000000}"/>
    <cellStyle name="Comma  - Style7" xfId="225" xr:uid="{00000000-0005-0000-0000-000076000000}"/>
    <cellStyle name="Comma  - Style8" xfId="226" xr:uid="{00000000-0005-0000-0000-000077000000}"/>
    <cellStyle name="Comma [2]" xfId="227" xr:uid="{00000000-0005-0000-0000-000078000000}"/>
    <cellStyle name="Comma 10" xfId="125" xr:uid="{00000000-0005-0000-0000-000079000000}"/>
    <cellStyle name="Comma 11" xfId="228" xr:uid="{00000000-0005-0000-0000-00007A000000}"/>
    <cellStyle name="Comma 11 2" xfId="544" xr:uid="{00000000-0005-0000-0000-00007B000000}"/>
    <cellStyle name="Comma 12" xfId="229" xr:uid="{00000000-0005-0000-0000-00007C000000}"/>
    <cellStyle name="Comma 12 2" xfId="545" xr:uid="{00000000-0005-0000-0000-00007D000000}"/>
    <cellStyle name="Comma 13" xfId="230" xr:uid="{00000000-0005-0000-0000-00007E000000}"/>
    <cellStyle name="Comma 13 2" xfId="546" xr:uid="{00000000-0005-0000-0000-00007F000000}"/>
    <cellStyle name="Comma 14" xfId="231" xr:uid="{00000000-0005-0000-0000-000080000000}"/>
    <cellStyle name="Comma 14 2" xfId="547" xr:uid="{00000000-0005-0000-0000-000081000000}"/>
    <cellStyle name="Comma 15" xfId="232" xr:uid="{00000000-0005-0000-0000-000082000000}"/>
    <cellStyle name="Comma 16" xfId="233" xr:uid="{00000000-0005-0000-0000-000083000000}"/>
    <cellStyle name="Comma 17" xfId="234" xr:uid="{00000000-0005-0000-0000-000084000000}"/>
    <cellStyle name="Comma 18" xfId="235" xr:uid="{00000000-0005-0000-0000-000085000000}"/>
    <cellStyle name="Comma 18 2" xfId="548" xr:uid="{00000000-0005-0000-0000-000086000000}"/>
    <cellStyle name="Comma 19" xfId="236" xr:uid="{00000000-0005-0000-0000-000087000000}"/>
    <cellStyle name="Comma 19 2" xfId="237" xr:uid="{00000000-0005-0000-0000-000088000000}"/>
    <cellStyle name="Comma 19 2 2" xfId="550" xr:uid="{00000000-0005-0000-0000-000089000000}"/>
    <cellStyle name="Comma 19 3" xfId="238" xr:uid="{00000000-0005-0000-0000-00008A000000}"/>
    <cellStyle name="Comma 19 3 2" xfId="551" xr:uid="{00000000-0005-0000-0000-00008B000000}"/>
    <cellStyle name="Comma 19 4" xfId="239" xr:uid="{00000000-0005-0000-0000-00008C000000}"/>
    <cellStyle name="Comma 19 4 2" xfId="552" xr:uid="{00000000-0005-0000-0000-00008D000000}"/>
    <cellStyle name="Comma 19 5" xfId="549" xr:uid="{00000000-0005-0000-0000-00008E000000}"/>
    <cellStyle name="Comma 2" xfId="35" xr:uid="{00000000-0005-0000-0000-00008F000000}"/>
    <cellStyle name="Comma 2 2" xfId="240" xr:uid="{00000000-0005-0000-0000-000090000000}"/>
    <cellStyle name="Comma 2 2 2" xfId="241" xr:uid="{00000000-0005-0000-0000-000091000000}"/>
    <cellStyle name="Comma 2 2 3" xfId="242" xr:uid="{00000000-0005-0000-0000-000092000000}"/>
    <cellStyle name="Comma 2 2 3 2" xfId="554" xr:uid="{00000000-0005-0000-0000-000093000000}"/>
    <cellStyle name="Comma 2 2 4" xfId="553" xr:uid="{00000000-0005-0000-0000-000094000000}"/>
    <cellStyle name="Comma 2 3" xfId="243" xr:uid="{00000000-0005-0000-0000-000095000000}"/>
    <cellStyle name="Comma 2 3 2" xfId="244" xr:uid="{00000000-0005-0000-0000-000096000000}"/>
    <cellStyle name="Comma 2 3 3" xfId="245" xr:uid="{00000000-0005-0000-0000-000097000000}"/>
    <cellStyle name="Comma 2 4" xfId="246" xr:uid="{00000000-0005-0000-0000-000098000000}"/>
    <cellStyle name="Comma 2 5" xfId="247" xr:uid="{00000000-0005-0000-0000-000099000000}"/>
    <cellStyle name="Comma 20" xfId="653" xr:uid="{00000000-0005-0000-0000-00009A000000}"/>
    <cellStyle name="Comma 3" xfId="36" xr:uid="{00000000-0005-0000-0000-00009B000000}"/>
    <cellStyle name="Comma 3 2" xfId="119" xr:uid="{00000000-0005-0000-0000-00009C000000}"/>
    <cellStyle name="Comma 3 2 2" xfId="126" xr:uid="{00000000-0005-0000-0000-00009D000000}"/>
    <cellStyle name="Comma 3 2 2 2" xfId="248" xr:uid="{00000000-0005-0000-0000-00009E000000}"/>
    <cellStyle name="Comma 3 2 2 2 2" xfId="555" xr:uid="{00000000-0005-0000-0000-00009F000000}"/>
    <cellStyle name="Comma 3 2 2 3" xfId="534" xr:uid="{00000000-0005-0000-0000-0000A0000000}"/>
    <cellStyle name="Comma 3 2 3" xfId="249" xr:uid="{00000000-0005-0000-0000-0000A1000000}"/>
    <cellStyle name="Comma 3 2 3 2" xfId="556" xr:uid="{00000000-0005-0000-0000-0000A2000000}"/>
    <cellStyle name="Comma 3 3" xfId="127" xr:uid="{00000000-0005-0000-0000-0000A3000000}"/>
    <cellStyle name="Comma 4" xfId="128" xr:uid="{00000000-0005-0000-0000-0000A4000000}"/>
    <cellStyle name="Comma 4 2" xfId="250" xr:uid="{00000000-0005-0000-0000-0000A5000000}"/>
    <cellStyle name="Comma 4 3" xfId="251" xr:uid="{00000000-0005-0000-0000-0000A6000000}"/>
    <cellStyle name="Comma 4 3 2" xfId="557" xr:uid="{00000000-0005-0000-0000-0000A7000000}"/>
    <cellStyle name="Comma 5" xfId="129" xr:uid="{00000000-0005-0000-0000-0000A8000000}"/>
    <cellStyle name="Comma 6" xfId="252" xr:uid="{00000000-0005-0000-0000-0000A9000000}"/>
    <cellStyle name="Comma 7" xfId="253" xr:uid="{00000000-0005-0000-0000-0000AA000000}"/>
    <cellStyle name="Comma 7 2" xfId="254" xr:uid="{00000000-0005-0000-0000-0000AB000000}"/>
    <cellStyle name="Comma 7 2 2" xfId="559" xr:uid="{00000000-0005-0000-0000-0000AC000000}"/>
    <cellStyle name="Comma 7 3" xfId="558" xr:uid="{00000000-0005-0000-0000-0000AD000000}"/>
    <cellStyle name="Comma 8" xfId="255" xr:uid="{00000000-0005-0000-0000-0000AE000000}"/>
    <cellStyle name="Comma 8 2" xfId="256" xr:uid="{00000000-0005-0000-0000-0000AF000000}"/>
    <cellStyle name="Comma 8 2 2" xfId="561" xr:uid="{00000000-0005-0000-0000-0000B0000000}"/>
    <cellStyle name="Comma 8 3" xfId="560" xr:uid="{00000000-0005-0000-0000-0000B1000000}"/>
    <cellStyle name="Comma 9" xfId="257" xr:uid="{00000000-0005-0000-0000-0000B2000000}"/>
    <cellStyle name="Comma 9 2" xfId="258" xr:uid="{00000000-0005-0000-0000-0000B3000000}"/>
    <cellStyle name="Comma 9 2 2" xfId="563" xr:uid="{00000000-0005-0000-0000-0000B4000000}"/>
    <cellStyle name="Comma 9 3" xfId="562" xr:uid="{00000000-0005-0000-0000-0000B5000000}"/>
    <cellStyle name="Comma_Sample Quarterly Report-SCO (5)" xfId="37" xr:uid="{00000000-0005-0000-0000-0000B6000000}"/>
    <cellStyle name="Comma0" xfId="38" xr:uid="{00000000-0005-0000-0000-0000B7000000}"/>
    <cellStyle name="Comma0 2" xfId="259" xr:uid="{00000000-0005-0000-0000-0000B8000000}"/>
    <cellStyle name="Comma1 - Style1" xfId="260" xr:uid="{00000000-0005-0000-0000-0000B9000000}"/>
    <cellStyle name="Copied" xfId="39" xr:uid="{00000000-0005-0000-0000-0000BA000000}"/>
    <cellStyle name="Curren - Style2" xfId="261" xr:uid="{00000000-0005-0000-0000-0000BB000000}"/>
    <cellStyle name="Currency" xfId="40" builtinId="4"/>
    <cellStyle name="Currency 10" xfId="262" xr:uid="{00000000-0005-0000-0000-0000BD000000}"/>
    <cellStyle name="Currency 10 2" xfId="263" xr:uid="{00000000-0005-0000-0000-0000BE000000}"/>
    <cellStyle name="Currency 10 2 2" xfId="565" xr:uid="{00000000-0005-0000-0000-0000BF000000}"/>
    <cellStyle name="Currency 10 3" xfId="564" xr:uid="{00000000-0005-0000-0000-0000C0000000}"/>
    <cellStyle name="Currency 11" xfId="264" xr:uid="{00000000-0005-0000-0000-0000C1000000}"/>
    <cellStyle name="Currency 11 2" xfId="265" xr:uid="{00000000-0005-0000-0000-0000C2000000}"/>
    <cellStyle name="Currency 11 2 2" xfId="567" xr:uid="{00000000-0005-0000-0000-0000C3000000}"/>
    <cellStyle name="Currency 11 3" xfId="566" xr:uid="{00000000-0005-0000-0000-0000C4000000}"/>
    <cellStyle name="Currency 12" xfId="266" xr:uid="{00000000-0005-0000-0000-0000C5000000}"/>
    <cellStyle name="Currency 12 2" xfId="568" xr:uid="{00000000-0005-0000-0000-0000C6000000}"/>
    <cellStyle name="Currency 13" xfId="267" xr:uid="{00000000-0005-0000-0000-0000C7000000}"/>
    <cellStyle name="Currency 13 2" xfId="569" xr:uid="{00000000-0005-0000-0000-0000C8000000}"/>
    <cellStyle name="Currency 14" xfId="268" xr:uid="{00000000-0005-0000-0000-0000C9000000}"/>
    <cellStyle name="Currency 14 2" xfId="570" xr:uid="{00000000-0005-0000-0000-0000CA000000}"/>
    <cellStyle name="Currency 2" xfId="41" xr:uid="{00000000-0005-0000-0000-0000CB000000}"/>
    <cellStyle name="Currency 2 2" xfId="269" xr:uid="{00000000-0005-0000-0000-0000CC000000}"/>
    <cellStyle name="Currency 2 3" xfId="270" xr:uid="{00000000-0005-0000-0000-0000CD000000}"/>
    <cellStyle name="Currency 3" xfId="42" xr:uid="{00000000-0005-0000-0000-0000CE000000}"/>
    <cellStyle name="Currency 3 2" xfId="130" xr:uid="{00000000-0005-0000-0000-0000CF000000}"/>
    <cellStyle name="Currency 3 2 2" xfId="131" xr:uid="{00000000-0005-0000-0000-0000D0000000}"/>
    <cellStyle name="Currency 3 2 2 2" xfId="271" xr:uid="{00000000-0005-0000-0000-0000D1000000}"/>
    <cellStyle name="Currency 3 2 2 2 2" xfId="571" xr:uid="{00000000-0005-0000-0000-0000D2000000}"/>
    <cellStyle name="Currency 3 2 2 3" xfId="536" xr:uid="{00000000-0005-0000-0000-0000D3000000}"/>
    <cellStyle name="Currency 3 2 3" xfId="272" xr:uid="{00000000-0005-0000-0000-0000D4000000}"/>
    <cellStyle name="Currency 3 2 3 2" xfId="572" xr:uid="{00000000-0005-0000-0000-0000D5000000}"/>
    <cellStyle name="Currency 3 2 4" xfId="535" xr:uid="{00000000-0005-0000-0000-0000D6000000}"/>
    <cellStyle name="Currency 3 3" xfId="273" xr:uid="{00000000-0005-0000-0000-0000D7000000}"/>
    <cellStyle name="Currency 4" xfId="43" xr:uid="{00000000-0005-0000-0000-0000D8000000}"/>
    <cellStyle name="Currency 4 2" xfId="274" xr:uid="{00000000-0005-0000-0000-0000D9000000}"/>
    <cellStyle name="Currency 5" xfId="44" xr:uid="{00000000-0005-0000-0000-0000DA000000}"/>
    <cellStyle name="Currency 6" xfId="132" xr:uid="{00000000-0005-0000-0000-0000DB000000}"/>
    <cellStyle name="Currency 6 2" xfId="275" xr:uid="{00000000-0005-0000-0000-0000DC000000}"/>
    <cellStyle name="Currency 6 2 2" xfId="573" xr:uid="{00000000-0005-0000-0000-0000DD000000}"/>
    <cellStyle name="Currency 7" xfId="276" xr:uid="{00000000-0005-0000-0000-0000DE000000}"/>
    <cellStyle name="Currency 8" xfId="277" xr:uid="{00000000-0005-0000-0000-0000DF000000}"/>
    <cellStyle name="Currency 8 2" xfId="278" xr:uid="{00000000-0005-0000-0000-0000E0000000}"/>
    <cellStyle name="Currency 8 2 2" xfId="575" xr:uid="{00000000-0005-0000-0000-0000E1000000}"/>
    <cellStyle name="Currency 8 3" xfId="574" xr:uid="{00000000-0005-0000-0000-0000E2000000}"/>
    <cellStyle name="Currency 9" xfId="279" xr:uid="{00000000-0005-0000-0000-0000E3000000}"/>
    <cellStyle name="Currency 9 2" xfId="280" xr:uid="{00000000-0005-0000-0000-0000E4000000}"/>
    <cellStyle name="Currency 9 2 2" xfId="577" xr:uid="{00000000-0005-0000-0000-0000E5000000}"/>
    <cellStyle name="Currency 9 3" xfId="576" xr:uid="{00000000-0005-0000-0000-0000E6000000}"/>
    <cellStyle name="Currency_Sample Quarterly Report-SCO (5)" xfId="45" xr:uid="{00000000-0005-0000-0000-0000E7000000}"/>
    <cellStyle name="Currency0" xfId="46" xr:uid="{00000000-0005-0000-0000-0000E8000000}"/>
    <cellStyle name="Currency0 2" xfId="281" xr:uid="{00000000-0005-0000-0000-0000E9000000}"/>
    <cellStyle name="currency2" xfId="47" xr:uid="{00000000-0005-0000-0000-0000EA000000}"/>
    <cellStyle name="date" xfId="48" xr:uid="{00000000-0005-0000-0000-0000EB000000}"/>
    <cellStyle name="date 2" xfId="282" xr:uid="{00000000-0005-0000-0000-0000EC000000}"/>
    <cellStyle name="dec0" xfId="49" xr:uid="{00000000-0005-0000-0000-0000ED000000}"/>
    <cellStyle name="dec1" xfId="50" xr:uid="{00000000-0005-0000-0000-0000EE000000}"/>
    <cellStyle name="dec2" xfId="51" xr:uid="{00000000-0005-0000-0000-0000EF000000}"/>
    <cellStyle name="dec3" xfId="52" xr:uid="{00000000-0005-0000-0000-0000F0000000}"/>
    <cellStyle name="dec4" xfId="53" xr:uid="{00000000-0005-0000-0000-0000F1000000}"/>
    <cellStyle name="dec6" xfId="54" xr:uid="{00000000-0005-0000-0000-0000F2000000}"/>
    <cellStyle name="Decimal1" xfId="55" xr:uid="{00000000-0005-0000-0000-0000F3000000}"/>
    <cellStyle name="Decimal2" xfId="56" xr:uid="{00000000-0005-0000-0000-0000F4000000}"/>
    <cellStyle name="Decimal3" xfId="57" xr:uid="{00000000-0005-0000-0000-0000F5000000}"/>
    <cellStyle name="Decimal4" xfId="58" xr:uid="{00000000-0005-0000-0000-0000F6000000}"/>
    <cellStyle name="Decimal5" xfId="59" xr:uid="{00000000-0005-0000-0000-0000F7000000}"/>
    <cellStyle name="DecimalsFour" xfId="283" xr:uid="{00000000-0005-0000-0000-0000F8000000}"/>
    <cellStyle name="DecimalsNone" xfId="284" xr:uid="{00000000-0005-0000-0000-0000F9000000}"/>
    <cellStyle name="DecimalsTwo" xfId="285" xr:uid="{00000000-0005-0000-0000-0000FA000000}"/>
    <cellStyle name="Entered" xfId="60" xr:uid="{00000000-0005-0000-0000-0000FB000000}"/>
    <cellStyle name="Explanatory Text" xfId="61" builtinId="53" customBuiltin="1"/>
    <cellStyle name="Explanatory Text 2" xfId="286" xr:uid="{00000000-0005-0000-0000-0000FD000000}"/>
    <cellStyle name="F2" xfId="287" xr:uid="{00000000-0005-0000-0000-0000FE000000}"/>
    <cellStyle name="F3" xfId="288" xr:uid="{00000000-0005-0000-0000-0000FF000000}"/>
    <cellStyle name="F4" xfId="289" xr:uid="{00000000-0005-0000-0000-000000010000}"/>
    <cellStyle name="F5" xfId="290" xr:uid="{00000000-0005-0000-0000-000001010000}"/>
    <cellStyle name="F6" xfId="291" xr:uid="{00000000-0005-0000-0000-000002010000}"/>
    <cellStyle name="F7" xfId="292" xr:uid="{00000000-0005-0000-0000-000003010000}"/>
    <cellStyle name="F8" xfId="293" xr:uid="{00000000-0005-0000-0000-000004010000}"/>
    <cellStyle name="Fixed" xfId="133" xr:uid="{00000000-0005-0000-0000-000005010000}"/>
    <cellStyle name="Fixed2 - Style2" xfId="294" xr:uid="{00000000-0005-0000-0000-000006010000}"/>
    <cellStyle name="Fixed4 - Style3" xfId="295" xr:uid="{00000000-0005-0000-0000-000007010000}"/>
    <cellStyle name="FRxAmtStyle" xfId="296" xr:uid="{00000000-0005-0000-0000-000008010000}"/>
    <cellStyle name="FRxAmtStyle 2" xfId="297" xr:uid="{00000000-0005-0000-0000-000009010000}"/>
    <cellStyle name="FRxAmtStyle 2 2" xfId="298" xr:uid="{00000000-0005-0000-0000-00000A010000}"/>
    <cellStyle name="FRxAmtStyle 3" xfId="299" xr:uid="{00000000-0005-0000-0000-00000B010000}"/>
    <cellStyle name="FRxAmtStyle 3 2" xfId="300" xr:uid="{00000000-0005-0000-0000-00000C010000}"/>
    <cellStyle name="FRxAmtStyle 3 2 2" xfId="301" xr:uid="{00000000-0005-0000-0000-00000D010000}"/>
    <cellStyle name="FRxAmtStyle 3 3" xfId="302" xr:uid="{00000000-0005-0000-0000-00000E010000}"/>
    <cellStyle name="FRxCurrStyle" xfId="303" xr:uid="{00000000-0005-0000-0000-00000F010000}"/>
    <cellStyle name="FRxCurrStyle 2" xfId="304" xr:uid="{00000000-0005-0000-0000-000010010000}"/>
    <cellStyle name="FRxCurrStyle 2 2" xfId="305" xr:uid="{00000000-0005-0000-0000-000011010000}"/>
    <cellStyle name="FRxCurrStyle 3" xfId="306" xr:uid="{00000000-0005-0000-0000-000012010000}"/>
    <cellStyle name="FRxCurrStyle 3 2" xfId="307" xr:uid="{00000000-0005-0000-0000-000013010000}"/>
    <cellStyle name="FRxCurrStyle 4" xfId="308" xr:uid="{00000000-0005-0000-0000-000014010000}"/>
    <cellStyle name="FRxPcntStyle" xfId="309" xr:uid="{00000000-0005-0000-0000-000015010000}"/>
    <cellStyle name="FRxPcntStyle 2" xfId="310" xr:uid="{00000000-0005-0000-0000-000016010000}"/>
    <cellStyle name="FRxPcntStyle 2 2" xfId="311" xr:uid="{00000000-0005-0000-0000-000017010000}"/>
    <cellStyle name="FRxPcntStyle 3" xfId="312" xr:uid="{00000000-0005-0000-0000-000018010000}"/>
    <cellStyle name="FRxPcntStyle 3 2" xfId="313" xr:uid="{00000000-0005-0000-0000-000019010000}"/>
    <cellStyle name="Good" xfId="62" builtinId="26" customBuiltin="1"/>
    <cellStyle name="Good 2" xfId="314" xr:uid="{00000000-0005-0000-0000-00001B010000}"/>
    <cellStyle name="Good 3" xfId="315" xr:uid="{00000000-0005-0000-0000-00001C010000}"/>
    <cellStyle name="greenl" xfId="63" xr:uid="{00000000-0005-0000-0000-00001D010000}"/>
    <cellStyle name="GreenLet" xfId="64" xr:uid="{00000000-0005-0000-0000-00001E010000}"/>
    <cellStyle name="Grey" xfId="316" xr:uid="{00000000-0005-0000-0000-00001F010000}"/>
    <cellStyle name="grnlet" xfId="65" xr:uid="{00000000-0005-0000-0000-000020010000}"/>
    <cellStyle name="Header1" xfId="66" xr:uid="{00000000-0005-0000-0000-000021010000}"/>
    <cellStyle name="Header1 2" xfId="317" xr:uid="{00000000-0005-0000-0000-000022010000}"/>
    <cellStyle name="Header1 2 2" xfId="533" xr:uid="{00000000-0005-0000-0000-000023010000}"/>
    <cellStyle name="Header1 3" xfId="637" xr:uid="{00000000-0005-0000-0000-000024010000}"/>
    <cellStyle name="Header2" xfId="67" xr:uid="{00000000-0005-0000-0000-000025010000}"/>
    <cellStyle name="Heading" xfId="318" xr:uid="{00000000-0005-0000-0000-000026010000}"/>
    <cellStyle name="Heading 1" xfId="68" builtinId="16" customBuiltin="1"/>
    <cellStyle name="Heading 1 2" xfId="319" xr:uid="{00000000-0005-0000-0000-000028010000}"/>
    <cellStyle name="Heading 1 3" xfId="320" xr:uid="{00000000-0005-0000-0000-000029010000}"/>
    <cellStyle name="Heading 2" xfId="69" builtinId="17" customBuiltin="1"/>
    <cellStyle name="Heading 2 2" xfId="321" xr:uid="{00000000-0005-0000-0000-00002B010000}"/>
    <cellStyle name="Heading 2 3" xfId="322" xr:uid="{00000000-0005-0000-0000-00002C010000}"/>
    <cellStyle name="Heading 3" xfId="70" builtinId="18" customBuiltin="1"/>
    <cellStyle name="Heading 3 2" xfId="120" xr:uid="{00000000-0005-0000-0000-00002E010000}"/>
    <cellStyle name="Heading 3 3" xfId="323" xr:uid="{00000000-0005-0000-0000-00002F010000}"/>
    <cellStyle name="Heading 4" xfId="71" builtinId="19" customBuiltin="1"/>
    <cellStyle name="Heading 4 2" xfId="324" xr:uid="{00000000-0005-0000-0000-000031010000}"/>
    <cellStyle name="Heading 4 3" xfId="325" xr:uid="{00000000-0005-0000-0000-000032010000}"/>
    <cellStyle name="Hyperlink 2" xfId="326" xr:uid="{00000000-0005-0000-0000-000033010000}"/>
    <cellStyle name="Input" xfId="72" builtinId="20" customBuiltin="1"/>
    <cellStyle name="Input [yellow]" xfId="327" xr:uid="{00000000-0005-0000-0000-000035010000}"/>
    <cellStyle name="Input [yellow] 2" xfId="328" xr:uid="{00000000-0005-0000-0000-000036010000}"/>
    <cellStyle name="Input [yellow] 3" xfId="329" xr:uid="{00000000-0005-0000-0000-000037010000}"/>
    <cellStyle name="Input 2" xfId="330" xr:uid="{00000000-0005-0000-0000-000038010000}"/>
    <cellStyle name="Input 2 2" xfId="331" xr:uid="{00000000-0005-0000-0000-000039010000}"/>
    <cellStyle name="Input 2 2 2" xfId="332" xr:uid="{00000000-0005-0000-0000-00003A010000}"/>
    <cellStyle name="Input 2 3" xfId="333" xr:uid="{00000000-0005-0000-0000-00003B010000}"/>
    <cellStyle name="Input 2 3 2" xfId="334" xr:uid="{00000000-0005-0000-0000-00003C010000}"/>
    <cellStyle name="Input 2 4" xfId="335" xr:uid="{00000000-0005-0000-0000-00003D010000}"/>
    <cellStyle name="Input 3" xfId="336" xr:uid="{00000000-0005-0000-0000-00003E010000}"/>
    <cellStyle name="Input 3 2" xfId="337" xr:uid="{00000000-0005-0000-0000-00003F010000}"/>
    <cellStyle name="Input 4" xfId="338" xr:uid="{00000000-0005-0000-0000-000040010000}"/>
    <cellStyle name="Left" xfId="73" xr:uid="{00000000-0005-0000-0000-000041010000}"/>
    <cellStyle name="Level 1" xfId="339" xr:uid="{00000000-0005-0000-0000-000042010000}"/>
    <cellStyle name="Level 2" xfId="340" xr:uid="{00000000-0005-0000-0000-000043010000}"/>
    <cellStyle name="Level 3" xfId="341" xr:uid="{00000000-0005-0000-0000-000044010000}"/>
    <cellStyle name="Linked Cell" xfId="74" builtinId="24" customBuiltin="1"/>
    <cellStyle name="Linked Cell 2" xfId="342" xr:uid="{00000000-0005-0000-0000-000046010000}"/>
    <cellStyle name="Linked Cell 3" xfId="343" xr:uid="{00000000-0005-0000-0000-000047010000}"/>
    <cellStyle name="Map Labels" xfId="75" xr:uid="{00000000-0005-0000-0000-000048010000}"/>
    <cellStyle name="Map Legend" xfId="76" xr:uid="{00000000-0005-0000-0000-000049010000}"/>
    <cellStyle name="Neutral" xfId="77" builtinId="28" customBuiltin="1"/>
    <cellStyle name="Neutral 2" xfId="344" xr:uid="{00000000-0005-0000-0000-00004B010000}"/>
    <cellStyle name="Neutral 3" xfId="345" xr:uid="{00000000-0005-0000-0000-00004C010000}"/>
    <cellStyle name="No Border" xfId="346" xr:uid="{00000000-0005-0000-0000-00004D010000}"/>
    <cellStyle name="Normal" xfId="0" builtinId="0"/>
    <cellStyle name="Normal - Style1" xfId="347" xr:uid="{00000000-0005-0000-0000-00004F010000}"/>
    <cellStyle name="Normal - Style2" xfId="348" xr:uid="{00000000-0005-0000-0000-000050010000}"/>
    <cellStyle name="Normal - Style3" xfId="349" xr:uid="{00000000-0005-0000-0000-000051010000}"/>
    <cellStyle name="Normal - Style4" xfId="350" xr:uid="{00000000-0005-0000-0000-000052010000}"/>
    <cellStyle name="Normal - Style5" xfId="351" xr:uid="{00000000-0005-0000-0000-000053010000}"/>
    <cellStyle name="Normal - Style6" xfId="352" xr:uid="{00000000-0005-0000-0000-000054010000}"/>
    <cellStyle name="Normal - Style7" xfId="353" xr:uid="{00000000-0005-0000-0000-000055010000}"/>
    <cellStyle name="Normal - Style8" xfId="354" xr:uid="{00000000-0005-0000-0000-000056010000}"/>
    <cellStyle name="Normal 10" xfId="355" xr:uid="{00000000-0005-0000-0000-000057010000}"/>
    <cellStyle name="Normal 10 2" xfId="356" xr:uid="{00000000-0005-0000-0000-000058010000}"/>
    <cellStyle name="Normal 10 3" xfId="357" xr:uid="{00000000-0005-0000-0000-000059010000}"/>
    <cellStyle name="Normal 10 4" xfId="358" xr:uid="{00000000-0005-0000-0000-00005A010000}"/>
    <cellStyle name="Normal 10 5" xfId="650" xr:uid="{00000000-0005-0000-0000-00005B010000}"/>
    <cellStyle name="Normal 11" xfId="359" xr:uid="{00000000-0005-0000-0000-00005C010000}"/>
    <cellStyle name="Normal 12" xfId="139" xr:uid="{00000000-0005-0000-0000-00005D010000}"/>
    <cellStyle name="Normal 12 2" xfId="360" xr:uid="{00000000-0005-0000-0000-00005E010000}"/>
    <cellStyle name="Normal 13" xfId="361" xr:uid="{00000000-0005-0000-0000-00005F010000}"/>
    <cellStyle name="Normal 14" xfId="362" xr:uid="{00000000-0005-0000-0000-000060010000}"/>
    <cellStyle name="Normal 14 2" xfId="363" xr:uid="{00000000-0005-0000-0000-000061010000}"/>
    <cellStyle name="Normal 14 2 2" xfId="588" xr:uid="{00000000-0005-0000-0000-000062010000}"/>
    <cellStyle name="Normal 14 3" xfId="587" xr:uid="{00000000-0005-0000-0000-000063010000}"/>
    <cellStyle name="Normal 15" xfId="364" xr:uid="{00000000-0005-0000-0000-000064010000}"/>
    <cellStyle name="Normal 16" xfId="365" xr:uid="{00000000-0005-0000-0000-000065010000}"/>
    <cellStyle name="Normal 17" xfId="366" xr:uid="{00000000-0005-0000-0000-000066010000}"/>
    <cellStyle name="Normal 17 2" xfId="589" xr:uid="{00000000-0005-0000-0000-000067010000}"/>
    <cellStyle name="Normal 18" xfId="367" xr:uid="{00000000-0005-0000-0000-000068010000}"/>
    <cellStyle name="Normal 18 2" xfId="368" xr:uid="{00000000-0005-0000-0000-000069010000}"/>
    <cellStyle name="Normal 18 2 2" xfId="591" xr:uid="{00000000-0005-0000-0000-00006A010000}"/>
    <cellStyle name="Normal 18 3" xfId="369" xr:uid="{00000000-0005-0000-0000-00006B010000}"/>
    <cellStyle name="Normal 18 3 2" xfId="592" xr:uid="{00000000-0005-0000-0000-00006C010000}"/>
    <cellStyle name="Normal 18 4" xfId="370" xr:uid="{00000000-0005-0000-0000-00006D010000}"/>
    <cellStyle name="Normal 18 4 2" xfId="593" xr:uid="{00000000-0005-0000-0000-00006E010000}"/>
    <cellStyle name="Normal 18 5" xfId="590" xr:uid="{00000000-0005-0000-0000-00006F010000}"/>
    <cellStyle name="Normal 19" xfId="371" xr:uid="{00000000-0005-0000-0000-000070010000}"/>
    <cellStyle name="Normal 2" xfId="78" xr:uid="{00000000-0005-0000-0000-000071010000}"/>
    <cellStyle name="Normal 2 2" xfId="121" xr:uid="{00000000-0005-0000-0000-000072010000}"/>
    <cellStyle name="Normal 2 2 2" xfId="372" xr:uid="{00000000-0005-0000-0000-000073010000}"/>
    <cellStyle name="Normal 2 2 3" xfId="373" xr:uid="{00000000-0005-0000-0000-000074010000}"/>
    <cellStyle name="Normal 2 2 3 2" xfId="594" xr:uid="{00000000-0005-0000-0000-000075010000}"/>
    <cellStyle name="Normal 2 2 4" xfId="374" xr:uid="{00000000-0005-0000-0000-000076010000}"/>
    <cellStyle name="Normal 2 2 4 2" xfId="375" xr:uid="{00000000-0005-0000-0000-000077010000}"/>
    <cellStyle name="Normal 2 2 4 2 2" xfId="596" xr:uid="{00000000-0005-0000-0000-000078010000}"/>
    <cellStyle name="Normal 2 2 4 3" xfId="376" xr:uid="{00000000-0005-0000-0000-000079010000}"/>
    <cellStyle name="Normal 2 2 4 3 2" xfId="597" xr:uid="{00000000-0005-0000-0000-00007A010000}"/>
    <cellStyle name="Normal 2 2 4 4" xfId="377" xr:uid="{00000000-0005-0000-0000-00007B010000}"/>
    <cellStyle name="Normal 2 2 4 4 2" xfId="598" xr:uid="{00000000-0005-0000-0000-00007C010000}"/>
    <cellStyle name="Normal 2 2 4 5" xfId="595" xr:uid="{00000000-0005-0000-0000-00007D010000}"/>
    <cellStyle name="Normal 2 3" xfId="378" xr:uid="{00000000-0005-0000-0000-00007E010000}"/>
    <cellStyle name="Normal 2 4" xfId="379" xr:uid="{00000000-0005-0000-0000-00007F010000}"/>
    <cellStyle name="Normal 2_PREV MCRMCD DX_04 23 12" xfId="380" xr:uid="{00000000-0005-0000-0000-000080010000}"/>
    <cellStyle name="Normal 20" xfId="381" xr:uid="{00000000-0005-0000-0000-000081010000}"/>
    <cellStyle name="Normal 20 2" xfId="599" xr:uid="{00000000-0005-0000-0000-000082010000}"/>
    <cellStyle name="Normal 21" xfId="382" xr:uid="{00000000-0005-0000-0000-000083010000}"/>
    <cellStyle name="Normal 21 2" xfId="600" xr:uid="{00000000-0005-0000-0000-000084010000}"/>
    <cellStyle name="Normal 22" xfId="528" xr:uid="{00000000-0005-0000-0000-000085010000}"/>
    <cellStyle name="Normal 23" xfId="532" xr:uid="{00000000-0005-0000-0000-000086010000}"/>
    <cellStyle name="Normal 23 2" xfId="655" xr:uid="{00000000-0005-0000-0000-000087010000}"/>
    <cellStyle name="Normal 24" xfId="606" xr:uid="{00000000-0005-0000-0000-000088010000}"/>
    <cellStyle name="Normal 25" xfId="114" xr:uid="{00000000-0005-0000-0000-000089010000}"/>
    <cellStyle name="Normal 26" xfId="628" xr:uid="{00000000-0005-0000-0000-00008A010000}"/>
    <cellStyle name="Normal 27" xfId="641" xr:uid="{00000000-0005-0000-0000-00008B010000}"/>
    <cellStyle name="Normal 28" xfId="115" xr:uid="{00000000-0005-0000-0000-00008C010000}"/>
    <cellStyle name="Normal 29" xfId="651" xr:uid="{00000000-0005-0000-0000-00008D010000}"/>
    <cellStyle name="Normal 3" xfId="79" xr:uid="{00000000-0005-0000-0000-00008E010000}"/>
    <cellStyle name="Normal 3 2" xfId="122" xr:uid="{00000000-0005-0000-0000-00008F010000}"/>
    <cellStyle name="Normal 3 2 2" xfId="134" xr:uid="{00000000-0005-0000-0000-000090010000}"/>
    <cellStyle name="Normal 3 2 2 2" xfId="383" xr:uid="{00000000-0005-0000-0000-000091010000}"/>
    <cellStyle name="Normal 3 2 2 2 2" xfId="601" xr:uid="{00000000-0005-0000-0000-000092010000}"/>
    <cellStyle name="Normal 3 2 2 3" xfId="537" xr:uid="{00000000-0005-0000-0000-000093010000}"/>
    <cellStyle name="Normal 3 2 3" xfId="384" xr:uid="{00000000-0005-0000-0000-000094010000}"/>
    <cellStyle name="Normal 3 2 3 2" xfId="602" xr:uid="{00000000-0005-0000-0000-000095010000}"/>
    <cellStyle name="Normal 3 3" xfId="135" xr:uid="{00000000-0005-0000-0000-000096010000}"/>
    <cellStyle name="Normal 3 3 2" xfId="385" xr:uid="{00000000-0005-0000-0000-000097010000}"/>
    <cellStyle name="Normal 30" xfId="652" xr:uid="{00000000-0005-0000-0000-000098010000}"/>
    <cellStyle name="Normal 4" xfId="80" xr:uid="{00000000-0005-0000-0000-000099010000}"/>
    <cellStyle name="Normal 4 2" xfId="386" xr:uid="{00000000-0005-0000-0000-00009A010000}"/>
    <cellStyle name="Normal 4 3" xfId="387" xr:uid="{00000000-0005-0000-0000-00009B010000}"/>
    <cellStyle name="Normal 5" xfId="118" xr:uid="{00000000-0005-0000-0000-00009C010000}"/>
    <cellStyle name="Normal 5 2" xfId="136" xr:uid="{00000000-0005-0000-0000-00009D010000}"/>
    <cellStyle name="Normal 5 2 2" xfId="388" xr:uid="{00000000-0005-0000-0000-00009E010000}"/>
    <cellStyle name="Normal 5 2 2 2" xfId="603" xr:uid="{00000000-0005-0000-0000-00009F010000}"/>
    <cellStyle name="Normal 5 2 3" xfId="538" xr:uid="{00000000-0005-0000-0000-0000A0010000}"/>
    <cellStyle name="Normal 5 3" xfId="389" xr:uid="{00000000-0005-0000-0000-0000A1010000}"/>
    <cellStyle name="Normal 5 3 2" xfId="604" xr:uid="{00000000-0005-0000-0000-0000A2010000}"/>
    <cellStyle name="Normal 6" xfId="137" xr:uid="{00000000-0005-0000-0000-0000A3010000}"/>
    <cellStyle name="Normal 6 2" xfId="390" xr:uid="{00000000-0005-0000-0000-0000A4010000}"/>
    <cellStyle name="Normal 7" xfId="138" xr:uid="{00000000-0005-0000-0000-0000A5010000}"/>
    <cellStyle name="Normal 7 2" xfId="391" xr:uid="{00000000-0005-0000-0000-0000A6010000}"/>
    <cellStyle name="Normal 8" xfId="392" xr:uid="{00000000-0005-0000-0000-0000A7010000}"/>
    <cellStyle name="Normal 9" xfId="393" xr:uid="{00000000-0005-0000-0000-0000A8010000}"/>
    <cellStyle name="Normal 9 2" xfId="394" xr:uid="{00000000-0005-0000-0000-0000A9010000}"/>
    <cellStyle name="Normal_Delaware FRR Template v3 Q3 Revised" xfId="116" xr:uid="{00000000-0005-0000-0000-0000AA010000}"/>
    <cellStyle name="Normal_MBHP Appendix E-finReport 4-30-03" xfId="81" xr:uid="{00000000-0005-0000-0000-0000AB010000}"/>
    <cellStyle name="Normal_Report 5 Income Statement Template-V3" xfId="82" xr:uid="{00000000-0005-0000-0000-0000AC010000}"/>
    <cellStyle name="Normal_report~12" xfId="140" xr:uid="{00000000-0005-0000-0000-0000AD010000}"/>
    <cellStyle name="Normal_Sheet1" xfId="117" xr:uid="{00000000-0005-0000-0000-0000AE010000}"/>
    <cellStyle name="Note" xfId="83" builtinId="10" customBuiltin="1"/>
    <cellStyle name="Note 2" xfId="123" xr:uid="{00000000-0005-0000-0000-0000B0010000}"/>
    <cellStyle name="Note 2 2" xfId="395" xr:uid="{00000000-0005-0000-0000-0000B1010000}"/>
    <cellStyle name="Note 2 2 2" xfId="605" xr:uid="{00000000-0005-0000-0000-0000B2010000}"/>
    <cellStyle name="Note 3" xfId="396" xr:uid="{00000000-0005-0000-0000-0000B3010000}"/>
    <cellStyle name="Note 3 2" xfId="397" xr:uid="{00000000-0005-0000-0000-0000B4010000}"/>
    <cellStyle name="Note 3 2 2" xfId="398" xr:uid="{00000000-0005-0000-0000-0000B5010000}"/>
    <cellStyle name="Note 3 3" xfId="399" xr:uid="{00000000-0005-0000-0000-0000B6010000}"/>
    <cellStyle name="Note 3 3 2" xfId="400" xr:uid="{00000000-0005-0000-0000-0000B7010000}"/>
    <cellStyle name="Note 3 4" xfId="401" xr:uid="{00000000-0005-0000-0000-0000B8010000}"/>
    <cellStyle name="Note 4" xfId="402" xr:uid="{00000000-0005-0000-0000-0000B9010000}"/>
    <cellStyle name="Number" xfId="403" xr:uid="{00000000-0005-0000-0000-0000BA010000}"/>
    <cellStyle name="Output" xfId="84" builtinId="21" customBuiltin="1"/>
    <cellStyle name="Output 2" xfId="404" xr:uid="{00000000-0005-0000-0000-0000BC010000}"/>
    <cellStyle name="Output 2 2" xfId="405" xr:uid="{00000000-0005-0000-0000-0000BD010000}"/>
    <cellStyle name="Output 2 2 2" xfId="406" xr:uid="{00000000-0005-0000-0000-0000BE010000}"/>
    <cellStyle name="Output 2 3" xfId="407" xr:uid="{00000000-0005-0000-0000-0000BF010000}"/>
    <cellStyle name="Output 2 3 2" xfId="408" xr:uid="{00000000-0005-0000-0000-0000C0010000}"/>
    <cellStyle name="Output 2 4" xfId="409" xr:uid="{00000000-0005-0000-0000-0000C1010000}"/>
    <cellStyle name="Output 3" xfId="410" xr:uid="{00000000-0005-0000-0000-0000C2010000}"/>
    <cellStyle name="Output 3 2" xfId="411" xr:uid="{00000000-0005-0000-0000-0000C3010000}"/>
    <cellStyle name="Output 4" xfId="412" xr:uid="{00000000-0005-0000-0000-0000C4010000}"/>
    <cellStyle name="Output Amounts" xfId="413" xr:uid="{00000000-0005-0000-0000-0000C5010000}"/>
    <cellStyle name="PB Table Heading" xfId="414" xr:uid="{00000000-0005-0000-0000-0000C6010000}"/>
    <cellStyle name="PB Table Highlight1" xfId="415" xr:uid="{00000000-0005-0000-0000-0000C7010000}"/>
    <cellStyle name="PB Table Highlight2" xfId="416" xr:uid="{00000000-0005-0000-0000-0000C8010000}"/>
    <cellStyle name="PB Table Highlight3" xfId="417" xr:uid="{00000000-0005-0000-0000-0000C9010000}"/>
    <cellStyle name="PB Table Standard Row" xfId="418" xr:uid="{00000000-0005-0000-0000-0000CA010000}"/>
    <cellStyle name="PB Table Standard Row 2" xfId="419" xr:uid="{00000000-0005-0000-0000-0000CB010000}"/>
    <cellStyle name="PB Table Standard Row 3" xfId="420" xr:uid="{00000000-0005-0000-0000-0000CC010000}"/>
    <cellStyle name="PB Table Standard Row 4" xfId="421" xr:uid="{00000000-0005-0000-0000-0000CD010000}"/>
    <cellStyle name="PB Table Standard Row 5" xfId="422" xr:uid="{00000000-0005-0000-0000-0000CE010000}"/>
    <cellStyle name="PB Table Subtotal Row" xfId="423" xr:uid="{00000000-0005-0000-0000-0000CF010000}"/>
    <cellStyle name="PB Table Subtotal Row 10" xfId="543" xr:uid="{00000000-0005-0000-0000-0000D0010000}"/>
    <cellStyle name="PB Table Subtotal Row 2" xfId="424" xr:uid="{00000000-0005-0000-0000-0000D1010000}"/>
    <cellStyle name="PB Table Subtotal Row 2 2" xfId="425" xr:uid="{00000000-0005-0000-0000-0000D2010000}"/>
    <cellStyle name="PB Table Subtotal Row 2 2 2" xfId="426" xr:uid="{00000000-0005-0000-0000-0000D3010000}"/>
    <cellStyle name="PB Table Subtotal Row 2 2 2 2" xfId="610" xr:uid="{00000000-0005-0000-0000-0000D4010000}"/>
    <cellStyle name="PB Table Subtotal Row 2 2 2 3" xfId="639" xr:uid="{00000000-0005-0000-0000-0000D5010000}"/>
    <cellStyle name="PB Table Subtotal Row 2 2 2 4" xfId="644" xr:uid="{00000000-0005-0000-0000-0000D6010000}"/>
    <cellStyle name="PB Table Subtotal Row 2 2 3" xfId="609" xr:uid="{00000000-0005-0000-0000-0000D7010000}"/>
    <cellStyle name="PB Table Subtotal Row 2 2 4" xfId="638" xr:uid="{00000000-0005-0000-0000-0000D8010000}"/>
    <cellStyle name="PB Table Subtotal Row 2 2 5" xfId="643" xr:uid="{00000000-0005-0000-0000-0000D9010000}"/>
    <cellStyle name="PB Table Subtotal Row 2 3" xfId="427" xr:uid="{00000000-0005-0000-0000-0000DA010000}"/>
    <cellStyle name="PB Table Subtotal Row 2 3 2" xfId="611" xr:uid="{00000000-0005-0000-0000-0000DB010000}"/>
    <cellStyle name="PB Table Subtotal Row 2 3 3" xfId="539" xr:uid="{00000000-0005-0000-0000-0000DC010000}"/>
    <cellStyle name="PB Table Subtotal Row 2 3 4" xfId="645" xr:uid="{00000000-0005-0000-0000-0000DD010000}"/>
    <cellStyle name="PB Table Subtotal Row 2 4" xfId="608" xr:uid="{00000000-0005-0000-0000-0000DE010000}"/>
    <cellStyle name="PB Table Subtotal Row 2 5" xfId="579" xr:uid="{00000000-0005-0000-0000-0000DF010000}"/>
    <cellStyle name="PB Table Subtotal Row 2 6" xfId="642" xr:uid="{00000000-0005-0000-0000-0000E0010000}"/>
    <cellStyle name="PB Table Subtotal Row 3" xfId="428" xr:uid="{00000000-0005-0000-0000-0000E1010000}"/>
    <cellStyle name="PB Table Subtotal Row 3 2" xfId="429" xr:uid="{00000000-0005-0000-0000-0000E2010000}"/>
    <cellStyle name="PB Table Subtotal Row 3 2 2" xfId="613" xr:uid="{00000000-0005-0000-0000-0000E3010000}"/>
    <cellStyle name="PB Table Subtotal Row 3 2 3" xfId="531" xr:uid="{00000000-0005-0000-0000-0000E4010000}"/>
    <cellStyle name="PB Table Subtotal Row 3 2 4" xfId="530" xr:uid="{00000000-0005-0000-0000-0000E5010000}"/>
    <cellStyle name="PB Table Subtotal Row 3 3" xfId="612" xr:uid="{00000000-0005-0000-0000-0000E6010000}"/>
    <cellStyle name="PB Table Subtotal Row 3 4" xfId="580" xr:uid="{00000000-0005-0000-0000-0000E7010000}"/>
    <cellStyle name="PB Table Subtotal Row 3 5" xfId="542" xr:uid="{00000000-0005-0000-0000-0000E8010000}"/>
    <cellStyle name="PB Table Subtotal Row 4" xfId="430" xr:uid="{00000000-0005-0000-0000-0000E9010000}"/>
    <cellStyle name="PB Table Subtotal Row 4 2" xfId="431" xr:uid="{00000000-0005-0000-0000-0000EA010000}"/>
    <cellStyle name="PB Table Subtotal Row 4 2 2" xfId="615" xr:uid="{00000000-0005-0000-0000-0000EB010000}"/>
    <cellStyle name="PB Table Subtotal Row 4 2 3" xfId="582" xr:uid="{00000000-0005-0000-0000-0000EC010000}"/>
    <cellStyle name="PB Table Subtotal Row 4 2 4" xfId="647" xr:uid="{00000000-0005-0000-0000-0000ED010000}"/>
    <cellStyle name="PB Table Subtotal Row 4 3" xfId="614" xr:uid="{00000000-0005-0000-0000-0000EE010000}"/>
    <cellStyle name="PB Table Subtotal Row 4 4" xfId="581" xr:uid="{00000000-0005-0000-0000-0000EF010000}"/>
    <cellStyle name="PB Table Subtotal Row 4 5" xfId="646" xr:uid="{00000000-0005-0000-0000-0000F0010000}"/>
    <cellStyle name="PB Table Subtotal Row 5" xfId="432" xr:uid="{00000000-0005-0000-0000-0000F1010000}"/>
    <cellStyle name="PB Table Subtotal Row 5 2" xfId="433" xr:uid="{00000000-0005-0000-0000-0000F2010000}"/>
    <cellStyle name="PB Table Subtotal Row 5 2 2" xfId="617" xr:uid="{00000000-0005-0000-0000-0000F3010000}"/>
    <cellStyle name="PB Table Subtotal Row 5 2 3" xfId="584" xr:uid="{00000000-0005-0000-0000-0000F4010000}"/>
    <cellStyle name="PB Table Subtotal Row 5 2 4" xfId="540" xr:uid="{00000000-0005-0000-0000-0000F5010000}"/>
    <cellStyle name="PB Table Subtotal Row 5 3" xfId="616" xr:uid="{00000000-0005-0000-0000-0000F6010000}"/>
    <cellStyle name="PB Table Subtotal Row 5 4" xfId="583" xr:uid="{00000000-0005-0000-0000-0000F7010000}"/>
    <cellStyle name="PB Table Subtotal Row 5 5" xfId="541" xr:uid="{00000000-0005-0000-0000-0000F8010000}"/>
    <cellStyle name="PB Table Subtotal Row 6" xfId="434" xr:uid="{00000000-0005-0000-0000-0000F9010000}"/>
    <cellStyle name="PB Table Subtotal Row 6 2" xfId="435" xr:uid="{00000000-0005-0000-0000-0000FA010000}"/>
    <cellStyle name="PB Table Subtotal Row 6 2 2" xfId="619" xr:uid="{00000000-0005-0000-0000-0000FB010000}"/>
    <cellStyle name="PB Table Subtotal Row 6 2 3" xfId="586" xr:uid="{00000000-0005-0000-0000-0000FC010000}"/>
    <cellStyle name="PB Table Subtotal Row 6 2 4" xfId="529" xr:uid="{00000000-0005-0000-0000-0000FD010000}"/>
    <cellStyle name="PB Table Subtotal Row 6 3" xfId="618" xr:uid="{00000000-0005-0000-0000-0000FE010000}"/>
    <cellStyle name="PB Table Subtotal Row 6 4" xfId="585" xr:uid="{00000000-0005-0000-0000-0000FF010000}"/>
    <cellStyle name="PB Table Subtotal Row 6 5" xfId="648" xr:uid="{00000000-0005-0000-0000-000000020000}"/>
    <cellStyle name="PB Table Subtotal Row 7" xfId="436" xr:uid="{00000000-0005-0000-0000-000001020000}"/>
    <cellStyle name="PB Table Subtotal Row 7 2" xfId="620" xr:uid="{00000000-0005-0000-0000-000002020000}"/>
    <cellStyle name="PB Table Subtotal Row 7 3" xfId="640" xr:uid="{00000000-0005-0000-0000-000003020000}"/>
    <cellStyle name="PB Table Subtotal Row 7 4" xfId="649" xr:uid="{00000000-0005-0000-0000-000004020000}"/>
    <cellStyle name="PB Table Subtotal Row 8" xfId="607" xr:uid="{00000000-0005-0000-0000-000005020000}"/>
    <cellStyle name="PB Table Subtotal Row 9" xfId="578" xr:uid="{00000000-0005-0000-0000-000006020000}"/>
    <cellStyle name="PB Table Total Row" xfId="437" xr:uid="{00000000-0005-0000-0000-000007020000}"/>
    <cellStyle name="per0" xfId="85" xr:uid="{00000000-0005-0000-0000-000008020000}"/>
    <cellStyle name="per1" xfId="86" xr:uid="{00000000-0005-0000-0000-000009020000}"/>
    <cellStyle name="Per1rgt" xfId="87" xr:uid="{00000000-0005-0000-0000-00000A020000}"/>
    <cellStyle name="per2" xfId="88" xr:uid="{00000000-0005-0000-0000-00000B020000}"/>
    <cellStyle name="Percen - Style4" xfId="438" xr:uid="{00000000-0005-0000-0000-00000C020000}"/>
    <cellStyle name="Percent" xfId="89" builtinId="5"/>
    <cellStyle name="Percent [2]" xfId="439" xr:uid="{00000000-0005-0000-0000-00000E020000}"/>
    <cellStyle name="Percent 10" xfId="440" xr:uid="{00000000-0005-0000-0000-00000F020000}"/>
    <cellStyle name="Percent 10 2" xfId="621" xr:uid="{00000000-0005-0000-0000-000010020000}"/>
    <cellStyle name="Percent 11" xfId="441" xr:uid="{00000000-0005-0000-0000-000011020000}"/>
    <cellStyle name="Percent 11 2" xfId="622" xr:uid="{00000000-0005-0000-0000-000012020000}"/>
    <cellStyle name="Percent 12" xfId="442" xr:uid="{00000000-0005-0000-0000-000013020000}"/>
    <cellStyle name="Percent 12 2" xfId="443" xr:uid="{00000000-0005-0000-0000-000014020000}"/>
    <cellStyle name="Percent 12 2 2" xfId="624" xr:uid="{00000000-0005-0000-0000-000015020000}"/>
    <cellStyle name="Percent 12 3" xfId="444" xr:uid="{00000000-0005-0000-0000-000016020000}"/>
    <cellStyle name="Percent 12 3 2" xfId="625" xr:uid="{00000000-0005-0000-0000-000017020000}"/>
    <cellStyle name="Percent 12 4" xfId="445" xr:uid="{00000000-0005-0000-0000-000018020000}"/>
    <cellStyle name="Percent 12 4 2" xfId="626" xr:uid="{00000000-0005-0000-0000-000019020000}"/>
    <cellStyle name="Percent 12 5" xfId="623" xr:uid="{00000000-0005-0000-0000-00001A020000}"/>
    <cellStyle name="Percent 13" xfId="654" xr:uid="{00000000-0005-0000-0000-00001B020000}"/>
    <cellStyle name="Percent 2" xfId="90" xr:uid="{00000000-0005-0000-0000-00001C020000}"/>
    <cellStyle name="Percent 2 2" xfId="446" xr:uid="{00000000-0005-0000-0000-00001D020000}"/>
    <cellStyle name="Percent 2 2 2" xfId="447" xr:uid="{00000000-0005-0000-0000-00001E020000}"/>
    <cellStyle name="Percent 2 2 3" xfId="448" xr:uid="{00000000-0005-0000-0000-00001F020000}"/>
    <cellStyle name="Percent 2 2 3 2" xfId="627" xr:uid="{00000000-0005-0000-0000-000020020000}"/>
    <cellStyle name="Percent 2 3" xfId="449" xr:uid="{00000000-0005-0000-0000-000021020000}"/>
    <cellStyle name="Percent 2 4" xfId="450" xr:uid="{00000000-0005-0000-0000-000022020000}"/>
    <cellStyle name="Percent 3" xfId="91" xr:uid="{00000000-0005-0000-0000-000023020000}"/>
    <cellStyle name="Percent 3 2" xfId="124" xr:uid="{00000000-0005-0000-0000-000024020000}"/>
    <cellStyle name="Percent 3 3" xfId="451" xr:uid="{00000000-0005-0000-0000-000025020000}"/>
    <cellStyle name="Percent 4" xfId="92" xr:uid="{00000000-0005-0000-0000-000026020000}"/>
    <cellStyle name="Percent 5" xfId="452" xr:uid="{00000000-0005-0000-0000-000027020000}"/>
    <cellStyle name="Percent 5 2" xfId="453" xr:uid="{00000000-0005-0000-0000-000028020000}"/>
    <cellStyle name="Percent 5 2 2" xfId="630" xr:uid="{00000000-0005-0000-0000-000029020000}"/>
    <cellStyle name="Percent 5 3" xfId="629" xr:uid="{00000000-0005-0000-0000-00002A020000}"/>
    <cellStyle name="Percent 6" xfId="454" xr:uid="{00000000-0005-0000-0000-00002B020000}"/>
    <cellStyle name="Percent 7" xfId="455" xr:uid="{00000000-0005-0000-0000-00002C020000}"/>
    <cellStyle name="Percent 7 2" xfId="456" xr:uid="{00000000-0005-0000-0000-00002D020000}"/>
    <cellStyle name="Percent 7 2 2" xfId="632" xr:uid="{00000000-0005-0000-0000-00002E020000}"/>
    <cellStyle name="Percent 7 3" xfId="631" xr:uid="{00000000-0005-0000-0000-00002F020000}"/>
    <cellStyle name="Percent 8" xfId="457" xr:uid="{00000000-0005-0000-0000-000030020000}"/>
    <cellStyle name="Percent 8 2" xfId="458" xr:uid="{00000000-0005-0000-0000-000031020000}"/>
    <cellStyle name="Percent 8 2 2" xfId="634" xr:uid="{00000000-0005-0000-0000-000032020000}"/>
    <cellStyle name="Percent 8 3" xfId="633" xr:uid="{00000000-0005-0000-0000-000033020000}"/>
    <cellStyle name="Percent 9" xfId="459" xr:uid="{00000000-0005-0000-0000-000034020000}"/>
    <cellStyle name="Percent 9 2" xfId="460" xr:uid="{00000000-0005-0000-0000-000035020000}"/>
    <cellStyle name="Percent 9 2 2" xfId="636" xr:uid="{00000000-0005-0000-0000-000036020000}"/>
    <cellStyle name="Percent 9 3" xfId="635" xr:uid="{00000000-0005-0000-0000-000037020000}"/>
    <cellStyle name="Percent1" xfId="93" xr:uid="{00000000-0005-0000-0000-000038020000}"/>
    <cellStyle name="Percent1ormal" xfId="94" xr:uid="{00000000-0005-0000-0000-000039020000}"/>
    <cellStyle name="Percent2" xfId="95" xr:uid="{00000000-0005-0000-0000-00003A020000}"/>
    <cellStyle name="PSChar" xfId="461" xr:uid="{00000000-0005-0000-0000-00003B020000}"/>
    <cellStyle name="PSDate" xfId="462" xr:uid="{00000000-0005-0000-0000-00003C020000}"/>
    <cellStyle name="PSDec" xfId="463" xr:uid="{00000000-0005-0000-0000-00003D020000}"/>
    <cellStyle name="PSHeading" xfId="464" xr:uid="{00000000-0005-0000-0000-00003E020000}"/>
    <cellStyle name="PSInt" xfId="465" xr:uid="{00000000-0005-0000-0000-00003F020000}"/>
    <cellStyle name="PSSpacer" xfId="466" xr:uid="{00000000-0005-0000-0000-000040020000}"/>
    <cellStyle name="purple" xfId="96" xr:uid="{00000000-0005-0000-0000-000041020000}"/>
    <cellStyle name="red" xfId="97" xr:uid="{00000000-0005-0000-0000-000042020000}"/>
    <cellStyle name="redl" xfId="98" xr:uid="{00000000-0005-0000-0000-000043020000}"/>
    <cellStyle name="redlet" xfId="99" xr:uid="{00000000-0005-0000-0000-000044020000}"/>
    <cellStyle name="redr" xfId="100" xr:uid="{00000000-0005-0000-0000-000045020000}"/>
    <cellStyle name="redshade" xfId="101" xr:uid="{00000000-0005-0000-0000-000046020000}"/>
    <cellStyle name="RevList" xfId="102" xr:uid="{00000000-0005-0000-0000-000047020000}"/>
    <cellStyle name="Right" xfId="103" xr:uid="{00000000-0005-0000-0000-000048020000}"/>
    <cellStyle name="Single Border" xfId="467" xr:uid="{00000000-0005-0000-0000-000049020000}"/>
    <cellStyle name="Single Border 2" xfId="468" xr:uid="{00000000-0005-0000-0000-00004A020000}"/>
    <cellStyle name="Single Border 2 2" xfId="469" xr:uid="{00000000-0005-0000-0000-00004B020000}"/>
    <cellStyle name="Single Border 2 3" xfId="470" xr:uid="{00000000-0005-0000-0000-00004C020000}"/>
    <cellStyle name="Single Border 2 4" xfId="471" xr:uid="{00000000-0005-0000-0000-00004D020000}"/>
    <cellStyle name="Single Border 3" xfId="472" xr:uid="{00000000-0005-0000-0000-00004E020000}"/>
    <cellStyle name="Single Border 3 2" xfId="473" xr:uid="{00000000-0005-0000-0000-00004F020000}"/>
    <cellStyle name="Single Border 3 3" xfId="474" xr:uid="{00000000-0005-0000-0000-000050020000}"/>
    <cellStyle name="Single Border 3 4" xfId="475" xr:uid="{00000000-0005-0000-0000-000051020000}"/>
    <cellStyle name="Single Border 4" xfId="476" xr:uid="{00000000-0005-0000-0000-000052020000}"/>
    <cellStyle name="Single Border 4 2" xfId="477" xr:uid="{00000000-0005-0000-0000-000053020000}"/>
    <cellStyle name="Single Border 4 3" xfId="478" xr:uid="{00000000-0005-0000-0000-000054020000}"/>
    <cellStyle name="Single Border 4 4" xfId="479" xr:uid="{00000000-0005-0000-0000-000055020000}"/>
    <cellStyle name="Single Border 5" xfId="480" xr:uid="{00000000-0005-0000-0000-000056020000}"/>
    <cellStyle name="Single Border 6" xfId="481" xr:uid="{00000000-0005-0000-0000-000057020000}"/>
    <cellStyle name="Single Border 7" xfId="482" xr:uid="{00000000-0005-0000-0000-000058020000}"/>
    <cellStyle name="special" xfId="104" xr:uid="{00000000-0005-0000-0000-000059020000}"/>
    <cellStyle name="STYLE1" xfId="483" xr:uid="{00000000-0005-0000-0000-00005A020000}"/>
    <cellStyle name="STYLE1 2" xfId="484" xr:uid="{00000000-0005-0000-0000-00005B020000}"/>
    <cellStyle name="STYLE1 2 2" xfId="485" xr:uid="{00000000-0005-0000-0000-00005C020000}"/>
    <cellStyle name="STYLE1 2 2 2" xfId="486" xr:uid="{00000000-0005-0000-0000-00005D020000}"/>
    <cellStyle name="STYLE1 2 3" xfId="487" xr:uid="{00000000-0005-0000-0000-00005E020000}"/>
    <cellStyle name="STYLE1 3" xfId="488" xr:uid="{00000000-0005-0000-0000-00005F020000}"/>
    <cellStyle name="STYLE1 3 2" xfId="489" xr:uid="{00000000-0005-0000-0000-000060020000}"/>
    <cellStyle name="STYLE10" xfId="490" xr:uid="{00000000-0005-0000-0000-000061020000}"/>
    <cellStyle name="STYLE11" xfId="491" xr:uid="{00000000-0005-0000-0000-000062020000}"/>
    <cellStyle name="STYLE12" xfId="492" xr:uid="{00000000-0005-0000-0000-000063020000}"/>
    <cellStyle name="STYLE2" xfId="493" xr:uid="{00000000-0005-0000-0000-000064020000}"/>
    <cellStyle name="STYLE2 2" xfId="494" xr:uid="{00000000-0005-0000-0000-000065020000}"/>
    <cellStyle name="STYLE2 2 2" xfId="495" xr:uid="{00000000-0005-0000-0000-000066020000}"/>
    <cellStyle name="STYLE2 2 3" xfId="496" xr:uid="{00000000-0005-0000-0000-000067020000}"/>
    <cellStyle name="STYLE2 3" xfId="497" xr:uid="{00000000-0005-0000-0000-000068020000}"/>
    <cellStyle name="STYLE2 3 2" xfId="498" xr:uid="{00000000-0005-0000-0000-000069020000}"/>
    <cellStyle name="STYLE2 4" xfId="499" xr:uid="{00000000-0005-0000-0000-00006A020000}"/>
    <cellStyle name="STYLE3" xfId="500" xr:uid="{00000000-0005-0000-0000-00006B020000}"/>
    <cellStyle name="STYLE3 2" xfId="501" xr:uid="{00000000-0005-0000-0000-00006C020000}"/>
    <cellStyle name="STYLE3 3" xfId="502" xr:uid="{00000000-0005-0000-0000-00006D020000}"/>
    <cellStyle name="STYLE4" xfId="503" xr:uid="{00000000-0005-0000-0000-00006E020000}"/>
    <cellStyle name="STYLE4 2" xfId="504" xr:uid="{00000000-0005-0000-0000-00006F020000}"/>
    <cellStyle name="STYLE4 3" xfId="505" xr:uid="{00000000-0005-0000-0000-000070020000}"/>
    <cellStyle name="STYLE5" xfId="506" xr:uid="{00000000-0005-0000-0000-000071020000}"/>
    <cellStyle name="STYLE5 2" xfId="507" xr:uid="{00000000-0005-0000-0000-000072020000}"/>
    <cellStyle name="STYLE5 2 2" xfId="508" xr:uid="{00000000-0005-0000-0000-000073020000}"/>
    <cellStyle name="STYLE5 3" xfId="509" xr:uid="{00000000-0005-0000-0000-000074020000}"/>
    <cellStyle name="STYLE6" xfId="510" xr:uid="{00000000-0005-0000-0000-000075020000}"/>
    <cellStyle name="STYLE6 2" xfId="511" xr:uid="{00000000-0005-0000-0000-000076020000}"/>
    <cellStyle name="STYLE6 3" xfId="512" xr:uid="{00000000-0005-0000-0000-000077020000}"/>
    <cellStyle name="STYLE7" xfId="513" xr:uid="{00000000-0005-0000-0000-000078020000}"/>
    <cellStyle name="STYLE8" xfId="514" xr:uid="{00000000-0005-0000-0000-000079020000}"/>
    <cellStyle name="STYLE9" xfId="515" xr:uid="{00000000-0005-0000-0000-00007A020000}"/>
    <cellStyle name="Subtotal" xfId="105" xr:uid="{00000000-0005-0000-0000-00007B020000}"/>
    <cellStyle name="Text" xfId="516" xr:uid="{00000000-0005-0000-0000-00007C020000}"/>
    <cellStyle name="Title" xfId="106" builtinId="15" customBuiltin="1"/>
    <cellStyle name="Title 2" xfId="517" xr:uid="{00000000-0005-0000-0000-00007E020000}"/>
    <cellStyle name="Title 3" xfId="518" xr:uid="{00000000-0005-0000-0000-00007F020000}"/>
    <cellStyle name="Total" xfId="107" builtinId="25" customBuiltin="1"/>
    <cellStyle name="Total 2" xfId="519" xr:uid="{00000000-0005-0000-0000-000081020000}"/>
    <cellStyle name="Total 2 2" xfId="520" xr:uid="{00000000-0005-0000-0000-000082020000}"/>
    <cellStyle name="Total 2 2 2" xfId="521" xr:uid="{00000000-0005-0000-0000-000083020000}"/>
    <cellStyle name="Total 2 3" xfId="522" xr:uid="{00000000-0005-0000-0000-000084020000}"/>
    <cellStyle name="Total 2 3 2" xfId="523" xr:uid="{00000000-0005-0000-0000-000085020000}"/>
    <cellStyle name="Total 2 4" xfId="524" xr:uid="{00000000-0005-0000-0000-000086020000}"/>
    <cellStyle name="Total 3" xfId="525" xr:uid="{00000000-0005-0000-0000-000087020000}"/>
    <cellStyle name="Total 4" xfId="526" xr:uid="{00000000-0005-0000-0000-000088020000}"/>
    <cellStyle name="up" xfId="108" xr:uid="{00000000-0005-0000-0000-000089020000}"/>
    <cellStyle name="Warning Text" xfId="109" builtinId="11" customBuiltin="1"/>
    <cellStyle name="Warning Text 2" xfId="527" xr:uid="{00000000-0005-0000-0000-00008B020000}"/>
    <cellStyle name="Yellow" xfId="110" xr:uid="{00000000-0005-0000-0000-00008C020000}"/>
    <cellStyle name="Yellow2" xfId="111" xr:uid="{00000000-0005-0000-0000-00008D020000}"/>
    <cellStyle name="YellowL" xfId="112" xr:uid="{00000000-0005-0000-0000-00008E020000}"/>
    <cellStyle name="yellowr" xfId="113" xr:uid="{00000000-0005-0000-0000-00008F020000}"/>
  </cellStyles>
  <dxfs count="2">
    <dxf>
      <font>
        <condense val="0"/>
        <extend val="0"/>
        <color indexed="9"/>
      </font>
      <fill>
        <patternFill patternType="none">
          <bgColor indexed="65"/>
        </patternFill>
      </fill>
    </dxf>
    <dxf>
      <font>
        <b/>
        <i val="0"/>
        <condense val="0"/>
        <extend val="0"/>
        <color indexed="10"/>
      </font>
      <fill>
        <patternFill>
          <bgColor indexed="13"/>
        </patternFill>
      </fill>
    </dxf>
  </dxfs>
  <tableStyles count="0" defaultTableStyle="TableStyleMedium2" defaultPivotStyle="PivotStyleLight16"/>
  <colors>
    <mruColors>
      <color rgb="FFFFFF99"/>
      <color rgb="FFFFCC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1222375</xdr:colOff>
      <xdr:row>33</xdr:row>
      <xdr:rowOff>142875</xdr:rowOff>
    </xdr:from>
    <xdr:to>
      <xdr:col>4</xdr:col>
      <xdr:colOff>212723</xdr:colOff>
      <xdr:row>38</xdr:row>
      <xdr:rowOff>31749</xdr:rowOff>
    </xdr:to>
    <xdr:pic>
      <xdr:nvPicPr>
        <xdr:cNvPr id="2" name="Picture 1">
          <a:extLst>
            <a:ext uri="{FF2B5EF4-FFF2-40B4-BE49-F238E27FC236}">
              <a16:creationId xmlns:a16="http://schemas.microsoft.com/office/drawing/2014/main" id="{91D7F7A0-7F31-4A28-AA26-348DA11C5BBE}"/>
            </a:ext>
          </a:extLst>
        </xdr:cNvPr>
        <xdr:cNvPicPr>
          <a:picLocks noChangeAspect="1"/>
        </xdr:cNvPicPr>
      </xdr:nvPicPr>
      <xdr:blipFill>
        <a:blip xmlns:r="http://schemas.openxmlformats.org/officeDocument/2006/relationships" r:embed="rId1"/>
        <a:stretch>
          <a:fillRect/>
        </a:stretch>
      </xdr:blipFill>
      <xdr:spPr>
        <a:xfrm>
          <a:off x="4540250" y="7794625"/>
          <a:ext cx="1562098" cy="71437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medicare.gov/coverage/durable-medical-equipment-coverage.h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edicare.gov/coverage/durable-medical-equipment-coverage.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15"/>
  <sheetViews>
    <sheetView zoomScale="60" zoomScaleNormal="60" workbookViewId="0">
      <selection activeCell="F38" sqref="F38"/>
    </sheetView>
  </sheetViews>
  <sheetFormatPr defaultRowHeight="12.75"/>
  <cols>
    <col min="1" max="1" width="3.42578125" customWidth="1"/>
    <col min="2" max="2" width="135.42578125" customWidth="1"/>
  </cols>
  <sheetData>
    <row r="1" spans="2:2" ht="13.5" thickBot="1"/>
    <row r="2" spans="2:2" ht="16.5" thickBot="1">
      <c r="B2" s="838" t="s">
        <v>0</v>
      </c>
    </row>
    <row r="3" spans="2:2" ht="78.75" customHeight="1">
      <c r="B3" s="839" t="s">
        <v>1</v>
      </c>
    </row>
    <row r="4" spans="2:2" ht="15.75">
      <c r="B4" s="76" t="s">
        <v>2</v>
      </c>
    </row>
    <row r="5" spans="2:2" ht="142.5" customHeight="1">
      <c r="B5" s="644" t="s">
        <v>3</v>
      </c>
    </row>
    <row r="6" spans="2:2" ht="15.75">
      <c r="B6" s="76" t="s">
        <v>4</v>
      </c>
    </row>
    <row r="7" spans="2:2">
      <c r="B7" s="494" t="s">
        <v>5</v>
      </c>
    </row>
    <row r="8" spans="2:2">
      <c r="B8" s="494" t="s">
        <v>6</v>
      </c>
    </row>
    <row r="9" spans="2:2" ht="15.75">
      <c r="B9" s="76" t="s">
        <v>7</v>
      </c>
    </row>
    <row r="10" spans="2:2" ht="38.25">
      <c r="B10" s="494" t="s">
        <v>8</v>
      </c>
    </row>
    <row r="11" spans="2:2" ht="25.5">
      <c r="B11" s="495" t="s">
        <v>9</v>
      </c>
    </row>
    <row r="12" spans="2:2" ht="38.25">
      <c r="B12" s="495" t="s">
        <v>10</v>
      </c>
    </row>
    <row r="13" spans="2:2" ht="25.5">
      <c r="B13" s="494" t="s">
        <v>11</v>
      </c>
    </row>
    <row r="14" spans="2:2" ht="25.5">
      <c r="B14" s="496" t="s">
        <v>12</v>
      </c>
    </row>
    <row r="15" spans="2:2" ht="26.25" thickBot="1">
      <c r="B15" s="497" t="s">
        <v>13</v>
      </c>
    </row>
  </sheetData>
  <sheetProtection algorithmName="SHA-512" hashValue="mlX/P3ReKqpGINSHRiggYdhCNeZB7y3EdVlsUeVfbNcX1j7BjSWk7PrvKVJ2xBoyGtNEAUKRbnXc3rkUAJXtYg==" saltValue="+05JNCinZJYpmYZBKVo8FQ==" spinCount="100000" sheet="1" formatColumns="0" formatRows="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23"/>
  <sheetViews>
    <sheetView zoomScale="60" zoomScaleNormal="60" workbookViewId="0">
      <selection activeCell="I37" sqref="I37"/>
    </sheetView>
  </sheetViews>
  <sheetFormatPr defaultColWidth="8.5703125" defaultRowHeight="12.75"/>
  <cols>
    <col min="1" max="1" width="35.42578125" style="589" customWidth="1"/>
    <col min="2" max="2" width="8.5703125" style="589" bestFit="1" customWidth="1"/>
    <col min="3" max="7" width="17.5703125" style="589" customWidth="1"/>
    <col min="8" max="65" width="14.5703125" style="589" customWidth="1"/>
    <col min="66" max="16384" width="8.5703125" style="589"/>
  </cols>
  <sheetData>
    <row r="1" spans="1:17" s="163" customFormat="1" ht="42.6" customHeight="1">
      <c r="A1" s="15" t="s">
        <v>1371</v>
      </c>
      <c r="B1" s="211"/>
      <c r="E1" s="750"/>
      <c r="F1" s="750"/>
    </row>
    <row r="2" spans="1:17" s="163" customFormat="1" ht="15.75">
      <c r="A2" s="123" t="s">
        <v>1337</v>
      </c>
      <c r="B2" s="211"/>
      <c r="C2" s="356" t="str">
        <f>'Schedule 2_Balance Sheet'!C2</f>
        <v>CCA One Care-Commonwealth Care Alliance</v>
      </c>
      <c r="D2" s="357"/>
      <c r="E2" s="357"/>
      <c r="F2" s="357"/>
      <c r="G2" s="358"/>
    </row>
    <row r="3" spans="1:17" s="163" customFormat="1" ht="15.75">
      <c r="A3" s="123" t="s">
        <v>1338</v>
      </c>
      <c r="B3" s="211"/>
      <c r="C3" s="456" t="str">
        <f>'Schedule 2_Balance Sheet'!C3</f>
        <v>January 2024-June 2024</v>
      </c>
      <c r="D3" s="457"/>
      <c r="E3" s="457"/>
      <c r="F3" s="457"/>
      <c r="G3" s="458"/>
    </row>
    <row r="4" spans="1:17" s="163" customFormat="1" ht="15.75">
      <c r="A4" s="123" t="s">
        <v>1339</v>
      </c>
      <c r="B4" s="211"/>
      <c r="C4" s="359">
        <f>'Schedule 2_Balance Sheet'!C4</f>
        <v>45473</v>
      </c>
      <c r="D4" s="357"/>
      <c r="E4" s="357"/>
      <c r="F4" s="357"/>
      <c r="G4" s="358"/>
    </row>
    <row r="5" spans="1:17" s="163" customFormat="1" ht="15.75">
      <c r="A5" s="123" t="s">
        <v>1340</v>
      </c>
      <c r="B5" s="211"/>
      <c r="C5" s="356" t="str">
        <f>'Schedule 2_Balance Sheet'!C5</f>
        <v>CCA</v>
      </c>
      <c r="D5" s="357"/>
      <c r="E5" s="357"/>
      <c r="F5" s="357"/>
      <c r="G5" s="358"/>
    </row>
    <row r="6" spans="1:17" s="163" customFormat="1" ht="15.75">
      <c r="A6" s="123" t="s">
        <v>1341</v>
      </c>
      <c r="B6" s="211"/>
      <c r="C6" s="359">
        <f>'Schedule 2_Balance Sheet'!C6</f>
        <v>45534</v>
      </c>
      <c r="D6" s="357"/>
      <c r="E6" s="357"/>
      <c r="F6" s="357"/>
      <c r="G6" s="358"/>
      <c r="O6" s="165"/>
      <c r="Q6" s="165"/>
    </row>
    <row r="10" spans="1:17" ht="13.35" customHeight="1">
      <c r="B10" s="590" t="s">
        <v>1372</v>
      </c>
      <c r="C10" s="520" t="s">
        <v>1344</v>
      </c>
      <c r="D10" s="520" t="s">
        <v>1348</v>
      </c>
      <c r="E10" s="520" t="s">
        <v>1349</v>
      </c>
      <c r="F10" s="520" t="s">
        <v>1350</v>
      </c>
      <c r="G10" s="520" t="s">
        <v>1373</v>
      </c>
    </row>
    <row r="11" spans="1:17" ht="13.35" customHeight="1">
      <c r="A11" s="595" t="s">
        <v>168</v>
      </c>
      <c r="B11" s="591">
        <v>1</v>
      </c>
      <c r="C11" s="498">
        <f>'Schedule 3A_Income Statement'!CS15+'Schedule 3A_Income Statement'!CS20</f>
        <v>198609393.60525194</v>
      </c>
      <c r="D11" s="498">
        <f>'Schedule 3A_Income Statement'!CT15+'Schedule 3A_Income Statement'!CT20</f>
        <v>197058132.91474798</v>
      </c>
      <c r="E11" s="498">
        <f>'Schedule 3A_Income Statement'!CU15+'Schedule 3A_Income Statement'!CU20</f>
        <v>0</v>
      </c>
      <c r="F11" s="498">
        <f>'Schedule 3A_Income Statement'!CV15+'Schedule 3A_Income Statement'!CV20</f>
        <v>0</v>
      </c>
      <c r="G11" s="498">
        <f>SUM(C11:F11)</f>
        <v>395667526.51999992</v>
      </c>
    </row>
    <row r="12" spans="1:17" ht="13.35" customHeight="1">
      <c r="A12" s="596" t="s">
        <v>170</v>
      </c>
      <c r="B12" s="591">
        <v>2</v>
      </c>
      <c r="C12" s="498">
        <f>'Schedule 3A_Income Statement'!CS19+'Schedule 3A_Income Statement'!CS21</f>
        <v>218982405.08454672</v>
      </c>
      <c r="D12" s="498">
        <f>'Schedule 3A_Income Statement'!CT19+'Schedule 3A_Income Statement'!CT21</f>
        <v>208789219.94580624</v>
      </c>
      <c r="E12" s="498">
        <f>'Schedule 3A_Income Statement'!CU19+'Schedule 3A_Income Statement'!CU21</f>
        <v>0</v>
      </c>
      <c r="F12" s="498">
        <f>'Schedule 3A_Income Statement'!CV19+'Schedule 3A_Income Statement'!CV21</f>
        <v>0</v>
      </c>
      <c r="G12" s="498">
        <f t="shared" ref="G12:G18" si="0">SUM(C12:F12)</f>
        <v>427771625.03035295</v>
      </c>
    </row>
    <row r="13" spans="1:17">
      <c r="A13" s="596" t="s">
        <v>172</v>
      </c>
      <c r="B13" s="591">
        <v>3</v>
      </c>
      <c r="C13" s="498">
        <f>'Schedule 3A_Income Statement'!CS29</f>
        <v>0</v>
      </c>
      <c r="D13" s="498">
        <f>'Schedule 3A_Income Statement'!CT29</f>
        <v>0</v>
      </c>
      <c r="E13" s="498">
        <f>'Schedule 3A_Income Statement'!CU29</f>
        <v>0</v>
      </c>
      <c r="F13" s="498">
        <f>'Schedule 3A_Income Statement'!CV29</f>
        <v>0</v>
      </c>
      <c r="G13" s="498">
        <f t="shared" si="0"/>
        <v>0</v>
      </c>
    </row>
    <row r="14" spans="1:17">
      <c r="A14" s="596" t="s">
        <v>174</v>
      </c>
      <c r="B14" s="591">
        <v>4</v>
      </c>
      <c r="C14" s="498">
        <f>SUM(C11:C13)</f>
        <v>417591798.68979865</v>
      </c>
      <c r="D14" s="498">
        <f t="shared" ref="D14:F14" si="1">SUM(D11:D13)</f>
        <v>405847352.86055422</v>
      </c>
      <c r="E14" s="498">
        <f t="shared" si="1"/>
        <v>0</v>
      </c>
      <c r="F14" s="498">
        <f t="shared" si="1"/>
        <v>0</v>
      </c>
      <c r="G14" s="498">
        <f t="shared" si="0"/>
        <v>823439151.55035281</v>
      </c>
    </row>
    <row r="15" spans="1:17">
      <c r="A15" s="596" t="s">
        <v>176</v>
      </c>
      <c r="B15" s="591">
        <v>5</v>
      </c>
      <c r="C15" s="498">
        <f>'Schedule 3A_Income Statement'!CS65</f>
        <v>372857153.34722602</v>
      </c>
      <c r="D15" s="498">
        <f>'Schedule 3A_Income Statement'!CT65</f>
        <v>376377883.27958977</v>
      </c>
      <c r="E15" s="498">
        <f>'Schedule 3A_Income Statement'!CU65</f>
        <v>0</v>
      </c>
      <c r="F15" s="498">
        <f>'Schedule 3A_Income Statement'!CV65</f>
        <v>0</v>
      </c>
      <c r="G15" s="498">
        <f t="shared" si="0"/>
        <v>749235036.6268158</v>
      </c>
    </row>
    <row r="16" spans="1:17" ht="25.5">
      <c r="A16" s="596" t="s">
        <v>178</v>
      </c>
      <c r="B16" s="591">
        <v>6</v>
      </c>
      <c r="C16" s="498">
        <f>'Schedule 3A_Income Statement'!CS72</f>
        <v>15161652.339501727</v>
      </c>
      <c r="D16" s="498">
        <f>'Schedule 3A_Income Statement'!CT72</f>
        <v>17696229.733835801</v>
      </c>
      <c r="E16" s="498">
        <f>'Schedule 3A_Income Statement'!CU72</f>
        <v>0</v>
      </c>
      <c r="F16" s="498">
        <f>'Schedule 3A_Income Statement'!CV72</f>
        <v>0</v>
      </c>
      <c r="G16" s="498">
        <f t="shared" si="0"/>
        <v>32857882.073337529</v>
      </c>
    </row>
    <row r="17" spans="1:7">
      <c r="A17" s="596" t="s">
        <v>180</v>
      </c>
      <c r="B17" s="591">
        <v>7</v>
      </c>
      <c r="C17" s="498">
        <f>'Schedule 3A_Income Statement'!CS87</f>
        <v>43487011.196611799</v>
      </c>
      <c r="D17" s="498">
        <f>'Schedule 3A_Income Statement'!CT87</f>
        <v>38169872.815441057</v>
      </c>
      <c r="E17" s="498">
        <f>'Schedule 3A_Income Statement'!CU87</f>
        <v>0</v>
      </c>
      <c r="F17" s="498">
        <f>'Schedule 3A_Income Statement'!CV87</f>
        <v>0</v>
      </c>
      <c r="G17" s="498">
        <f t="shared" si="0"/>
        <v>81656884.012052864</v>
      </c>
    </row>
    <row r="18" spans="1:7">
      <c r="A18" s="596" t="s">
        <v>182</v>
      </c>
      <c r="B18" s="591">
        <v>8</v>
      </c>
      <c r="C18" s="498">
        <f>'Schedule 3A_Income Statement'!CS91</f>
        <v>-13914018.193540931</v>
      </c>
      <c r="D18" s="498">
        <f>'Schedule 3A_Income Statement'!CT91</f>
        <v>-26396632.968312442</v>
      </c>
      <c r="E18" s="498">
        <f>'Schedule 3A_Income Statement'!CU91</f>
        <v>0</v>
      </c>
      <c r="F18" s="498">
        <f>'Schedule 3A_Income Statement'!CV91</f>
        <v>0</v>
      </c>
      <c r="G18" s="498">
        <f t="shared" si="0"/>
        <v>-40310651.161853373</v>
      </c>
    </row>
    <row r="19" spans="1:7">
      <c r="A19" s="596" t="s">
        <v>184</v>
      </c>
      <c r="B19" s="591">
        <v>9</v>
      </c>
      <c r="C19" s="593"/>
      <c r="D19" s="593"/>
      <c r="E19" s="593"/>
      <c r="F19" s="593"/>
      <c r="G19" s="498">
        <f>'3Q_QI and RCP'!G21</f>
        <v>20324859.599881291</v>
      </c>
    </row>
    <row r="20" spans="1:7">
      <c r="A20" s="596" t="s">
        <v>186</v>
      </c>
      <c r="B20" s="591">
        <v>10</v>
      </c>
      <c r="C20" s="593"/>
      <c r="D20" s="593"/>
      <c r="E20" s="593"/>
      <c r="F20" s="593"/>
      <c r="G20" s="498">
        <f>'3Q_QI and RCP'!R21</f>
        <v>7576291.4769282509</v>
      </c>
    </row>
    <row r="21" spans="1:7">
      <c r="A21" s="597" t="s">
        <v>188</v>
      </c>
      <c r="B21" s="591">
        <v>11</v>
      </c>
      <c r="C21" s="594"/>
      <c r="D21" s="594"/>
      <c r="E21" s="594"/>
      <c r="F21" s="594"/>
      <c r="G21" s="498">
        <f>+G18+SUM(G19:G20)</f>
        <v>-12409500.085043833</v>
      </c>
    </row>
    <row r="22" spans="1:7">
      <c r="C22" s="592"/>
      <c r="D22" s="592"/>
      <c r="E22" s="592"/>
      <c r="F22" s="592"/>
      <c r="G22" s="592"/>
    </row>
    <row r="23" spans="1:7">
      <c r="C23" s="592"/>
      <c r="D23" s="592"/>
      <c r="E23" s="592"/>
      <c r="F23" s="592"/>
      <c r="G23" s="592"/>
    </row>
  </sheetData>
  <sheetProtection algorithmName="SHA-512" hashValue="AwhYKb/FrtaSPhMQwZwohE4Q/ukRNLTPGWKKQdsAY+LbLdBHG08Q+aRA77JRcFFobEef+K5AR1hvUsB71iDdbA==" saltValue="mFzRc4wX0B/AFbm27K4mmw==" spinCount="100000" sheet="1" formatColumns="0"/>
  <mergeCells count="1">
    <mergeCell ref="E1:F1"/>
  </mergeCells>
  <dataValidations count="1">
    <dataValidation type="list" allowBlank="1" showInputMessage="1" showErrorMessage="1" sqref="C4:F4" xr:uid="{00000000-0002-0000-0900-000000000000}">
      <formula1>"6/30/2018,9/30/2018,12/31/2018,3/31/2019,6/30/2019,9/30/2019,12/31/2019,3/31/2020,6/30/2020"</formula1>
    </dataValidation>
  </dataValidations>
  <pageMargins left="0.7" right="0.7" top="0.75" bottom="0.75" header="0.3" footer="0.3"/>
  <pageSetup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Y99"/>
  <sheetViews>
    <sheetView topLeftCell="CC76" zoomScale="80" zoomScaleNormal="80" workbookViewId="0">
      <selection activeCell="H49" sqref="H49"/>
    </sheetView>
  </sheetViews>
  <sheetFormatPr defaultColWidth="9.42578125" defaultRowHeight="12.75"/>
  <cols>
    <col min="1" max="1" width="68.28515625" style="287" bestFit="1" customWidth="1"/>
    <col min="2" max="2" width="8.5703125" style="287" bestFit="1" customWidth="1"/>
    <col min="3" max="13" width="15.5703125" style="287" customWidth="1"/>
    <col min="14" max="14" width="7.42578125" style="287" bestFit="1" customWidth="1"/>
    <col min="15" max="25" width="15.5703125" style="287" customWidth="1"/>
    <col min="26" max="26" width="7.42578125" style="287" bestFit="1" customWidth="1"/>
    <col min="27" max="37" width="15.5703125" style="287" customWidth="1"/>
    <col min="38" max="38" width="7.42578125" style="287" bestFit="1" customWidth="1"/>
    <col min="39" max="49" width="15.5703125" style="287" customWidth="1"/>
    <col min="50" max="50" width="7.42578125" style="287" bestFit="1" customWidth="1"/>
    <col min="51" max="61" width="15.5703125" style="287" customWidth="1"/>
    <col min="62" max="62" width="7.42578125" style="287" bestFit="1" customWidth="1"/>
    <col min="63" max="73" width="15.5703125" style="287" customWidth="1"/>
    <col min="74" max="74" width="7.42578125" style="287" bestFit="1" customWidth="1"/>
    <col min="75" max="85" width="15.5703125" style="287" customWidth="1"/>
    <col min="86" max="86" width="7.42578125" style="287" bestFit="1" customWidth="1"/>
    <col min="87" max="101" width="15.5703125" style="287" customWidth="1"/>
    <col min="102" max="16384" width="9.42578125" style="287"/>
  </cols>
  <sheetData>
    <row r="1" spans="1:103" s="164" customFormat="1" ht="24.75" customHeight="1">
      <c r="A1" s="15" t="s">
        <v>1371</v>
      </c>
      <c r="B1" s="163"/>
      <c r="C1" s="163"/>
      <c r="D1" s="163"/>
      <c r="E1" s="163"/>
      <c r="F1" s="163"/>
      <c r="G1" s="711"/>
      <c r="H1" s="163"/>
      <c r="I1" s="163"/>
      <c r="J1" s="711"/>
      <c r="K1" s="163"/>
      <c r="L1" s="163"/>
      <c r="M1" s="163"/>
      <c r="N1" s="163"/>
      <c r="O1" s="163"/>
      <c r="P1" s="163"/>
      <c r="Q1" s="163"/>
      <c r="R1" s="163"/>
      <c r="S1" s="163"/>
      <c r="T1" s="711"/>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c r="CJ1" s="163"/>
      <c r="CK1" s="163"/>
      <c r="CL1" s="163"/>
      <c r="CM1" s="163"/>
      <c r="CN1" s="163"/>
      <c r="CO1" s="163"/>
      <c r="CP1" s="163"/>
      <c r="CQ1" s="163"/>
      <c r="CR1" s="163"/>
      <c r="CS1" s="163"/>
      <c r="CT1" s="163"/>
      <c r="CU1" s="163"/>
      <c r="CV1" s="163"/>
      <c r="CW1" s="163"/>
    </row>
    <row r="2" spans="1:103" s="164" customFormat="1" ht="15.75">
      <c r="A2" s="123" t="s">
        <v>1337</v>
      </c>
      <c r="B2" s="356" t="str">
        <f>'Schedule 2_Balance Sheet'!C2</f>
        <v>CCA One Care-Commonwealth Care Alliance</v>
      </c>
      <c r="C2" s="357"/>
      <c r="D2" s="357"/>
      <c r="E2" s="357"/>
      <c r="F2" s="358"/>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c r="CS2" s="163"/>
      <c r="CT2" s="163"/>
      <c r="CU2" s="163"/>
      <c r="CV2" s="163"/>
      <c r="CW2" s="163"/>
      <c r="CX2" s="163"/>
      <c r="CY2" s="163"/>
    </row>
    <row r="3" spans="1:103" s="164" customFormat="1" ht="15.75">
      <c r="A3" s="123" t="s">
        <v>1338</v>
      </c>
      <c r="B3" s="456" t="str">
        <f>'Schedule 2_Balance Sheet'!C3</f>
        <v>January 2024-June 2024</v>
      </c>
      <c r="C3" s="457"/>
      <c r="D3" s="457"/>
      <c r="E3" s="457"/>
      <c r="F3" s="458"/>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row>
    <row r="4" spans="1:103" s="361" customFormat="1" ht="15.75">
      <c r="A4" s="123" t="s">
        <v>1339</v>
      </c>
      <c r="B4" s="359">
        <f>'Schedule 2_Balance Sheet'!C4</f>
        <v>45473</v>
      </c>
      <c r="C4" s="357"/>
      <c r="D4" s="357"/>
      <c r="E4" s="357"/>
      <c r="F4" s="358"/>
      <c r="G4" s="360"/>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c r="CC4" s="163"/>
      <c r="CD4" s="163"/>
      <c r="CE4" s="163"/>
      <c r="CF4" s="163"/>
      <c r="CG4" s="163"/>
      <c r="CH4" s="163"/>
      <c r="CI4" s="163"/>
      <c r="CJ4" s="163"/>
      <c r="CK4" s="163"/>
      <c r="CL4" s="163"/>
      <c r="CM4" s="163"/>
      <c r="CN4" s="163"/>
      <c r="CO4" s="163"/>
      <c r="CP4" s="163"/>
      <c r="CQ4" s="163"/>
      <c r="CR4" s="163"/>
      <c r="CS4" s="163"/>
      <c r="CT4" s="163"/>
      <c r="CU4" s="163"/>
      <c r="CV4" s="163"/>
      <c r="CW4" s="163"/>
      <c r="CX4" s="163"/>
      <c r="CY4" s="163"/>
    </row>
    <row r="5" spans="1:103" s="164" customFormat="1" ht="15.75">
      <c r="A5" s="123" t="s">
        <v>1340</v>
      </c>
      <c r="B5" s="356" t="str">
        <f>'Schedule 2_Balance Sheet'!C5</f>
        <v>CCA</v>
      </c>
      <c r="C5" s="357"/>
      <c r="D5" s="357"/>
      <c r="E5" s="357"/>
      <c r="F5" s="358"/>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c r="CJ5" s="163"/>
      <c r="CK5" s="163"/>
      <c r="CL5" s="163"/>
      <c r="CM5" s="163"/>
      <c r="CN5" s="163"/>
      <c r="CO5" s="163"/>
      <c r="CP5" s="163"/>
      <c r="CQ5" s="163"/>
      <c r="CR5" s="163"/>
      <c r="CS5" s="163"/>
      <c r="CT5" s="163"/>
      <c r="CU5" s="163"/>
      <c r="CV5" s="163"/>
      <c r="CW5" s="163"/>
      <c r="CX5" s="163"/>
      <c r="CY5" s="163"/>
    </row>
    <row r="6" spans="1:103" s="164" customFormat="1" ht="15.75">
      <c r="A6" s="123" t="s">
        <v>1341</v>
      </c>
      <c r="B6" s="359">
        <f>'Schedule 2_Balance Sheet'!C6</f>
        <v>45534</v>
      </c>
      <c r="C6" s="357"/>
      <c r="D6" s="357"/>
      <c r="E6" s="357"/>
      <c r="F6" s="358"/>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c r="CJ6" s="163"/>
      <c r="CK6" s="163"/>
      <c r="CL6" s="163"/>
      <c r="CM6" s="163"/>
      <c r="CN6" s="163"/>
      <c r="CO6" s="163"/>
      <c r="CP6" s="163"/>
      <c r="CQ6" s="163"/>
      <c r="CR6" s="163"/>
      <c r="CS6" s="163"/>
      <c r="CT6" s="163"/>
      <c r="CU6" s="163"/>
      <c r="CV6" s="163"/>
      <c r="CW6" s="163"/>
      <c r="CX6" s="163"/>
      <c r="CY6" s="163"/>
    </row>
    <row r="7" spans="1:103" s="164" customFormat="1">
      <c r="A7" s="211" t="s">
        <v>1342</v>
      </c>
      <c r="B7" s="165"/>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c r="CS7" s="163"/>
      <c r="CT7" s="163"/>
      <c r="CU7" s="163"/>
      <c r="CV7" s="163"/>
      <c r="CW7" s="163"/>
    </row>
    <row r="8" spans="1:103" s="164" customFormat="1">
      <c r="A8" s="211"/>
      <c r="B8" s="165"/>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3"/>
    </row>
    <row r="9" spans="1:103" s="164" customFormat="1">
      <c r="A9" s="211"/>
      <c r="B9" s="165"/>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row>
    <row r="10" spans="1:103" s="164" customFormat="1" ht="15.75" customHeight="1">
      <c r="A10" s="362"/>
      <c r="B10" s="760" t="s">
        <v>1372</v>
      </c>
      <c r="C10" s="363" t="s">
        <v>467</v>
      </c>
      <c r="D10" s="364"/>
      <c r="E10" s="364"/>
      <c r="F10" s="364"/>
      <c r="G10" s="364"/>
      <c r="H10" s="364"/>
      <c r="I10" s="364"/>
      <c r="J10" s="364"/>
      <c r="K10" s="364"/>
      <c r="L10" s="364"/>
      <c r="M10" s="365"/>
      <c r="N10" s="760" t="s">
        <v>1372</v>
      </c>
      <c r="O10" s="363" t="s">
        <v>470</v>
      </c>
      <c r="P10" s="364"/>
      <c r="Q10" s="364"/>
      <c r="R10" s="364"/>
      <c r="S10" s="364"/>
      <c r="T10" s="364"/>
      <c r="U10" s="364"/>
      <c r="V10" s="364"/>
      <c r="W10" s="364"/>
      <c r="X10" s="364"/>
      <c r="Y10" s="365"/>
      <c r="Z10" s="760" t="s">
        <v>1372</v>
      </c>
      <c r="AA10" s="363" t="s">
        <v>473</v>
      </c>
      <c r="AB10" s="364"/>
      <c r="AC10" s="364"/>
      <c r="AD10" s="364"/>
      <c r="AE10" s="364"/>
      <c r="AF10" s="364"/>
      <c r="AG10" s="364"/>
      <c r="AH10" s="364"/>
      <c r="AI10" s="364"/>
      <c r="AJ10" s="364"/>
      <c r="AK10" s="365"/>
      <c r="AL10" s="760" t="s">
        <v>1372</v>
      </c>
      <c r="AM10" s="363" t="s">
        <v>476</v>
      </c>
      <c r="AN10" s="364"/>
      <c r="AO10" s="364"/>
      <c r="AP10" s="364"/>
      <c r="AQ10" s="364"/>
      <c r="AR10" s="364"/>
      <c r="AS10" s="364"/>
      <c r="AT10" s="364"/>
      <c r="AU10" s="364"/>
      <c r="AV10" s="364"/>
      <c r="AW10" s="365"/>
      <c r="AX10" s="760" t="s">
        <v>1372</v>
      </c>
      <c r="AY10" s="363" t="s">
        <v>479</v>
      </c>
      <c r="AZ10" s="364"/>
      <c r="BA10" s="364"/>
      <c r="BB10" s="364"/>
      <c r="BC10" s="364"/>
      <c r="BD10" s="364"/>
      <c r="BE10" s="364"/>
      <c r="BF10" s="364"/>
      <c r="BG10" s="364"/>
      <c r="BH10" s="364"/>
      <c r="BI10" s="365"/>
      <c r="BJ10" s="760" t="s">
        <v>1372</v>
      </c>
      <c r="BK10" s="363" t="s">
        <v>482</v>
      </c>
      <c r="BL10" s="364"/>
      <c r="BM10" s="364"/>
      <c r="BN10" s="364"/>
      <c r="BO10" s="364"/>
      <c r="BP10" s="364"/>
      <c r="BQ10" s="364"/>
      <c r="BR10" s="364"/>
      <c r="BS10" s="364"/>
      <c r="BT10" s="364"/>
      <c r="BU10" s="365"/>
      <c r="BV10" s="760" t="s">
        <v>1372</v>
      </c>
      <c r="BW10" s="363" t="s">
        <v>485</v>
      </c>
      <c r="BX10" s="364"/>
      <c r="BY10" s="364"/>
      <c r="BZ10" s="364"/>
      <c r="CA10" s="364"/>
      <c r="CB10" s="364"/>
      <c r="CC10" s="364"/>
      <c r="CD10" s="364"/>
      <c r="CE10" s="364"/>
      <c r="CF10" s="364"/>
      <c r="CG10" s="365"/>
      <c r="CH10" s="760" t="s">
        <v>1372</v>
      </c>
      <c r="CI10" s="546"/>
      <c r="CJ10" s="547"/>
      <c r="CK10" s="547"/>
      <c r="CL10" s="548"/>
      <c r="CM10" s="765" t="s">
        <v>1374</v>
      </c>
      <c r="CN10" s="546"/>
      <c r="CO10" s="547"/>
      <c r="CP10" s="547"/>
      <c r="CQ10" s="548"/>
      <c r="CR10" s="765" t="s">
        <v>1374</v>
      </c>
      <c r="CS10" s="546"/>
      <c r="CT10" s="547"/>
      <c r="CU10" s="547"/>
      <c r="CV10" s="548"/>
      <c r="CW10" s="765" t="s">
        <v>1374</v>
      </c>
    </row>
    <row r="11" spans="1:103" s="164" customFormat="1" ht="32.1" customHeight="1">
      <c r="A11" s="122" t="s">
        <v>1375</v>
      </c>
      <c r="B11" s="761"/>
      <c r="C11" s="363" t="s">
        <v>343</v>
      </c>
      <c r="D11" s="364"/>
      <c r="E11" s="364"/>
      <c r="F11" s="364"/>
      <c r="G11" s="366"/>
      <c r="H11" s="367" t="s">
        <v>1376</v>
      </c>
      <c r="I11" s="364"/>
      <c r="J11" s="364"/>
      <c r="K11" s="364"/>
      <c r="L11" s="364"/>
      <c r="M11" s="763" t="s">
        <v>1377</v>
      </c>
      <c r="N11" s="761"/>
      <c r="O11" s="364" t="s">
        <v>343</v>
      </c>
      <c r="P11" s="364"/>
      <c r="Q11" s="364"/>
      <c r="R11" s="364"/>
      <c r="S11" s="366"/>
      <c r="T11" s="367" t="s">
        <v>1376</v>
      </c>
      <c r="U11" s="364"/>
      <c r="V11" s="364"/>
      <c r="W11" s="364"/>
      <c r="X11" s="364"/>
      <c r="Y11" s="763" t="s">
        <v>1377</v>
      </c>
      <c r="Z11" s="761"/>
      <c r="AA11" s="363" t="s">
        <v>343</v>
      </c>
      <c r="AB11" s="364"/>
      <c r="AC11" s="364"/>
      <c r="AD11" s="364"/>
      <c r="AE11" s="366"/>
      <c r="AF11" s="367" t="s">
        <v>1376</v>
      </c>
      <c r="AG11" s="364"/>
      <c r="AH11" s="364"/>
      <c r="AI11" s="364"/>
      <c r="AJ11" s="364"/>
      <c r="AK11" s="763" t="s">
        <v>1377</v>
      </c>
      <c r="AL11" s="761"/>
      <c r="AM11" s="363" t="s">
        <v>343</v>
      </c>
      <c r="AN11" s="364"/>
      <c r="AO11" s="364"/>
      <c r="AP11" s="364"/>
      <c r="AQ11" s="366"/>
      <c r="AR11" s="367" t="s">
        <v>1376</v>
      </c>
      <c r="AS11" s="364"/>
      <c r="AT11" s="364"/>
      <c r="AU11" s="364"/>
      <c r="AV11" s="364"/>
      <c r="AW11" s="763" t="s">
        <v>1377</v>
      </c>
      <c r="AX11" s="761"/>
      <c r="AY11" s="363" t="s">
        <v>343</v>
      </c>
      <c r="AZ11" s="364"/>
      <c r="BA11" s="364"/>
      <c r="BB11" s="364"/>
      <c r="BC11" s="366"/>
      <c r="BD11" s="367" t="s">
        <v>1376</v>
      </c>
      <c r="BE11" s="364"/>
      <c r="BF11" s="364"/>
      <c r="BG11" s="364"/>
      <c r="BH11" s="364"/>
      <c r="BI11" s="763" t="s">
        <v>1377</v>
      </c>
      <c r="BJ11" s="761"/>
      <c r="BK11" s="363" t="s">
        <v>343</v>
      </c>
      <c r="BL11" s="364"/>
      <c r="BM11" s="364"/>
      <c r="BN11" s="364"/>
      <c r="BO11" s="366"/>
      <c r="BP11" s="367" t="s">
        <v>1376</v>
      </c>
      <c r="BQ11" s="364"/>
      <c r="BR11" s="364"/>
      <c r="BS11" s="364"/>
      <c r="BT11" s="364"/>
      <c r="BU11" s="763" t="s">
        <v>1377</v>
      </c>
      <c r="BV11" s="761"/>
      <c r="BW11" s="363" t="s">
        <v>343</v>
      </c>
      <c r="BX11" s="364"/>
      <c r="BY11" s="364"/>
      <c r="BZ11" s="364"/>
      <c r="CA11" s="366"/>
      <c r="CB11" s="367" t="s">
        <v>1376</v>
      </c>
      <c r="CC11" s="364"/>
      <c r="CD11" s="364"/>
      <c r="CE11" s="364"/>
      <c r="CF11" s="364"/>
      <c r="CG11" s="763" t="s">
        <v>1377</v>
      </c>
      <c r="CH11" s="761"/>
      <c r="CI11" s="545" t="s">
        <v>343</v>
      </c>
      <c r="CJ11" s="545"/>
      <c r="CK11" s="545"/>
      <c r="CL11" s="545"/>
      <c r="CM11" s="766"/>
      <c r="CN11" s="545" t="s">
        <v>1376</v>
      </c>
      <c r="CO11" s="545"/>
      <c r="CP11" s="545"/>
      <c r="CQ11" s="545"/>
      <c r="CR11" s="766"/>
      <c r="CS11" s="545" t="s">
        <v>1378</v>
      </c>
      <c r="CT11" s="545"/>
      <c r="CU11" s="545"/>
      <c r="CV11" s="545"/>
      <c r="CW11" s="766"/>
    </row>
    <row r="12" spans="1:103" ht="12.75" customHeight="1">
      <c r="A12" s="88" t="s">
        <v>1379</v>
      </c>
      <c r="B12" s="762"/>
      <c r="C12" s="283" t="s">
        <v>1344</v>
      </c>
      <c r="D12" s="283" t="s">
        <v>1348</v>
      </c>
      <c r="E12" s="283" t="s">
        <v>1349</v>
      </c>
      <c r="F12" s="283" t="s">
        <v>1350</v>
      </c>
      <c r="G12" s="598" t="s">
        <v>1351</v>
      </c>
      <c r="H12" s="284" t="s">
        <v>1344</v>
      </c>
      <c r="I12" s="283" t="s">
        <v>1348</v>
      </c>
      <c r="J12" s="283" t="s">
        <v>1349</v>
      </c>
      <c r="K12" s="283" t="s">
        <v>1350</v>
      </c>
      <c r="L12" s="598" t="s">
        <v>1351</v>
      </c>
      <c r="M12" s="764"/>
      <c r="N12" s="762"/>
      <c r="O12" s="285" t="s">
        <v>1344</v>
      </c>
      <c r="P12" s="283" t="s">
        <v>1348</v>
      </c>
      <c r="Q12" s="283" t="s">
        <v>1349</v>
      </c>
      <c r="R12" s="283" t="s">
        <v>1350</v>
      </c>
      <c r="S12" s="598" t="s">
        <v>1351</v>
      </c>
      <c r="T12" s="284" t="s">
        <v>1344</v>
      </c>
      <c r="U12" s="283" t="s">
        <v>1348</v>
      </c>
      <c r="V12" s="283" t="s">
        <v>1349</v>
      </c>
      <c r="W12" s="283" t="s">
        <v>1350</v>
      </c>
      <c r="X12" s="598" t="s">
        <v>1351</v>
      </c>
      <c r="Y12" s="764"/>
      <c r="Z12" s="762"/>
      <c r="AA12" s="283" t="s">
        <v>1344</v>
      </c>
      <c r="AB12" s="283" t="s">
        <v>1348</v>
      </c>
      <c r="AC12" s="283" t="s">
        <v>1349</v>
      </c>
      <c r="AD12" s="283" t="s">
        <v>1350</v>
      </c>
      <c r="AE12" s="598" t="s">
        <v>1351</v>
      </c>
      <c r="AF12" s="284" t="s">
        <v>1344</v>
      </c>
      <c r="AG12" s="283" t="s">
        <v>1348</v>
      </c>
      <c r="AH12" s="283" t="s">
        <v>1349</v>
      </c>
      <c r="AI12" s="283" t="s">
        <v>1350</v>
      </c>
      <c r="AJ12" s="598" t="s">
        <v>1351</v>
      </c>
      <c r="AK12" s="764"/>
      <c r="AL12" s="762"/>
      <c r="AM12" s="283" t="s">
        <v>1344</v>
      </c>
      <c r="AN12" s="283" t="s">
        <v>1348</v>
      </c>
      <c r="AO12" s="283" t="s">
        <v>1349</v>
      </c>
      <c r="AP12" s="283" t="s">
        <v>1350</v>
      </c>
      <c r="AQ12" s="598" t="s">
        <v>1351</v>
      </c>
      <c r="AR12" s="284" t="s">
        <v>1344</v>
      </c>
      <c r="AS12" s="283" t="s">
        <v>1348</v>
      </c>
      <c r="AT12" s="283" t="s">
        <v>1349</v>
      </c>
      <c r="AU12" s="283" t="s">
        <v>1350</v>
      </c>
      <c r="AV12" s="598" t="s">
        <v>1351</v>
      </c>
      <c r="AW12" s="764"/>
      <c r="AX12" s="762"/>
      <c r="AY12" s="283" t="s">
        <v>1344</v>
      </c>
      <c r="AZ12" s="283" t="s">
        <v>1348</v>
      </c>
      <c r="BA12" s="283" t="s">
        <v>1349</v>
      </c>
      <c r="BB12" s="283" t="s">
        <v>1350</v>
      </c>
      <c r="BC12" s="598" t="s">
        <v>1351</v>
      </c>
      <c r="BD12" s="284" t="s">
        <v>1344</v>
      </c>
      <c r="BE12" s="283" t="s">
        <v>1348</v>
      </c>
      <c r="BF12" s="283" t="s">
        <v>1349</v>
      </c>
      <c r="BG12" s="283" t="s">
        <v>1350</v>
      </c>
      <c r="BH12" s="598" t="s">
        <v>1351</v>
      </c>
      <c r="BI12" s="764"/>
      <c r="BJ12" s="762"/>
      <c r="BK12" s="283" t="s">
        <v>1344</v>
      </c>
      <c r="BL12" s="283" t="s">
        <v>1348</v>
      </c>
      <c r="BM12" s="283" t="s">
        <v>1349</v>
      </c>
      <c r="BN12" s="283" t="s">
        <v>1350</v>
      </c>
      <c r="BO12" s="598" t="s">
        <v>1351</v>
      </c>
      <c r="BP12" s="284" t="s">
        <v>1344</v>
      </c>
      <c r="BQ12" s="283" t="s">
        <v>1348</v>
      </c>
      <c r="BR12" s="283" t="s">
        <v>1349</v>
      </c>
      <c r="BS12" s="283" t="s">
        <v>1350</v>
      </c>
      <c r="BT12" s="598" t="s">
        <v>1351</v>
      </c>
      <c r="BU12" s="764"/>
      <c r="BV12" s="762"/>
      <c r="BW12" s="283" t="s">
        <v>1344</v>
      </c>
      <c r="BX12" s="283" t="s">
        <v>1348</v>
      </c>
      <c r="BY12" s="283" t="s">
        <v>1349</v>
      </c>
      <c r="BZ12" s="283" t="s">
        <v>1350</v>
      </c>
      <c r="CA12" s="598" t="s">
        <v>1351</v>
      </c>
      <c r="CB12" s="284" t="s">
        <v>1344</v>
      </c>
      <c r="CC12" s="283" t="s">
        <v>1348</v>
      </c>
      <c r="CD12" s="283" t="s">
        <v>1349</v>
      </c>
      <c r="CE12" s="283" t="s">
        <v>1350</v>
      </c>
      <c r="CF12" s="598" t="s">
        <v>1351</v>
      </c>
      <c r="CG12" s="764"/>
      <c r="CH12" s="762"/>
      <c r="CI12" s="283" t="s">
        <v>1344</v>
      </c>
      <c r="CJ12" s="283" t="s">
        <v>1348</v>
      </c>
      <c r="CK12" s="283" t="s">
        <v>1349</v>
      </c>
      <c r="CL12" s="283" t="s">
        <v>1350</v>
      </c>
      <c r="CM12" s="767"/>
      <c r="CN12" s="283" t="s">
        <v>1344</v>
      </c>
      <c r="CO12" s="283" t="s">
        <v>1348</v>
      </c>
      <c r="CP12" s="283" t="s">
        <v>1349</v>
      </c>
      <c r="CQ12" s="283" t="s">
        <v>1350</v>
      </c>
      <c r="CR12" s="767"/>
      <c r="CS12" s="283" t="s">
        <v>1344</v>
      </c>
      <c r="CT12" s="283" t="s">
        <v>1348</v>
      </c>
      <c r="CU12" s="283" t="s">
        <v>1349</v>
      </c>
      <c r="CV12" s="283" t="s">
        <v>1350</v>
      </c>
      <c r="CW12" s="767"/>
    </row>
    <row r="13" spans="1:103" ht="15.75" customHeight="1">
      <c r="A13" s="16" t="s">
        <v>1380</v>
      </c>
      <c r="B13" s="124"/>
      <c r="C13" s="544">
        <f>'Schedule 3B_Income_Eastern'!C13+'Schedule 3C_Income_Western'!C13+'Schedule 3D_Income_The Cape'!C13</f>
        <v>15250</v>
      </c>
      <c r="D13" s="544">
        <f>'Schedule 3B_Income_Eastern'!D13+'Schedule 3C_Income_Western'!D13+'Schedule 3D_Income_The Cape'!D13</f>
        <v>12724</v>
      </c>
      <c r="E13" s="544">
        <f>'Schedule 3B_Income_Eastern'!E13+'Schedule 3C_Income_Western'!E13+'Schedule 3D_Income_The Cape'!E13</f>
        <v>0</v>
      </c>
      <c r="F13" s="544">
        <f>'Schedule 3B_Income_Eastern'!F13+'Schedule 3C_Income_Western'!F13+'Schedule 3D_Income_The Cape'!F13</f>
        <v>0</v>
      </c>
      <c r="G13" s="544">
        <f>'Schedule 3B_Income_Eastern'!G13+'Schedule 3C_Income_Western'!G13+'Schedule 3D_Income_The Cape'!G13</f>
        <v>27974</v>
      </c>
      <c r="H13" s="544">
        <f>'Schedule 3B_Income_Eastern'!H13+'Schedule 3C_Income_Western'!H13+'Schedule 3D_Income_The Cape'!H13</f>
        <v>15250</v>
      </c>
      <c r="I13" s="544">
        <f>'Schedule 3B_Income_Eastern'!I13+'Schedule 3C_Income_Western'!I13+'Schedule 3D_Income_The Cape'!I13</f>
        <v>12724</v>
      </c>
      <c r="J13" s="544">
        <f>'Schedule 3B_Income_Eastern'!J13+'Schedule 3C_Income_Western'!J13+'Schedule 3D_Income_The Cape'!J13</f>
        <v>0</v>
      </c>
      <c r="K13" s="544">
        <f>'Schedule 3B_Income_Eastern'!K13+'Schedule 3C_Income_Western'!K13+'Schedule 3D_Income_The Cape'!K13</f>
        <v>0</v>
      </c>
      <c r="L13" s="544">
        <f>'Schedule 3B_Income_Eastern'!L13+'Schedule 3C_Income_Western'!L13+'Schedule 3D_Income_The Cape'!L13</f>
        <v>27974</v>
      </c>
      <c r="M13" s="544">
        <f>'Schedule 3B_Income_Eastern'!M13+'Schedule 3C_Income_Western'!M13+'Schedule 3D_Income_The Cape'!M13</f>
        <v>27974</v>
      </c>
      <c r="N13" s="124"/>
      <c r="O13" s="544">
        <f>'Schedule 3B_Income_Eastern'!O13+'Schedule 3C_Income_Western'!O13+'Schedule 3D_Income_The Cape'!O13</f>
        <v>17051</v>
      </c>
      <c r="P13" s="544">
        <f>'Schedule 3B_Income_Eastern'!P13+'Schedule 3C_Income_Western'!P13+'Schedule 3D_Income_The Cape'!P13</f>
        <v>16002</v>
      </c>
      <c r="Q13" s="544">
        <f>'Schedule 3B_Income_Eastern'!Q13+'Schedule 3C_Income_Western'!Q13+'Schedule 3D_Income_The Cape'!Q13</f>
        <v>0</v>
      </c>
      <c r="R13" s="544">
        <f>'Schedule 3B_Income_Eastern'!R13+'Schedule 3C_Income_Western'!R13+'Schedule 3D_Income_The Cape'!R13</f>
        <v>0</v>
      </c>
      <c r="S13" s="544">
        <f>'Schedule 3B_Income_Eastern'!S13+'Schedule 3C_Income_Western'!S13+'Schedule 3D_Income_The Cape'!S13</f>
        <v>33053</v>
      </c>
      <c r="T13" s="544">
        <f>'Schedule 3B_Income_Eastern'!T13+'Schedule 3C_Income_Western'!T13+'Schedule 3D_Income_The Cape'!T13</f>
        <v>17051</v>
      </c>
      <c r="U13" s="544">
        <f>'Schedule 3B_Income_Eastern'!U13+'Schedule 3C_Income_Western'!U13+'Schedule 3D_Income_The Cape'!U13</f>
        <v>16002</v>
      </c>
      <c r="V13" s="544">
        <f>'Schedule 3B_Income_Eastern'!V13+'Schedule 3C_Income_Western'!V13+'Schedule 3D_Income_The Cape'!V13</f>
        <v>0</v>
      </c>
      <c r="W13" s="544">
        <f>'Schedule 3B_Income_Eastern'!W13+'Schedule 3C_Income_Western'!W13+'Schedule 3D_Income_The Cape'!W13</f>
        <v>0</v>
      </c>
      <c r="X13" s="544">
        <f>'Schedule 3B_Income_Eastern'!X13+'Schedule 3C_Income_Western'!X13+'Schedule 3D_Income_The Cape'!X13</f>
        <v>33053</v>
      </c>
      <c r="Y13" s="544">
        <f>'Schedule 3B_Income_Eastern'!Y13+'Schedule 3C_Income_Western'!Y13+'Schedule 3D_Income_The Cape'!Y13</f>
        <v>33053</v>
      </c>
      <c r="Z13" s="124"/>
      <c r="AA13" s="544">
        <f>'Schedule 3B_Income_Eastern'!AA13+'Schedule 3C_Income_Western'!AA13+'Schedule 3D_Income_The Cape'!AA13</f>
        <v>2614</v>
      </c>
      <c r="AB13" s="544">
        <f>'Schedule 3B_Income_Eastern'!AB13+'Schedule 3C_Income_Western'!AB13+'Schedule 3D_Income_The Cape'!AB13</f>
        <v>2421</v>
      </c>
      <c r="AC13" s="544">
        <f>'Schedule 3B_Income_Eastern'!AC13+'Schedule 3C_Income_Western'!AC13+'Schedule 3D_Income_The Cape'!AC13</f>
        <v>0</v>
      </c>
      <c r="AD13" s="544">
        <f>'Schedule 3B_Income_Eastern'!AD13+'Schedule 3C_Income_Western'!AD13+'Schedule 3D_Income_The Cape'!AD13</f>
        <v>0</v>
      </c>
      <c r="AE13" s="544">
        <f>'Schedule 3B_Income_Eastern'!AE13+'Schedule 3C_Income_Western'!AE13+'Schedule 3D_Income_The Cape'!AE13</f>
        <v>5035</v>
      </c>
      <c r="AF13" s="544">
        <f>'Schedule 3B_Income_Eastern'!AF13+'Schedule 3C_Income_Western'!AF13+'Schedule 3D_Income_The Cape'!AF13</f>
        <v>2614</v>
      </c>
      <c r="AG13" s="544">
        <f>'Schedule 3B_Income_Eastern'!AG13+'Schedule 3C_Income_Western'!AG13+'Schedule 3D_Income_The Cape'!AG13</f>
        <v>2421</v>
      </c>
      <c r="AH13" s="544">
        <f>'Schedule 3B_Income_Eastern'!AH13+'Schedule 3C_Income_Western'!AH13+'Schedule 3D_Income_The Cape'!AH13</f>
        <v>0</v>
      </c>
      <c r="AI13" s="544">
        <f>'Schedule 3B_Income_Eastern'!AI13+'Schedule 3C_Income_Western'!AI13+'Schedule 3D_Income_The Cape'!AI13</f>
        <v>0</v>
      </c>
      <c r="AJ13" s="544">
        <f>'Schedule 3B_Income_Eastern'!AJ13+'Schedule 3C_Income_Western'!AJ13+'Schedule 3D_Income_The Cape'!AJ13</f>
        <v>5035</v>
      </c>
      <c r="AK13" s="544">
        <f>'Schedule 3B_Income_Eastern'!AK13+'Schedule 3C_Income_Western'!AK13+'Schedule 3D_Income_The Cape'!AK13</f>
        <v>5035</v>
      </c>
      <c r="AL13" s="124"/>
      <c r="AM13" s="544">
        <f>'Schedule 3B_Income_Eastern'!AM13+'Schedule 3C_Income_Western'!AM13+'Schedule 3D_Income_The Cape'!AM13</f>
        <v>59210</v>
      </c>
      <c r="AN13" s="544">
        <f>'Schedule 3B_Income_Eastern'!AN13+'Schedule 3C_Income_Western'!AN13+'Schedule 3D_Income_The Cape'!AN13</f>
        <v>59258</v>
      </c>
      <c r="AO13" s="544">
        <f>'Schedule 3B_Income_Eastern'!AO13+'Schedule 3C_Income_Western'!AO13+'Schedule 3D_Income_The Cape'!AO13</f>
        <v>0</v>
      </c>
      <c r="AP13" s="544">
        <f>'Schedule 3B_Income_Eastern'!AP13+'Schedule 3C_Income_Western'!AP13+'Schedule 3D_Income_The Cape'!AP13</f>
        <v>0</v>
      </c>
      <c r="AQ13" s="544">
        <f>'Schedule 3B_Income_Eastern'!AQ13+'Schedule 3C_Income_Western'!AQ13+'Schedule 3D_Income_The Cape'!AQ13</f>
        <v>118468</v>
      </c>
      <c r="AR13" s="544">
        <f>'Schedule 3B_Income_Eastern'!AR13+'Schedule 3C_Income_Western'!AR13+'Schedule 3D_Income_The Cape'!AR13</f>
        <v>59210</v>
      </c>
      <c r="AS13" s="544">
        <f>'Schedule 3B_Income_Eastern'!AS13+'Schedule 3C_Income_Western'!AS13+'Schedule 3D_Income_The Cape'!AS13</f>
        <v>59258</v>
      </c>
      <c r="AT13" s="544">
        <f>'Schedule 3B_Income_Eastern'!AT13+'Schedule 3C_Income_Western'!AT13+'Schedule 3D_Income_The Cape'!AT13</f>
        <v>0</v>
      </c>
      <c r="AU13" s="544">
        <f>'Schedule 3B_Income_Eastern'!AU13+'Schedule 3C_Income_Western'!AU13+'Schedule 3D_Income_The Cape'!AU13</f>
        <v>0</v>
      </c>
      <c r="AV13" s="544">
        <f>'Schedule 3B_Income_Eastern'!AV13+'Schedule 3C_Income_Western'!AV13+'Schedule 3D_Income_The Cape'!AV13</f>
        <v>118468</v>
      </c>
      <c r="AW13" s="544">
        <f>'Schedule 3B_Income_Eastern'!AW13+'Schedule 3C_Income_Western'!AW13+'Schedule 3D_Income_The Cape'!AW13</f>
        <v>118468</v>
      </c>
      <c r="AX13" s="124"/>
      <c r="AY13" s="544">
        <f>'Schedule 3B_Income_Eastern'!AY13+'Schedule 3C_Income_Western'!AY13+'Schedule 3D_Income_The Cape'!AY13</f>
        <v>821</v>
      </c>
      <c r="AZ13" s="544">
        <f>'Schedule 3B_Income_Eastern'!AZ13+'Schedule 3C_Income_Western'!AZ13+'Schedule 3D_Income_The Cape'!AZ13</f>
        <v>854</v>
      </c>
      <c r="BA13" s="544">
        <f>'Schedule 3B_Income_Eastern'!BA13+'Schedule 3C_Income_Western'!BA13+'Schedule 3D_Income_The Cape'!BA13</f>
        <v>0</v>
      </c>
      <c r="BB13" s="544">
        <f>'Schedule 3B_Income_Eastern'!BB13+'Schedule 3C_Income_Western'!BB13+'Schedule 3D_Income_The Cape'!BB13</f>
        <v>0</v>
      </c>
      <c r="BC13" s="544">
        <f>'Schedule 3B_Income_Eastern'!BC13+'Schedule 3C_Income_Western'!BC13+'Schedule 3D_Income_The Cape'!BC13</f>
        <v>1675</v>
      </c>
      <c r="BD13" s="544">
        <f>'Schedule 3B_Income_Eastern'!BD13+'Schedule 3C_Income_Western'!BD13+'Schedule 3D_Income_The Cape'!BD13</f>
        <v>821</v>
      </c>
      <c r="BE13" s="544">
        <f>'Schedule 3B_Income_Eastern'!BE13+'Schedule 3C_Income_Western'!BE13+'Schedule 3D_Income_The Cape'!BE13</f>
        <v>854</v>
      </c>
      <c r="BF13" s="544">
        <f>'Schedule 3B_Income_Eastern'!BF13+'Schedule 3C_Income_Western'!BF13+'Schedule 3D_Income_The Cape'!BF13</f>
        <v>0</v>
      </c>
      <c r="BG13" s="544">
        <f>'Schedule 3B_Income_Eastern'!BG13+'Schedule 3C_Income_Western'!BG13+'Schedule 3D_Income_The Cape'!BG13</f>
        <v>0</v>
      </c>
      <c r="BH13" s="544">
        <f>'Schedule 3B_Income_Eastern'!BH13+'Schedule 3C_Income_Western'!BH13+'Schedule 3D_Income_The Cape'!BH13</f>
        <v>1675</v>
      </c>
      <c r="BI13" s="544">
        <f>'Schedule 3B_Income_Eastern'!BI13+'Schedule 3C_Income_Western'!BI13+'Schedule 3D_Income_The Cape'!BI13</f>
        <v>1675</v>
      </c>
      <c r="BJ13" s="124"/>
      <c r="BK13" s="544">
        <f>'Schedule 3B_Income_Eastern'!BK13+'Schedule 3C_Income_Western'!BK13+'Schedule 3D_Income_The Cape'!BK13</f>
        <v>0</v>
      </c>
      <c r="BL13" s="544">
        <f>'Schedule 3B_Income_Eastern'!BL13+'Schedule 3C_Income_Western'!BL13+'Schedule 3D_Income_The Cape'!BL13</f>
        <v>0</v>
      </c>
      <c r="BM13" s="544">
        <f>'Schedule 3B_Income_Eastern'!BM13+'Schedule 3C_Income_Western'!BM13+'Schedule 3D_Income_The Cape'!BM13</f>
        <v>0</v>
      </c>
      <c r="BN13" s="544">
        <f>'Schedule 3B_Income_Eastern'!BN13+'Schedule 3C_Income_Western'!BN13+'Schedule 3D_Income_The Cape'!BN13</f>
        <v>0</v>
      </c>
      <c r="BO13" s="544">
        <f>'Schedule 3B_Income_Eastern'!BO13+'Schedule 3C_Income_Western'!BO13+'Schedule 3D_Income_The Cape'!BO13</f>
        <v>0</v>
      </c>
      <c r="BP13" s="544">
        <f>'Schedule 3B_Income_Eastern'!BP13+'Schedule 3C_Income_Western'!BP13+'Schedule 3D_Income_The Cape'!BP13</f>
        <v>0</v>
      </c>
      <c r="BQ13" s="544">
        <f>'Schedule 3B_Income_Eastern'!BQ13+'Schedule 3C_Income_Western'!BQ13+'Schedule 3D_Income_The Cape'!BQ13</f>
        <v>0</v>
      </c>
      <c r="BR13" s="544">
        <f>'Schedule 3B_Income_Eastern'!BR13+'Schedule 3C_Income_Western'!BR13+'Schedule 3D_Income_The Cape'!BR13</f>
        <v>0</v>
      </c>
      <c r="BS13" s="544">
        <f>'Schedule 3B_Income_Eastern'!BS13+'Schedule 3C_Income_Western'!BS13+'Schedule 3D_Income_The Cape'!BS13</f>
        <v>0</v>
      </c>
      <c r="BT13" s="544">
        <f>'Schedule 3B_Income_Eastern'!BT13+'Schedule 3C_Income_Western'!BT13+'Schedule 3D_Income_The Cape'!BT13</f>
        <v>0</v>
      </c>
      <c r="BU13" s="544">
        <f>'Schedule 3B_Income_Eastern'!BU13+'Schedule 3C_Income_Western'!BU13+'Schedule 3D_Income_The Cape'!BU13</f>
        <v>0</v>
      </c>
      <c r="BV13" s="124"/>
      <c r="BW13" s="544">
        <f>'Schedule 3B_Income_Eastern'!BW13+'Schedule 3C_Income_Western'!BW13+'Schedule 3D_Income_The Cape'!BW13</f>
        <v>781</v>
      </c>
      <c r="BX13" s="544">
        <f>'Schedule 3B_Income_Eastern'!BX13+'Schedule 3C_Income_Western'!BX13+'Schedule 3D_Income_The Cape'!BX13</f>
        <v>776</v>
      </c>
      <c r="BY13" s="544">
        <f>'Schedule 3B_Income_Eastern'!BY13+'Schedule 3C_Income_Western'!BY13+'Schedule 3D_Income_The Cape'!BY13</f>
        <v>0</v>
      </c>
      <c r="BZ13" s="544">
        <f>'Schedule 3B_Income_Eastern'!BZ13+'Schedule 3C_Income_Western'!BZ13+'Schedule 3D_Income_The Cape'!BZ13</f>
        <v>0</v>
      </c>
      <c r="CA13" s="544">
        <f>'Schedule 3B_Income_Eastern'!CA13+'Schedule 3C_Income_Western'!CA13+'Schedule 3D_Income_The Cape'!CA13</f>
        <v>1557</v>
      </c>
      <c r="CB13" s="544">
        <f>'Schedule 3B_Income_Eastern'!CB13+'Schedule 3C_Income_Western'!CB13+'Schedule 3D_Income_The Cape'!CB13</f>
        <v>781</v>
      </c>
      <c r="CC13" s="544">
        <f>'Schedule 3B_Income_Eastern'!CC13+'Schedule 3C_Income_Western'!CC13+'Schedule 3D_Income_The Cape'!CC13</f>
        <v>776</v>
      </c>
      <c r="CD13" s="544">
        <f>'Schedule 3B_Income_Eastern'!CD13+'Schedule 3C_Income_Western'!CD13+'Schedule 3D_Income_The Cape'!CD13</f>
        <v>0</v>
      </c>
      <c r="CE13" s="544">
        <f>'Schedule 3B_Income_Eastern'!CE13+'Schedule 3C_Income_Western'!CE13+'Schedule 3D_Income_The Cape'!CE13</f>
        <v>0</v>
      </c>
      <c r="CF13" s="544">
        <f>'Schedule 3B_Income_Eastern'!CF13+'Schedule 3C_Income_Western'!CF13+'Schedule 3D_Income_The Cape'!CF13</f>
        <v>1557</v>
      </c>
      <c r="CG13" s="544">
        <f>'Schedule 3B_Income_Eastern'!CG13+'Schedule 3C_Income_Western'!CG13+'Schedule 3D_Income_The Cape'!CG13</f>
        <v>1557</v>
      </c>
      <c r="CH13" s="124"/>
      <c r="CI13" s="544">
        <f>'Schedule 3B_Income_Eastern'!CI13+'Schedule 3C_Income_Western'!CI13+'Schedule 3D_Income_The Cape'!CI13</f>
        <v>95727</v>
      </c>
      <c r="CJ13" s="544">
        <f>'Schedule 3B_Income_Eastern'!CJ13+'Schedule 3C_Income_Western'!CJ13+'Schedule 3D_Income_The Cape'!CJ13</f>
        <v>92035</v>
      </c>
      <c r="CK13" s="544">
        <f>'Schedule 3B_Income_Eastern'!CK13+'Schedule 3C_Income_Western'!CK13+'Schedule 3D_Income_The Cape'!CK13</f>
        <v>0</v>
      </c>
      <c r="CL13" s="544">
        <f>'Schedule 3B_Income_Eastern'!CL13+'Schedule 3C_Income_Western'!CL13+'Schedule 3D_Income_The Cape'!CL13</f>
        <v>0</v>
      </c>
      <c r="CM13" s="541">
        <f>SUM(CI13:CL13)</f>
        <v>187762</v>
      </c>
      <c r="CN13" s="544">
        <f>'Schedule 3B_Income_Eastern'!CN13+'Schedule 3C_Income_Western'!CN13+'Schedule 3D_Income_The Cape'!CN13</f>
        <v>95727</v>
      </c>
      <c r="CO13" s="544">
        <f>'Schedule 3B_Income_Eastern'!CO13+'Schedule 3C_Income_Western'!CO13+'Schedule 3D_Income_The Cape'!CO13</f>
        <v>92035</v>
      </c>
      <c r="CP13" s="544">
        <f>'Schedule 3B_Income_Eastern'!CP13+'Schedule 3C_Income_Western'!CP13+'Schedule 3D_Income_The Cape'!CP13</f>
        <v>0</v>
      </c>
      <c r="CQ13" s="544">
        <f>'Schedule 3B_Income_Eastern'!CQ13+'Schedule 3C_Income_Western'!CQ13+'Schedule 3D_Income_The Cape'!CQ13</f>
        <v>0</v>
      </c>
      <c r="CR13" s="541">
        <f>SUM(CN13:CQ13)</f>
        <v>187762</v>
      </c>
      <c r="CS13" s="544">
        <f>'Schedule 3B_Income_Eastern'!CS13+'Schedule 3C_Income_Western'!CS13+'Schedule 3D_Income_The Cape'!CS13</f>
        <v>95727</v>
      </c>
      <c r="CT13" s="544">
        <f>'Schedule 3B_Income_Eastern'!CT13+'Schedule 3C_Income_Western'!CT13+'Schedule 3D_Income_The Cape'!CT13</f>
        <v>92035</v>
      </c>
      <c r="CU13" s="544">
        <f>'Schedule 3B_Income_Eastern'!CU13+'Schedule 3C_Income_Western'!CU13+'Schedule 3D_Income_The Cape'!CU13</f>
        <v>0</v>
      </c>
      <c r="CV13" s="544">
        <f>'Schedule 3B_Income_Eastern'!CV13+'Schedule 3C_Income_Western'!CV13+'Schedule 3D_Income_The Cape'!CV13</f>
        <v>0</v>
      </c>
      <c r="CW13" s="541">
        <f>SUM(CS13:CV13)</f>
        <v>187762</v>
      </c>
    </row>
    <row r="14" spans="1:103" ht="15.75" customHeight="1">
      <c r="A14" s="16" t="s">
        <v>192</v>
      </c>
      <c r="B14" s="177"/>
      <c r="C14" s="89"/>
      <c r="D14" s="89"/>
      <c r="E14" s="89"/>
      <c r="F14" s="89"/>
      <c r="G14" s="334"/>
      <c r="H14" s="335"/>
      <c r="I14" s="89"/>
      <c r="J14" s="89"/>
      <c r="K14" s="89"/>
      <c r="L14" s="89"/>
      <c r="M14" s="336"/>
      <c r="N14" s="177"/>
      <c r="O14" s="89"/>
      <c r="P14" s="89"/>
      <c r="Q14" s="89"/>
      <c r="R14" s="89"/>
      <c r="S14" s="334"/>
      <c r="T14" s="335"/>
      <c r="U14" s="89"/>
      <c r="V14" s="89"/>
      <c r="W14" s="89"/>
      <c r="X14" s="89"/>
      <c r="Y14" s="336"/>
      <c r="Z14" s="177"/>
      <c r="AA14" s="89"/>
      <c r="AB14" s="89"/>
      <c r="AC14" s="89"/>
      <c r="AD14" s="89"/>
      <c r="AE14" s="334"/>
      <c r="AF14" s="335"/>
      <c r="AG14" s="89"/>
      <c r="AH14" s="89"/>
      <c r="AI14" s="89"/>
      <c r="AJ14" s="89"/>
      <c r="AK14" s="336"/>
      <c r="AL14" s="177"/>
      <c r="AM14" s="89"/>
      <c r="AN14" s="89"/>
      <c r="AO14" s="89"/>
      <c r="AP14" s="89"/>
      <c r="AQ14" s="334"/>
      <c r="AR14" s="335"/>
      <c r="AS14" s="89"/>
      <c r="AT14" s="89"/>
      <c r="AU14" s="89"/>
      <c r="AV14" s="89"/>
      <c r="AW14" s="336"/>
      <c r="AX14" s="177"/>
      <c r="AY14" s="89"/>
      <c r="AZ14" s="89"/>
      <c r="BA14" s="89"/>
      <c r="BB14" s="89"/>
      <c r="BC14" s="334"/>
      <c r="BD14" s="335"/>
      <c r="BE14" s="89"/>
      <c r="BF14" s="89"/>
      <c r="BG14" s="89"/>
      <c r="BH14" s="89"/>
      <c r="BI14" s="336"/>
      <c r="BJ14" s="177"/>
      <c r="BK14" s="89"/>
      <c r="BL14" s="89"/>
      <c r="BM14" s="89"/>
      <c r="BN14" s="89"/>
      <c r="BO14" s="334"/>
      <c r="BP14" s="335"/>
      <c r="BQ14" s="89"/>
      <c r="BR14" s="89"/>
      <c r="BS14" s="89"/>
      <c r="BT14" s="89"/>
      <c r="BU14" s="336"/>
      <c r="BV14" s="177"/>
      <c r="BW14" s="89"/>
      <c r="BX14" s="89"/>
      <c r="BY14" s="89"/>
      <c r="BZ14" s="89"/>
      <c r="CA14" s="334"/>
      <c r="CB14" s="335"/>
      <c r="CC14" s="89"/>
      <c r="CD14" s="89"/>
      <c r="CE14" s="89"/>
      <c r="CF14" s="89"/>
      <c r="CG14" s="336"/>
      <c r="CH14" s="177"/>
      <c r="CI14" s="183"/>
      <c r="CJ14" s="183"/>
      <c r="CK14" s="183"/>
      <c r="CL14" s="183"/>
      <c r="CM14" s="177"/>
      <c r="CN14" s="183"/>
      <c r="CO14" s="183"/>
      <c r="CP14" s="183"/>
      <c r="CQ14" s="183"/>
      <c r="CR14" s="177"/>
      <c r="CS14" s="183"/>
      <c r="CT14" s="183"/>
      <c r="CU14" s="183"/>
      <c r="CV14" s="183"/>
      <c r="CW14" s="177"/>
    </row>
    <row r="15" spans="1:103" ht="15.75" customHeight="1">
      <c r="A15" s="119" t="s">
        <v>194</v>
      </c>
      <c r="B15" s="210">
        <v>1</v>
      </c>
      <c r="C15" s="544">
        <f>'Schedule 3B_Income_Eastern'!C15+'Schedule 3C_Income_Western'!C15+'Schedule 3D_Income_The Cape'!C15</f>
        <v>4908807.0731907785</v>
      </c>
      <c r="D15" s="544">
        <f>'Schedule 3B_Income_Eastern'!D15+'Schedule 3C_Income_Western'!D15+'Schedule 3D_Income_The Cape'!D15</f>
        <v>4213056.5167358527</v>
      </c>
      <c r="E15" s="544">
        <f>'Schedule 3B_Income_Eastern'!E15+'Schedule 3C_Income_Western'!E15+'Schedule 3D_Income_The Cape'!E15</f>
        <v>0</v>
      </c>
      <c r="F15" s="544">
        <f>'Schedule 3B_Income_Eastern'!F15+'Schedule 3C_Income_Western'!F15+'Schedule 3D_Income_The Cape'!F15</f>
        <v>0</v>
      </c>
      <c r="G15" s="544">
        <f>'Schedule 3B_Income_Eastern'!G15+'Schedule 3C_Income_Western'!G15+'Schedule 3D_Income_The Cape'!G15</f>
        <v>9121863.5899266303</v>
      </c>
      <c r="H15" s="544">
        <f>'Schedule 3B_Income_Eastern'!H15+'Schedule 3C_Income_Western'!H15+'Schedule 3D_Income_The Cape'!H15</f>
        <v>0</v>
      </c>
      <c r="I15" s="544">
        <f>'Schedule 3B_Income_Eastern'!I15+'Schedule 3C_Income_Western'!I15+'Schedule 3D_Income_The Cape'!I15</f>
        <v>0</v>
      </c>
      <c r="J15" s="544">
        <f>'Schedule 3B_Income_Eastern'!J15+'Schedule 3C_Income_Western'!J15+'Schedule 3D_Income_The Cape'!J15</f>
        <v>0</v>
      </c>
      <c r="K15" s="544">
        <f>'Schedule 3B_Income_Eastern'!K15+'Schedule 3C_Income_Western'!K15+'Schedule 3D_Income_The Cape'!K15</f>
        <v>0</v>
      </c>
      <c r="L15" s="544">
        <f>'Schedule 3B_Income_Eastern'!L15+'Schedule 3C_Income_Western'!L15+'Schedule 3D_Income_The Cape'!L15</f>
        <v>0</v>
      </c>
      <c r="M15" s="544">
        <f>'Schedule 3B_Income_Eastern'!M15+'Schedule 3C_Income_Western'!M15+'Schedule 3D_Income_The Cape'!M15</f>
        <v>9121863.5899266303</v>
      </c>
      <c r="N15" s="210">
        <v>1</v>
      </c>
      <c r="O15" s="544">
        <f>'Schedule 3B_Income_Eastern'!O15+'Schedule 3C_Income_Western'!O15+'Schedule 3D_Income_The Cape'!O15</f>
        <v>13204265.128700251</v>
      </c>
      <c r="P15" s="544">
        <f>'Schedule 3B_Income_Eastern'!P15+'Schedule 3C_Income_Western'!P15+'Schedule 3D_Income_The Cape'!P15</f>
        <v>12409170.825756436</v>
      </c>
      <c r="Q15" s="544">
        <f>'Schedule 3B_Income_Eastern'!Q15+'Schedule 3C_Income_Western'!Q15+'Schedule 3D_Income_The Cape'!Q15</f>
        <v>0</v>
      </c>
      <c r="R15" s="544">
        <f>'Schedule 3B_Income_Eastern'!R15+'Schedule 3C_Income_Western'!R15+'Schedule 3D_Income_The Cape'!R15</f>
        <v>0</v>
      </c>
      <c r="S15" s="544">
        <f>'Schedule 3B_Income_Eastern'!S15+'Schedule 3C_Income_Western'!S15+'Schedule 3D_Income_The Cape'!S15</f>
        <v>25613435.954456687</v>
      </c>
      <c r="T15" s="544">
        <f>'Schedule 3B_Income_Eastern'!T15+'Schedule 3C_Income_Western'!T15+'Schedule 3D_Income_The Cape'!T15</f>
        <v>0</v>
      </c>
      <c r="U15" s="544">
        <f>'Schedule 3B_Income_Eastern'!U15+'Schedule 3C_Income_Western'!U15+'Schedule 3D_Income_The Cape'!U15</f>
        <v>0</v>
      </c>
      <c r="V15" s="544">
        <f>'Schedule 3B_Income_Eastern'!V15+'Schedule 3C_Income_Western'!V15+'Schedule 3D_Income_The Cape'!V15</f>
        <v>0</v>
      </c>
      <c r="W15" s="544">
        <f>'Schedule 3B_Income_Eastern'!W15+'Schedule 3C_Income_Western'!W15+'Schedule 3D_Income_The Cape'!W15</f>
        <v>0</v>
      </c>
      <c r="X15" s="544">
        <f>'Schedule 3B_Income_Eastern'!X15+'Schedule 3C_Income_Western'!X15+'Schedule 3D_Income_The Cape'!X15</f>
        <v>0</v>
      </c>
      <c r="Y15" s="544">
        <f>'Schedule 3B_Income_Eastern'!Y15+'Schedule 3C_Income_Western'!Y15+'Schedule 3D_Income_The Cape'!Y15</f>
        <v>25613435.954456687</v>
      </c>
      <c r="Z15" s="210">
        <v>1</v>
      </c>
      <c r="AA15" s="544">
        <f>'Schedule 3B_Income_Eastern'!AA15+'Schedule 3C_Income_Western'!AA15+'Schedule 3D_Income_The Cape'!AA15</f>
        <v>3409191.8443620494</v>
      </c>
      <c r="AB15" s="544">
        <f>'Schedule 3B_Income_Eastern'!AB15+'Schedule 3C_Income_Western'!AB15+'Schedule 3D_Income_The Cape'!AB15</f>
        <v>3159726.2279212386</v>
      </c>
      <c r="AC15" s="544">
        <f>'Schedule 3B_Income_Eastern'!AC15+'Schedule 3C_Income_Western'!AC15+'Schedule 3D_Income_The Cape'!AC15</f>
        <v>0</v>
      </c>
      <c r="AD15" s="544">
        <f>'Schedule 3B_Income_Eastern'!AD15+'Schedule 3C_Income_Western'!AD15+'Schedule 3D_Income_The Cape'!AD15</f>
        <v>0</v>
      </c>
      <c r="AE15" s="544">
        <f>'Schedule 3B_Income_Eastern'!AE15+'Schedule 3C_Income_Western'!AE15+'Schedule 3D_Income_The Cape'!AE15</f>
        <v>6568918.0722832885</v>
      </c>
      <c r="AF15" s="544">
        <f>'Schedule 3B_Income_Eastern'!AF15+'Schedule 3C_Income_Western'!AF15+'Schedule 3D_Income_The Cape'!AF15</f>
        <v>0</v>
      </c>
      <c r="AG15" s="544">
        <f>'Schedule 3B_Income_Eastern'!AG15+'Schedule 3C_Income_Western'!AG15+'Schedule 3D_Income_The Cape'!AG15</f>
        <v>0</v>
      </c>
      <c r="AH15" s="544">
        <f>'Schedule 3B_Income_Eastern'!AH15+'Schedule 3C_Income_Western'!AH15+'Schedule 3D_Income_The Cape'!AH15</f>
        <v>0</v>
      </c>
      <c r="AI15" s="544">
        <f>'Schedule 3B_Income_Eastern'!AI15+'Schedule 3C_Income_Western'!AI15+'Schedule 3D_Income_The Cape'!AI15</f>
        <v>0</v>
      </c>
      <c r="AJ15" s="544">
        <f>'Schedule 3B_Income_Eastern'!AJ15+'Schedule 3C_Income_Western'!AJ15+'Schedule 3D_Income_The Cape'!AJ15</f>
        <v>0</v>
      </c>
      <c r="AK15" s="544">
        <f>'Schedule 3B_Income_Eastern'!AK15+'Schedule 3C_Income_Western'!AK15+'Schedule 3D_Income_The Cape'!AK15</f>
        <v>6568918.0722832885</v>
      </c>
      <c r="AL15" s="210">
        <v>1</v>
      </c>
      <c r="AM15" s="544">
        <f>'Schedule 3B_Income_Eastern'!AM15+'Schedule 3C_Income_Western'!AM15+'Schedule 3D_Income_The Cape'!AM15</f>
        <v>161830339.52472255</v>
      </c>
      <c r="AN15" s="544">
        <f>'Schedule 3B_Income_Eastern'!AN15+'Schedule 3C_Income_Western'!AN15+'Schedule 3D_Income_The Cape'!AN15</f>
        <v>161888763.06313142</v>
      </c>
      <c r="AO15" s="544">
        <f>'Schedule 3B_Income_Eastern'!AO15+'Schedule 3C_Income_Western'!AO15+'Schedule 3D_Income_The Cape'!AO15</f>
        <v>0</v>
      </c>
      <c r="AP15" s="544">
        <f>'Schedule 3B_Income_Eastern'!AP15+'Schedule 3C_Income_Western'!AP15+'Schedule 3D_Income_The Cape'!AP15</f>
        <v>0</v>
      </c>
      <c r="AQ15" s="544">
        <f>'Schedule 3B_Income_Eastern'!AQ15+'Schedule 3C_Income_Western'!AQ15+'Schedule 3D_Income_The Cape'!AQ15</f>
        <v>323719102.58785391</v>
      </c>
      <c r="AR15" s="544">
        <f>'Schedule 3B_Income_Eastern'!AR15+'Schedule 3C_Income_Western'!AR15+'Schedule 3D_Income_The Cape'!AR15</f>
        <v>0</v>
      </c>
      <c r="AS15" s="544">
        <f>'Schedule 3B_Income_Eastern'!AS15+'Schedule 3C_Income_Western'!AS15+'Schedule 3D_Income_The Cape'!AS15</f>
        <v>0</v>
      </c>
      <c r="AT15" s="544">
        <f>'Schedule 3B_Income_Eastern'!AT15+'Schedule 3C_Income_Western'!AT15+'Schedule 3D_Income_The Cape'!AT15</f>
        <v>0</v>
      </c>
      <c r="AU15" s="544">
        <f>'Schedule 3B_Income_Eastern'!AU15+'Schedule 3C_Income_Western'!AU15+'Schedule 3D_Income_The Cape'!AU15</f>
        <v>0</v>
      </c>
      <c r="AV15" s="544">
        <f>'Schedule 3B_Income_Eastern'!AV15+'Schedule 3C_Income_Western'!AV15+'Schedule 3D_Income_The Cape'!AV15</f>
        <v>0</v>
      </c>
      <c r="AW15" s="544">
        <f>'Schedule 3B_Income_Eastern'!AW15+'Schedule 3C_Income_Western'!AW15+'Schedule 3D_Income_The Cape'!AW15</f>
        <v>323719102.58785391</v>
      </c>
      <c r="AX15" s="210">
        <v>1</v>
      </c>
      <c r="AY15" s="544">
        <f>'Schedule 3B_Income_Eastern'!AY15+'Schedule 3C_Income_Western'!AY15+'Schedule 3D_Income_The Cape'!AY15</f>
        <v>6729694.6422774</v>
      </c>
      <c r="AZ15" s="544">
        <f>'Schedule 3B_Income_Eastern'!AZ15+'Schedule 3C_Income_Western'!AZ15+'Schedule 3D_Income_The Cape'!AZ15</f>
        <v>6969564.4438157408</v>
      </c>
      <c r="BA15" s="544">
        <f>'Schedule 3B_Income_Eastern'!BA15+'Schedule 3C_Income_Western'!BA15+'Schedule 3D_Income_The Cape'!BA15</f>
        <v>0</v>
      </c>
      <c r="BB15" s="544">
        <f>'Schedule 3B_Income_Eastern'!BB15+'Schedule 3C_Income_Western'!BB15+'Schedule 3D_Income_The Cape'!BB15</f>
        <v>0</v>
      </c>
      <c r="BC15" s="544">
        <f>'Schedule 3B_Income_Eastern'!BC15+'Schedule 3C_Income_Western'!BC15+'Schedule 3D_Income_The Cape'!BC15</f>
        <v>13699259.086093141</v>
      </c>
      <c r="BD15" s="544">
        <f>'Schedule 3B_Income_Eastern'!BD15+'Schedule 3C_Income_Western'!BD15+'Schedule 3D_Income_The Cape'!BD15</f>
        <v>0</v>
      </c>
      <c r="BE15" s="544">
        <f>'Schedule 3B_Income_Eastern'!BE15+'Schedule 3C_Income_Western'!BE15+'Schedule 3D_Income_The Cape'!BE15</f>
        <v>0</v>
      </c>
      <c r="BF15" s="544">
        <f>'Schedule 3B_Income_Eastern'!BF15+'Schedule 3C_Income_Western'!BF15+'Schedule 3D_Income_The Cape'!BF15</f>
        <v>0</v>
      </c>
      <c r="BG15" s="544">
        <f>'Schedule 3B_Income_Eastern'!BG15+'Schedule 3C_Income_Western'!BG15+'Schedule 3D_Income_The Cape'!BG15</f>
        <v>0</v>
      </c>
      <c r="BH15" s="544">
        <f>'Schedule 3B_Income_Eastern'!BH15+'Schedule 3C_Income_Western'!BH15+'Schedule 3D_Income_The Cape'!BH15</f>
        <v>0</v>
      </c>
      <c r="BI15" s="544">
        <f>'Schedule 3B_Income_Eastern'!BI15+'Schedule 3C_Income_Western'!BI15+'Schedule 3D_Income_The Cape'!BI15</f>
        <v>13699259.086093141</v>
      </c>
      <c r="BJ15" s="210">
        <v>1</v>
      </c>
      <c r="BK15" s="544">
        <f>'Schedule 3B_Income_Eastern'!BK15+'Schedule 3C_Income_Western'!BK15+'Schedule 3D_Income_The Cape'!BK15</f>
        <v>0</v>
      </c>
      <c r="BL15" s="544">
        <f>'Schedule 3B_Income_Eastern'!BL15+'Schedule 3C_Income_Western'!BL15+'Schedule 3D_Income_The Cape'!BL15</f>
        <v>0</v>
      </c>
      <c r="BM15" s="544">
        <f>'Schedule 3B_Income_Eastern'!BM15+'Schedule 3C_Income_Western'!BM15+'Schedule 3D_Income_The Cape'!BM15</f>
        <v>0</v>
      </c>
      <c r="BN15" s="544">
        <f>'Schedule 3B_Income_Eastern'!BN15+'Schedule 3C_Income_Western'!BN15+'Schedule 3D_Income_The Cape'!BN15</f>
        <v>0</v>
      </c>
      <c r="BO15" s="544">
        <f>'Schedule 3B_Income_Eastern'!BO15+'Schedule 3C_Income_Western'!BO15+'Schedule 3D_Income_The Cape'!BO15</f>
        <v>0</v>
      </c>
      <c r="BP15" s="544">
        <f>'Schedule 3B_Income_Eastern'!BP15+'Schedule 3C_Income_Western'!BP15+'Schedule 3D_Income_The Cape'!BP15</f>
        <v>0</v>
      </c>
      <c r="BQ15" s="544">
        <f>'Schedule 3B_Income_Eastern'!BQ15+'Schedule 3C_Income_Western'!BQ15+'Schedule 3D_Income_The Cape'!BQ15</f>
        <v>0</v>
      </c>
      <c r="BR15" s="544">
        <f>'Schedule 3B_Income_Eastern'!BR15+'Schedule 3C_Income_Western'!BR15+'Schedule 3D_Income_The Cape'!BR15</f>
        <v>0</v>
      </c>
      <c r="BS15" s="544">
        <f>'Schedule 3B_Income_Eastern'!BS15+'Schedule 3C_Income_Western'!BS15+'Schedule 3D_Income_The Cape'!BS15</f>
        <v>0</v>
      </c>
      <c r="BT15" s="544">
        <f>'Schedule 3B_Income_Eastern'!BT15+'Schedule 3C_Income_Western'!BT15+'Schedule 3D_Income_The Cape'!BT15</f>
        <v>0</v>
      </c>
      <c r="BU15" s="544">
        <f>'Schedule 3B_Income_Eastern'!BU15+'Schedule 3C_Income_Western'!BU15+'Schedule 3D_Income_The Cape'!BU15</f>
        <v>0</v>
      </c>
      <c r="BV15" s="210">
        <v>1</v>
      </c>
      <c r="BW15" s="544">
        <f>'Schedule 3B_Income_Eastern'!BW15+'Schedule 3C_Income_Western'!BW15+'Schedule 3D_Income_The Cape'!BW15</f>
        <v>8527095.3919989392</v>
      </c>
      <c r="BX15" s="544">
        <f>'Schedule 3B_Income_Eastern'!BX15+'Schedule 3C_Income_Western'!BX15+'Schedule 3D_Income_The Cape'!BX15</f>
        <v>8417851.8373872973</v>
      </c>
      <c r="BY15" s="544">
        <f>'Schedule 3B_Income_Eastern'!BY15+'Schedule 3C_Income_Western'!BY15+'Schedule 3D_Income_The Cape'!BY15</f>
        <v>0</v>
      </c>
      <c r="BZ15" s="544">
        <f>'Schedule 3B_Income_Eastern'!BZ15+'Schedule 3C_Income_Western'!BZ15+'Schedule 3D_Income_The Cape'!BZ15</f>
        <v>0</v>
      </c>
      <c r="CA15" s="544">
        <f>'Schedule 3B_Income_Eastern'!CA15+'Schedule 3C_Income_Western'!CA15+'Schedule 3D_Income_The Cape'!CA15</f>
        <v>16944947.229386237</v>
      </c>
      <c r="CB15" s="544">
        <f>'Schedule 3B_Income_Eastern'!CB15+'Schedule 3C_Income_Western'!CB15+'Schedule 3D_Income_The Cape'!CB15</f>
        <v>0</v>
      </c>
      <c r="CC15" s="544">
        <f>'Schedule 3B_Income_Eastern'!CC15+'Schedule 3C_Income_Western'!CC15+'Schedule 3D_Income_The Cape'!CC15</f>
        <v>0</v>
      </c>
      <c r="CD15" s="544">
        <f>'Schedule 3B_Income_Eastern'!CD15+'Schedule 3C_Income_Western'!CD15+'Schedule 3D_Income_The Cape'!CD15</f>
        <v>0</v>
      </c>
      <c r="CE15" s="544">
        <f>'Schedule 3B_Income_Eastern'!CE15+'Schedule 3C_Income_Western'!CE15+'Schedule 3D_Income_The Cape'!CE15</f>
        <v>0</v>
      </c>
      <c r="CF15" s="544">
        <f>'Schedule 3B_Income_Eastern'!CF15+'Schedule 3C_Income_Western'!CF15+'Schedule 3D_Income_The Cape'!CF15</f>
        <v>0</v>
      </c>
      <c r="CG15" s="544">
        <f>'Schedule 3B_Income_Eastern'!CG15+'Schedule 3C_Income_Western'!CG15+'Schedule 3D_Income_The Cape'!CG15</f>
        <v>16944947.229386237</v>
      </c>
      <c r="CH15" s="210">
        <v>1</v>
      </c>
      <c r="CI15" s="544">
        <f>'Schedule 3B_Income_Eastern'!CI15+'Schedule 3C_Income_Western'!CI15+'Schedule 3D_Income_The Cape'!CI15</f>
        <v>198609393.60525194</v>
      </c>
      <c r="CJ15" s="544">
        <f>'Schedule 3B_Income_Eastern'!CJ15+'Schedule 3C_Income_Western'!CJ15+'Schedule 3D_Income_The Cape'!CJ15</f>
        <v>197058132.91474798</v>
      </c>
      <c r="CK15" s="544">
        <f>'Schedule 3B_Income_Eastern'!CK15+'Schedule 3C_Income_Western'!CK15+'Schedule 3D_Income_The Cape'!CK15</f>
        <v>0</v>
      </c>
      <c r="CL15" s="544">
        <f>'Schedule 3B_Income_Eastern'!CL15+'Schedule 3C_Income_Western'!CL15+'Schedule 3D_Income_The Cape'!CL15</f>
        <v>0</v>
      </c>
      <c r="CM15" s="372">
        <f>SUM(CI15:CL15)</f>
        <v>395667526.51999992</v>
      </c>
      <c r="CN15" s="544">
        <f>'Schedule 3B_Income_Eastern'!CN15+'Schedule 3C_Income_Western'!CN15+'Schedule 3D_Income_The Cape'!CN15</f>
        <v>0</v>
      </c>
      <c r="CO15" s="544">
        <f>'Schedule 3B_Income_Eastern'!CO15+'Schedule 3C_Income_Western'!CO15+'Schedule 3D_Income_The Cape'!CO15</f>
        <v>0</v>
      </c>
      <c r="CP15" s="544">
        <f>'Schedule 3B_Income_Eastern'!CP15+'Schedule 3C_Income_Western'!CP15+'Schedule 3D_Income_The Cape'!CP15</f>
        <v>0</v>
      </c>
      <c r="CQ15" s="544">
        <f>'Schedule 3B_Income_Eastern'!CQ15+'Schedule 3C_Income_Western'!CQ15+'Schedule 3D_Income_The Cape'!CQ15</f>
        <v>0</v>
      </c>
      <c r="CR15" s="372">
        <f>SUM(CN15:CQ15)</f>
        <v>0</v>
      </c>
      <c r="CS15" s="544">
        <f>'Schedule 3B_Income_Eastern'!CS15+'Schedule 3C_Income_Western'!CS15+'Schedule 3D_Income_The Cape'!CS15</f>
        <v>198609393.60525194</v>
      </c>
      <c r="CT15" s="544">
        <f>'Schedule 3B_Income_Eastern'!CT15+'Schedule 3C_Income_Western'!CT15+'Schedule 3D_Income_The Cape'!CT15</f>
        <v>197058132.91474798</v>
      </c>
      <c r="CU15" s="544">
        <f>'Schedule 3B_Income_Eastern'!CU15+'Schedule 3C_Income_Western'!CU15+'Schedule 3D_Income_The Cape'!CU15</f>
        <v>0</v>
      </c>
      <c r="CV15" s="544">
        <f>'Schedule 3B_Income_Eastern'!CV15+'Schedule 3C_Income_Western'!CV15+'Schedule 3D_Income_The Cape'!CV15</f>
        <v>0</v>
      </c>
      <c r="CW15" s="372">
        <f>SUM(CS15:CV15)</f>
        <v>395667526.51999992</v>
      </c>
    </row>
    <row r="16" spans="1:103" ht="15.75" customHeight="1">
      <c r="A16" s="79" t="s">
        <v>1381</v>
      </c>
      <c r="B16" s="210"/>
      <c r="C16" s="544">
        <f>'Schedule 3B_Income_Eastern'!C16+'Schedule 3C_Income_Western'!C16+'Schedule 3D_Income_The Cape'!C16</f>
        <v>0</v>
      </c>
      <c r="D16" s="544">
        <f>'Schedule 3B_Income_Eastern'!D16+'Schedule 3C_Income_Western'!D16+'Schedule 3D_Income_The Cape'!D16</f>
        <v>0</v>
      </c>
      <c r="E16" s="544">
        <f>'Schedule 3B_Income_Eastern'!E16+'Schedule 3C_Income_Western'!E16+'Schedule 3D_Income_The Cape'!E16</f>
        <v>0</v>
      </c>
      <c r="F16" s="544">
        <f>'Schedule 3B_Income_Eastern'!F16+'Schedule 3C_Income_Western'!F16+'Schedule 3D_Income_The Cape'!F16</f>
        <v>0</v>
      </c>
      <c r="G16" s="544">
        <f>'Schedule 3B_Income_Eastern'!G16+'Schedule 3C_Income_Western'!G16+'Schedule 3D_Income_The Cape'!G16</f>
        <v>0</v>
      </c>
      <c r="H16" s="544">
        <f>'Schedule 3B_Income_Eastern'!H16+'Schedule 3C_Income_Western'!H16+'Schedule 3D_Income_The Cape'!H16</f>
        <v>18093321.880078111</v>
      </c>
      <c r="I16" s="544">
        <f>'Schedule 3B_Income_Eastern'!I16+'Schedule 3C_Income_Western'!I16+'Schedule 3D_Income_The Cape'!I16</f>
        <v>14416400.981770467</v>
      </c>
      <c r="J16" s="544">
        <f>'Schedule 3B_Income_Eastern'!J16+'Schedule 3C_Income_Western'!J16+'Schedule 3D_Income_The Cape'!J16</f>
        <v>0</v>
      </c>
      <c r="K16" s="544">
        <f>'Schedule 3B_Income_Eastern'!K16+'Schedule 3C_Income_Western'!K16+'Schedule 3D_Income_The Cape'!K16</f>
        <v>0</v>
      </c>
      <c r="L16" s="544">
        <f>'Schedule 3B_Income_Eastern'!L16+'Schedule 3C_Income_Western'!L16+'Schedule 3D_Income_The Cape'!L16</f>
        <v>32509722.861848578</v>
      </c>
      <c r="M16" s="544">
        <f>'Schedule 3B_Income_Eastern'!M16+'Schedule 3C_Income_Western'!M16+'Schedule 3D_Income_The Cape'!M16</f>
        <v>32509722.861848578</v>
      </c>
      <c r="N16" s="210"/>
      <c r="O16" s="544">
        <f>'Schedule 3B_Income_Eastern'!O16+'Schedule 3C_Income_Western'!O16+'Schedule 3D_Income_The Cape'!O16</f>
        <v>0</v>
      </c>
      <c r="P16" s="544">
        <f>'Schedule 3B_Income_Eastern'!P16+'Schedule 3C_Income_Western'!P16+'Schedule 3D_Income_The Cape'!P16</f>
        <v>0</v>
      </c>
      <c r="Q16" s="544">
        <f>'Schedule 3B_Income_Eastern'!Q16+'Schedule 3C_Income_Western'!Q16+'Schedule 3D_Income_The Cape'!Q16</f>
        <v>0</v>
      </c>
      <c r="R16" s="544">
        <f>'Schedule 3B_Income_Eastern'!R16+'Schedule 3C_Income_Western'!R16+'Schedule 3D_Income_The Cape'!R16</f>
        <v>0</v>
      </c>
      <c r="S16" s="544">
        <f>'Schedule 3B_Income_Eastern'!S16+'Schedule 3C_Income_Western'!S16+'Schedule 3D_Income_The Cape'!S16</f>
        <v>0</v>
      </c>
      <c r="T16" s="544">
        <f>'Schedule 3B_Income_Eastern'!T16+'Schedule 3C_Income_Western'!T16+'Schedule 3D_Income_The Cape'!T16</f>
        <v>18496470.343271922</v>
      </c>
      <c r="U16" s="544">
        <f>'Schedule 3B_Income_Eastern'!U16+'Schedule 3C_Income_Western'!U16+'Schedule 3D_Income_The Cape'!U16</f>
        <v>17284494.303392094</v>
      </c>
      <c r="V16" s="544">
        <f>'Schedule 3B_Income_Eastern'!V16+'Schedule 3C_Income_Western'!V16+'Schedule 3D_Income_The Cape'!V16</f>
        <v>0</v>
      </c>
      <c r="W16" s="544">
        <f>'Schedule 3B_Income_Eastern'!W16+'Schedule 3C_Income_Western'!W16+'Schedule 3D_Income_The Cape'!W16</f>
        <v>0</v>
      </c>
      <c r="X16" s="544">
        <f>'Schedule 3B_Income_Eastern'!X16+'Schedule 3C_Income_Western'!X16+'Schedule 3D_Income_The Cape'!X16</f>
        <v>35780964.646664016</v>
      </c>
      <c r="Y16" s="544">
        <f>'Schedule 3B_Income_Eastern'!Y16+'Schedule 3C_Income_Western'!Y16+'Schedule 3D_Income_The Cape'!Y16</f>
        <v>35780964.646664016</v>
      </c>
      <c r="Z16" s="210"/>
      <c r="AA16" s="544">
        <f>'Schedule 3B_Income_Eastern'!AA16+'Schedule 3C_Income_Western'!AA16+'Schedule 3D_Income_The Cape'!AA16</f>
        <v>0</v>
      </c>
      <c r="AB16" s="544">
        <f>'Schedule 3B_Income_Eastern'!AB16+'Schedule 3C_Income_Western'!AB16+'Schedule 3D_Income_The Cape'!AB16</f>
        <v>0</v>
      </c>
      <c r="AC16" s="544">
        <f>'Schedule 3B_Income_Eastern'!AC16+'Schedule 3C_Income_Western'!AC16+'Schedule 3D_Income_The Cape'!AC16</f>
        <v>0</v>
      </c>
      <c r="AD16" s="544">
        <f>'Schedule 3B_Income_Eastern'!AD16+'Schedule 3C_Income_Western'!AD16+'Schedule 3D_Income_The Cape'!AD16</f>
        <v>0</v>
      </c>
      <c r="AE16" s="544">
        <f>'Schedule 3B_Income_Eastern'!AE16+'Schedule 3C_Income_Western'!AE16+'Schedule 3D_Income_The Cape'!AE16</f>
        <v>0</v>
      </c>
      <c r="AF16" s="544">
        <f>'Schedule 3B_Income_Eastern'!AF16+'Schedule 3C_Income_Western'!AF16+'Schedule 3D_Income_The Cape'!AF16</f>
        <v>3715504.2362915436</v>
      </c>
      <c r="AG16" s="544">
        <f>'Schedule 3B_Income_Eastern'!AG16+'Schedule 3C_Income_Western'!AG16+'Schedule 3D_Income_The Cape'!AG16</f>
        <v>3428083.0503417924</v>
      </c>
      <c r="AH16" s="544">
        <f>'Schedule 3B_Income_Eastern'!AH16+'Schedule 3C_Income_Western'!AH16+'Schedule 3D_Income_The Cape'!AH16</f>
        <v>0</v>
      </c>
      <c r="AI16" s="544">
        <f>'Schedule 3B_Income_Eastern'!AI16+'Schedule 3C_Income_Western'!AI16+'Schedule 3D_Income_The Cape'!AI16</f>
        <v>0</v>
      </c>
      <c r="AJ16" s="544">
        <f>'Schedule 3B_Income_Eastern'!AJ16+'Schedule 3C_Income_Western'!AJ16+'Schedule 3D_Income_The Cape'!AJ16</f>
        <v>7143587.2866333351</v>
      </c>
      <c r="AK16" s="544">
        <f>'Schedule 3B_Income_Eastern'!AK16+'Schedule 3C_Income_Western'!AK16+'Schedule 3D_Income_The Cape'!AK16</f>
        <v>7143587.2866333351</v>
      </c>
      <c r="AL16" s="210"/>
      <c r="AM16" s="544">
        <f>'Schedule 3B_Income_Eastern'!AM16+'Schedule 3C_Income_Western'!AM16+'Schedule 3D_Income_The Cape'!AM16</f>
        <v>0</v>
      </c>
      <c r="AN16" s="544">
        <f>'Schedule 3B_Income_Eastern'!AN16+'Schedule 3C_Income_Western'!AN16+'Schedule 3D_Income_The Cape'!AN16</f>
        <v>0</v>
      </c>
      <c r="AO16" s="544">
        <f>'Schedule 3B_Income_Eastern'!AO16+'Schedule 3C_Income_Western'!AO16+'Schedule 3D_Income_The Cape'!AO16</f>
        <v>0</v>
      </c>
      <c r="AP16" s="544">
        <f>'Schedule 3B_Income_Eastern'!AP16+'Schedule 3C_Income_Western'!AP16+'Schedule 3D_Income_The Cape'!AP16</f>
        <v>0</v>
      </c>
      <c r="AQ16" s="544">
        <f>'Schedule 3B_Income_Eastern'!AQ16+'Schedule 3C_Income_Western'!AQ16+'Schedule 3D_Income_The Cape'!AQ16</f>
        <v>0</v>
      </c>
      <c r="AR16" s="544">
        <f>'Schedule 3B_Income_Eastern'!AR16+'Schedule 3C_Income_Western'!AR16+'Schedule 3D_Income_The Cape'!AR16</f>
        <v>105919584.11524975</v>
      </c>
      <c r="AS16" s="544">
        <f>'Schedule 3B_Income_Eastern'!AS16+'Schedule 3C_Income_Western'!AS16+'Schedule 3D_Income_The Cape'!AS16</f>
        <v>103472205.65433399</v>
      </c>
      <c r="AT16" s="544">
        <f>'Schedule 3B_Income_Eastern'!AT16+'Schedule 3C_Income_Western'!AT16+'Schedule 3D_Income_The Cape'!AT16</f>
        <v>0</v>
      </c>
      <c r="AU16" s="544">
        <f>'Schedule 3B_Income_Eastern'!AU16+'Schedule 3C_Income_Western'!AU16+'Schedule 3D_Income_The Cape'!AU16</f>
        <v>0</v>
      </c>
      <c r="AV16" s="544">
        <f>'Schedule 3B_Income_Eastern'!AV16+'Schedule 3C_Income_Western'!AV16+'Schedule 3D_Income_The Cape'!AV16</f>
        <v>209391789.76958376</v>
      </c>
      <c r="AW16" s="544">
        <f>'Schedule 3B_Income_Eastern'!AW16+'Schedule 3C_Income_Western'!AW16+'Schedule 3D_Income_The Cape'!AW16</f>
        <v>209391789.76958376</v>
      </c>
      <c r="AX16" s="210"/>
      <c r="AY16" s="544">
        <f>'Schedule 3B_Income_Eastern'!AY16+'Schedule 3C_Income_Western'!AY16+'Schedule 3D_Income_The Cape'!AY16</f>
        <v>0</v>
      </c>
      <c r="AZ16" s="544">
        <f>'Schedule 3B_Income_Eastern'!AZ16+'Schedule 3C_Income_Western'!AZ16+'Schedule 3D_Income_The Cape'!AZ16</f>
        <v>0</v>
      </c>
      <c r="BA16" s="544">
        <f>'Schedule 3B_Income_Eastern'!BA16+'Schedule 3C_Income_Western'!BA16+'Schedule 3D_Income_The Cape'!BA16</f>
        <v>0</v>
      </c>
      <c r="BB16" s="544">
        <f>'Schedule 3B_Income_Eastern'!BB16+'Schedule 3C_Income_Western'!BB16+'Schedule 3D_Income_The Cape'!BB16</f>
        <v>0</v>
      </c>
      <c r="BC16" s="544">
        <f>'Schedule 3B_Income_Eastern'!BC16+'Schedule 3C_Income_Western'!BC16+'Schedule 3D_Income_The Cape'!BC16</f>
        <v>0</v>
      </c>
      <c r="BD16" s="544">
        <f>'Schedule 3B_Income_Eastern'!BD16+'Schedule 3C_Income_Western'!BD16+'Schedule 3D_Income_The Cape'!BD16</f>
        <v>2385388.2184224944</v>
      </c>
      <c r="BE16" s="544">
        <f>'Schedule 3B_Income_Eastern'!BE16+'Schedule 3C_Income_Western'!BE16+'Schedule 3D_Income_The Cape'!BE16</f>
        <v>2511605.6459643794</v>
      </c>
      <c r="BF16" s="544">
        <f>'Schedule 3B_Income_Eastern'!BF16+'Schedule 3C_Income_Western'!BF16+'Schedule 3D_Income_The Cape'!BF16</f>
        <v>0</v>
      </c>
      <c r="BG16" s="544">
        <f>'Schedule 3B_Income_Eastern'!BG16+'Schedule 3C_Income_Western'!BG16+'Schedule 3D_Income_The Cape'!BG16</f>
        <v>0</v>
      </c>
      <c r="BH16" s="544">
        <f>'Schedule 3B_Income_Eastern'!BH16+'Schedule 3C_Income_Western'!BH16+'Schedule 3D_Income_The Cape'!BH16</f>
        <v>4896993.8643868743</v>
      </c>
      <c r="BI16" s="544">
        <f>'Schedule 3B_Income_Eastern'!BI16+'Schedule 3C_Income_Western'!BI16+'Schedule 3D_Income_The Cape'!BI16</f>
        <v>4896993.8643868743</v>
      </c>
      <c r="BJ16" s="210"/>
      <c r="BK16" s="544">
        <f>'Schedule 3B_Income_Eastern'!BK16+'Schedule 3C_Income_Western'!BK16+'Schedule 3D_Income_The Cape'!BK16</f>
        <v>0</v>
      </c>
      <c r="BL16" s="544">
        <f>'Schedule 3B_Income_Eastern'!BL16+'Schedule 3C_Income_Western'!BL16+'Schedule 3D_Income_The Cape'!BL16</f>
        <v>0</v>
      </c>
      <c r="BM16" s="544">
        <f>'Schedule 3B_Income_Eastern'!BM16+'Schedule 3C_Income_Western'!BM16+'Schedule 3D_Income_The Cape'!BM16</f>
        <v>0</v>
      </c>
      <c r="BN16" s="544">
        <f>'Schedule 3B_Income_Eastern'!BN16+'Schedule 3C_Income_Western'!BN16+'Schedule 3D_Income_The Cape'!BN16</f>
        <v>0</v>
      </c>
      <c r="BO16" s="544">
        <f>'Schedule 3B_Income_Eastern'!BO16+'Schedule 3C_Income_Western'!BO16+'Schedule 3D_Income_The Cape'!BO16</f>
        <v>0</v>
      </c>
      <c r="BP16" s="544">
        <f>'Schedule 3B_Income_Eastern'!BP16+'Schedule 3C_Income_Western'!BP16+'Schedule 3D_Income_The Cape'!BP16</f>
        <v>0</v>
      </c>
      <c r="BQ16" s="544">
        <f>'Schedule 3B_Income_Eastern'!BQ16+'Schedule 3C_Income_Western'!BQ16+'Schedule 3D_Income_The Cape'!BQ16</f>
        <v>0</v>
      </c>
      <c r="BR16" s="544">
        <f>'Schedule 3B_Income_Eastern'!BR16+'Schedule 3C_Income_Western'!BR16+'Schedule 3D_Income_The Cape'!BR16</f>
        <v>0</v>
      </c>
      <c r="BS16" s="544">
        <f>'Schedule 3B_Income_Eastern'!BS16+'Schedule 3C_Income_Western'!BS16+'Schedule 3D_Income_The Cape'!BS16</f>
        <v>0</v>
      </c>
      <c r="BT16" s="544">
        <f>'Schedule 3B_Income_Eastern'!BT16+'Schedule 3C_Income_Western'!BT16+'Schedule 3D_Income_The Cape'!BT16</f>
        <v>0</v>
      </c>
      <c r="BU16" s="544">
        <f>'Schedule 3B_Income_Eastern'!BU16+'Schedule 3C_Income_Western'!BU16+'Schedule 3D_Income_The Cape'!BU16</f>
        <v>0</v>
      </c>
      <c r="BV16" s="210"/>
      <c r="BW16" s="544">
        <f>'Schedule 3B_Income_Eastern'!BW16+'Schedule 3C_Income_Western'!BW16+'Schedule 3D_Income_The Cape'!BW16</f>
        <v>0</v>
      </c>
      <c r="BX16" s="544">
        <f>'Schedule 3B_Income_Eastern'!BX16+'Schedule 3C_Income_Western'!BX16+'Schedule 3D_Income_The Cape'!BX16</f>
        <v>0</v>
      </c>
      <c r="BY16" s="544">
        <f>'Schedule 3B_Income_Eastern'!BY16+'Schedule 3C_Income_Western'!BY16+'Schedule 3D_Income_The Cape'!BY16</f>
        <v>0</v>
      </c>
      <c r="BZ16" s="544">
        <f>'Schedule 3B_Income_Eastern'!BZ16+'Schedule 3C_Income_Western'!BZ16+'Schedule 3D_Income_The Cape'!BZ16</f>
        <v>0</v>
      </c>
      <c r="CA16" s="544">
        <f>'Schedule 3B_Income_Eastern'!CA16+'Schedule 3C_Income_Western'!CA16+'Schedule 3D_Income_The Cape'!CA16</f>
        <v>0</v>
      </c>
      <c r="CB16" s="544">
        <f>'Schedule 3B_Income_Eastern'!CB16+'Schedule 3C_Income_Western'!CB16+'Schedule 3D_Income_The Cape'!CB16</f>
        <v>3328310.8030128451</v>
      </c>
      <c r="CC16" s="544">
        <f>'Schedule 3B_Income_Eastern'!CC16+'Schedule 3C_Income_Western'!CC16+'Schedule 3D_Income_The Cape'!CC16</f>
        <v>3185762.1240234431</v>
      </c>
      <c r="CD16" s="544">
        <f>'Schedule 3B_Income_Eastern'!CD16+'Schedule 3C_Income_Western'!CD16+'Schedule 3D_Income_The Cape'!CD16</f>
        <v>0</v>
      </c>
      <c r="CE16" s="544">
        <f>'Schedule 3B_Income_Eastern'!CE16+'Schedule 3C_Income_Western'!CE16+'Schedule 3D_Income_The Cape'!CE16</f>
        <v>0</v>
      </c>
      <c r="CF16" s="544">
        <f>'Schedule 3B_Income_Eastern'!CF16+'Schedule 3C_Income_Western'!CF16+'Schedule 3D_Income_The Cape'!CF16</f>
        <v>6514072.9270362882</v>
      </c>
      <c r="CG16" s="544">
        <f>'Schedule 3B_Income_Eastern'!CG16+'Schedule 3C_Income_Western'!CG16+'Schedule 3D_Income_The Cape'!CG16</f>
        <v>6514072.9270362882</v>
      </c>
      <c r="CH16" s="210"/>
      <c r="CI16" s="544">
        <f>'Schedule 3B_Income_Eastern'!CI16+'Schedule 3C_Income_Western'!CI16+'Schedule 3D_Income_The Cape'!CI16</f>
        <v>0</v>
      </c>
      <c r="CJ16" s="544">
        <f>'Schedule 3B_Income_Eastern'!CJ16+'Schedule 3C_Income_Western'!CJ16+'Schedule 3D_Income_The Cape'!CJ16</f>
        <v>0</v>
      </c>
      <c r="CK16" s="544">
        <f>'Schedule 3B_Income_Eastern'!CK16+'Schedule 3C_Income_Western'!CK16+'Schedule 3D_Income_The Cape'!CK16</f>
        <v>0</v>
      </c>
      <c r="CL16" s="544">
        <f>'Schedule 3B_Income_Eastern'!CL16+'Schedule 3C_Income_Western'!CL16+'Schedule 3D_Income_The Cape'!CL16</f>
        <v>0</v>
      </c>
      <c r="CM16" s="372">
        <f t="shared" ref="CM16:CM29" si="0">SUM(CI16:CL16)</f>
        <v>0</v>
      </c>
      <c r="CN16" s="544">
        <f>'Schedule 3B_Income_Eastern'!CN16+'Schedule 3C_Income_Western'!CN16+'Schedule 3D_Income_The Cape'!CN16</f>
        <v>151938579.59632668</v>
      </c>
      <c r="CO16" s="544">
        <f>'Schedule 3B_Income_Eastern'!CO16+'Schedule 3C_Income_Western'!CO16+'Schedule 3D_Income_The Cape'!CO16</f>
        <v>144298551.75982618</v>
      </c>
      <c r="CP16" s="544">
        <f>'Schedule 3B_Income_Eastern'!CP16+'Schedule 3C_Income_Western'!CP16+'Schedule 3D_Income_The Cape'!CP16</f>
        <v>0</v>
      </c>
      <c r="CQ16" s="544">
        <f>'Schedule 3B_Income_Eastern'!CQ16+'Schedule 3C_Income_Western'!CQ16+'Schedule 3D_Income_The Cape'!CQ16</f>
        <v>0</v>
      </c>
      <c r="CR16" s="372">
        <f t="shared" ref="CR16:CR29" si="1">SUM(CN16:CQ16)</f>
        <v>296237131.35615289</v>
      </c>
      <c r="CS16" s="544">
        <f>'Schedule 3B_Income_Eastern'!CS16+'Schedule 3C_Income_Western'!CS16+'Schedule 3D_Income_The Cape'!CS16</f>
        <v>151938579.59632668</v>
      </c>
      <c r="CT16" s="544">
        <f>'Schedule 3B_Income_Eastern'!CT16+'Schedule 3C_Income_Western'!CT16+'Schedule 3D_Income_The Cape'!CT16</f>
        <v>144298551.75982618</v>
      </c>
      <c r="CU16" s="544">
        <f>'Schedule 3B_Income_Eastern'!CU16+'Schedule 3C_Income_Western'!CU16+'Schedule 3D_Income_The Cape'!CU16</f>
        <v>0</v>
      </c>
      <c r="CV16" s="544">
        <f>'Schedule 3B_Income_Eastern'!CV16+'Schedule 3C_Income_Western'!CV16+'Schedule 3D_Income_The Cape'!CV16</f>
        <v>0</v>
      </c>
      <c r="CW16" s="372">
        <f t="shared" ref="CW16:CW29" si="2">SUM(CS16:CV16)</f>
        <v>296237131.35615289</v>
      </c>
    </row>
    <row r="17" spans="1:101" ht="15.75" customHeight="1">
      <c r="A17" s="79" t="s">
        <v>1382</v>
      </c>
      <c r="B17" s="210"/>
      <c r="C17" s="544">
        <f>'Schedule 3B_Income_Eastern'!C17+'Schedule 3C_Income_Western'!C17+'Schedule 3D_Income_The Cape'!C17</f>
        <v>0</v>
      </c>
      <c r="D17" s="544">
        <f>'Schedule 3B_Income_Eastern'!D17+'Schedule 3C_Income_Western'!D17+'Schedule 3D_Income_The Cape'!D17</f>
        <v>0</v>
      </c>
      <c r="E17" s="544">
        <f>'Schedule 3B_Income_Eastern'!E17+'Schedule 3C_Income_Western'!E17+'Schedule 3D_Income_The Cape'!E17</f>
        <v>0</v>
      </c>
      <c r="F17" s="544">
        <f>'Schedule 3B_Income_Eastern'!F17+'Schedule 3C_Income_Western'!F17+'Schedule 3D_Income_The Cape'!F17</f>
        <v>0</v>
      </c>
      <c r="G17" s="544">
        <f>'Schedule 3B_Income_Eastern'!G17+'Schedule 3C_Income_Western'!G17+'Schedule 3D_Income_The Cape'!G17</f>
        <v>0</v>
      </c>
      <c r="H17" s="544">
        <f>'Schedule 3B_Income_Eastern'!H17+'Schedule 3C_Income_Western'!H17+'Schedule 3D_Income_The Cape'!H17</f>
        <v>1396002.6696000011</v>
      </c>
      <c r="I17" s="544">
        <f>'Schedule 3B_Income_Eastern'!I17+'Schedule 3C_Income_Western'!I17+'Schedule 3D_Income_The Cape'!I17</f>
        <v>1130683.7514</v>
      </c>
      <c r="J17" s="544">
        <f>'Schedule 3B_Income_Eastern'!J17+'Schedule 3C_Income_Western'!J17+'Schedule 3D_Income_The Cape'!J17</f>
        <v>0</v>
      </c>
      <c r="K17" s="544">
        <f>'Schedule 3B_Income_Eastern'!K17+'Schedule 3C_Income_Western'!K17+'Schedule 3D_Income_The Cape'!K17</f>
        <v>0</v>
      </c>
      <c r="L17" s="544">
        <f>'Schedule 3B_Income_Eastern'!L17+'Schedule 3C_Income_Western'!L17+'Schedule 3D_Income_The Cape'!L17</f>
        <v>2526686.421000001</v>
      </c>
      <c r="M17" s="544">
        <f>'Schedule 3B_Income_Eastern'!M17+'Schedule 3C_Income_Western'!M17+'Schedule 3D_Income_The Cape'!M17</f>
        <v>2526686.421000001</v>
      </c>
      <c r="N17" s="210"/>
      <c r="O17" s="544">
        <f>'Schedule 3B_Income_Eastern'!O17+'Schedule 3C_Income_Western'!O17+'Schedule 3D_Income_The Cape'!O17</f>
        <v>0</v>
      </c>
      <c r="P17" s="544">
        <f>'Schedule 3B_Income_Eastern'!P17+'Schedule 3C_Income_Western'!P17+'Schedule 3D_Income_The Cape'!P17</f>
        <v>0</v>
      </c>
      <c r="Q17" s="544">
        <f>'Schedule 3B_Income_Eastern'!Q17+'Schedule 3C_Income_Western'!Q17+'Schedule 3D_Income_The Cape'!Q17</f>
        <v>0</v>
      </c>
      <c r="R17" s="544">
        <f>'Schedule 3B_Income_Eastern'!R17+'Schedule 3C_Income_Western'!R17+'Schedule 3D_Income_The Cape'!R17</f>
        <v>0</v>
      </c>
      <c r="S17" s="544">
        <f>'Schedule 3B_Income_Eastern'!S17+'Schedule 3C_Income_Western'!S17+'Schedule 3D_Income_The Cape'!S17</f>
        <v>0</v>
      </c>
      <c r="T17" s="544">
        <f>'Schedule 3B_Income_Eastern'!T17+'Schedule 3C_Income_Western'!T17+'Schedule 3D_Income_The Cape'!T17</f>
        <v>1706347.5505999979</v>
      </c>
      <c r="U17" s="544">
        <f>'Schedule 3B_Income_Eastern'!U17+'Schedule 3C_Income_Western'!U17+'Schedule 3D_Income_The Cape'!U17</f>
        <v>1595479.1019999972</v>
      </c>
      <c r="V17" s="544">
        <f>'Schedule 3B_Income_Eastern'!V17+'Schedule 3C_Income_Western'!V17+'Schedule 3D_Income_The Cape'!V17</f>
        <v>0</v>
      </c>
      <c r="W17" s="544">
        <f>'Schedule 3B_Income_Eastern'!W17+'Schedule 3C_Income_Western'!W17+'Schedule 3D_Income_The Cape'!W17</f>
        <v>0</v>
      </c>
      <c r="X17" s="544">
        <f>'Schedule 3B_Income_Eastern'!X17+'Schedule 3C_Income_Western'!X17+'Schedule 3D_Income_The Cape'!X17</f>
        <v>3301826.6525999955</v>
      </c>
      <c r="Y17" s="544">
        <f>'Schedule 3B_Income_Eastern'!Y17+'Schedule 3C_Income_Western'!Y17+'Schedule 3D_Income_The Cape'!Y17</f>
        <v>3301826.6525999955</v>
      </c>
      <c r="Z17" s="210"/>
      <c r="AA17" s="544">
        <f>'Schedule 3B_Income_Eastern'!AA17+'Schedule 3C_Income_Western'!AA17+'Schedule 3D_Income_The Cape'!AA17</f>
        <v>0</v>
      </c>
      <c r="AB17" s="544">
        <f>'Schedule 3B_Income_Eastern'!AB17+'Schedule 3C_Income_Western'!AB17+'Schedule 3D_Income_The Cape'!AB17</f>
        <v>0</v>
      </c>
      <c r="AC17" s="544">
        <f>'Schedule 3B_Income_Eastern'!AC17+'Schedule 3C_Income_Western'!AC17+'Schedule 3D_Income_The Cape'!AC17</f>
        <v>0</v>
      </c>
      <c r="AD17" s="544">
        <f>'Schedule 3B_Income_Eastern'!AD17+'Schedule 3C_Income_Western'!AD17+'Schedule 3D_Income_The Cape'!AD17</f>
        <v>0</v>
      </c>
      <c r="AE17" s="544">
        <f>'Schedule 3B_Income_Eastern'!AE17+'Schedule 3C_Income_Western'!AE17+'Schedule 3D_Income_The Cape'!AE17</f>
        <v>0</v>
      </c>
      <c r="AF17" s="544">
        <f>'Schedule 3B_Income_Eastern'!AF17+'Schedule 3C_Income_Western'!AF17+'Schedule 3D_Income_The Cape'!AF17</f>
        <v>253755.36900000001</v>
      </c>
      <c r="AG17" s="544">
        <f>'Schedule 3B_Income_Eastern'!AG17+'Schedule 3C_Income_Western'!AG17+'Schedule 3D_Income_The Cape'!AG17</f>
        <v>235326.9884</v>
      </c>
      <c r="AH17" s="544">
        <f>'Schedule 3B_Income_Eastern'!AH17+'Schedule 3C_Income_Western'!AH17+'Schedule 3D_Income_The Cape'!AH17</f>
        <v>0</v>
      </c>
      <c r="AI17" s="544">
        <f>'Schedule 3B_Income_Eastern'!AI17+'Schedule 3C_Income_Western'!AI17+'Schedule 3D_Income_The Cape'!AI17</f>
        <v>0</v>
      </c>
      <c r="AJ17" s="544">
        <f>'Schedule 3B_Income_Eastern'!AJ17+'Schedule 3C_Income_Western'!AJ17+'Schedule 3D_Income_The Cape'!AJ17</f>
        <v>489082.35740000004</v>
      </c>
      <c r="AK17" s="544">
        <f>'Schedule 3B_Income_Eastern'!AK17+'Schedule 3C_Income_Western'!AK17+'Schedule 3D_Income_The Cape'!AK17</f>
        <v>489082.35740000004</v>
      </c>
      <c r="AL17" s="210"/>
      <c r="AM17" s="544">
        <f>'Schedule 3B_Income_Eastern'!AM17+'Schedule 3C_Income_Western'!AM17+'Schedule 3D_Income_The Cape'!AM17</f>
        <v>0</v>
      </c>
      <c r="AN17" s="544">
        <f>'Schedule 3B_Income_Eastern'!AN17+'Schedule 3C_Income_Western'!AN17+'Schedule 3D_Income_The Cape'!AN17</f>
        <v>0</v>
      </c>
      <c r="AO17" s="544">
        <f>'Schedule 3B_Income_Eastern'!AO17+'Schedule 3C_Income_Western'!AO17+'Schedule 3D_Income_The Cape'!AO17</f>
        <v>0</v>
      </c>
      <c r="AP17" s="544">
        <f>'Schedule 3B_Income_Eastern'!AP17+'Schedule 3C_Income_Western'!AP17+'Schedule 3D_Income_The Cape'!AP17</f>
        <v>0</v>
      </c>
      <c r="AQ17" s="544">
        <f>'Schedule 3B_Income_Eastern'!AQ17+'Schedule 3C_Income_Western'!AQ17+'Schedule 3D_Income_The Cape'!AQ17</f>
        <v>0</v>
      </c>
      <c r="AR17" s="544">
        <f>'Schedule 3B_Income_Eastern'!AR17+'Schedule 3C_Income_Western'!AR17+'Schedule 3D_Income_The Cape'!AR17</f>
        <v>7401597.1175999995</v>
      </c>
      <c r="AS17" s="544">
        <f>'Schedule 3B_Income_Eastern'!AS17+'Schedule 3C_Income_Western'!AS17+'Schedule 3D_Income_The Cape'!AS17</f>
        <v>7383325.59579999</v>
      </c>
      <c r="AT17" s="544">
        <f>'Schedule 3B_Income_Eastern'!AT17+'Schedule 3C_Income_Western'!AT17+'Schedule 3D_Income_The Cape'!AT17</f>
        <v>0</v>
      </c>
      <c r="AU17" s="544">
        <f>'Schedule 3B_Income_Eastern'!AU17+'Schedule 3C_Income_Western'!AU17+'Schedule 3D_Income_The Cape'!AU17</f>
        <v>0</v>
      </c>
      <c r="AV17" s="544">
        <f>'Schedule 3B_Income_Eastern'!AV17+'Schedule 3C_Income_Western'!AV17+'Schedule 3D_Income_The Cape'!AV17</f>
        <v>14784922.71339999</v>
      </c>
      <c r="AW17" s="544">
        <f>'Schedule 3B_Income_Eastern'!AW17+'Schedule 3C_Income_Western'!AW17+'Schedule 3D_Income_The Cape'!AW17</f>
        <v>14784922.71339999</v>
      </c>
      <c r="AX17" s="210"/>
      <c r="AY17" s="544">
        <f>'Schedule 3B_Income_Eastern'!AY17+'Schedule 3C_Income_Western'!AY17+'Schedule 3D_Income_The Cape'!AY17</f>
        <v>0</v>
      </c>
      <c r="AZ17" s="544">
        <f>'Schedule 3B_Income_Eastern'!AZ17+'Schedule 3C_Income_Western'!AZ17+'Schedule 3D_Income_The Cape'!AZ17</f>
        <v>0</v>
      </c>
      <c r="BA17" s="544">
        <f>'Schedule 3B_Income_Eastern'!BA17+'Schedule 3C_Income_Western'!BA17+'Schedule 3D_Income_The Cape'!BA17</f>
        <v>0</v>
      </c>
      <c r="BB17" s="544">
        <f>'Schedule 3B_Income_Eastern'!BB17+'Schedule 3C_Income_Western'!BB17+'Schedule 3D_Income_The Cape'!BB17</f>
        <v>0</v>
      </c>
      <c r="BC17" s="544">
        <f>'Schedule 3B_Income_Eastern'!BC17+'Schedule 3C_Income_Western'!BC17+'Schedule 3D_Income_The Cape'!BC17</f>
        <v>0</v>
      </c>
      <c r="BD17" s="544">
        <f>'Schedule 3B_Income_Eastern'!BD17+'Schedule 3C_Income_Western'!BD17+'Schedule 3D_Income_The Cape'!BD17</f>
        <v>81150.830600000016</v>
      </c>
      <c r="BE17" s="544">
        <f>'Schedule 3B_Income_Eastern'!BE17+'Schedule 3C_Income_Western'!BE17+'Schedule 3D_Income_The Cape'!BE17</f>
        <v>83817.469400000016</v>
      </c>
      <c r="BF17" s="544">
        <f>'Schedule 3B_Income_Eastern'!BF17+'Schedule 3C_Income_Western'!BF17+'Schedule 3D_Income_The Cape'!BF17</f>
        <v>0</v>
      </c>
      <c r="BG17" s="544">
        <f>'Schedule 3B_Income_Eastern'!BG17+'Schedule 3C_Income_Western'!BG17+'Schedule 3D_Income_The Cape'!BG17</f>
        <v>0</v>
      </c>
      <c r="BH17" s="544">
        <f>'Schedule 3B_Income_Eastern'!BH17+'Schedule 3C_Income_Western'!BH17+'Schedule 3D_Income_The Cape'!BH17</f>
        <v>164968.30000000002</v>
      </c>
      <c r="BI17" s="544">
        <f>'Schedule 3B_Income_Eastern'!BI17+'Schedule 3C_Income_Western'!BI17+'Schedule 3D_Income_The Cape'!BI17</f>
        <v>164968.30000000002</v>
      </c>
      <c r="BJ17" s="210"/>
      <c r="BK17" s="544">
        <f>'Schedule 3B_Income_Eastern'!BK17+'Schedule 3C_Income_Western'!BK17+'Schedule 3D_Income_The Cape'!BK17</f>
        <v>0</v>
      </c>
      <c r="BL17" s="544">
        <f>'Schedule 3B_Income_Eastern'!BL17+'Schedule 3C_Income_Western'!BL17+'Schedule 3D_Income_The Cape'!BL17</f>
        <v>0</v>
      </c>
      <c r="BM17" s="544">
        <f>'Schedule 3B_Income_Eastern'!BM17+'Schedule 3C_Income_Western'!BM17+'Schedule 3D_Income_The Cape'!BM17</f>
        <v>0</v>
      </c>
      <c r="BN17" s="544">
        <f>'Schedule 3B_Income_Eastern'!BN17+'Schedule 3C_Income_Western'!BN17+'Schedule 3D_Income_The Cape'!BN17</f>
        <v>0</v>
      </c>
      <c r="BO17" s="544">
        <f>'Schedule 3B_Income_Eastern'!BO17+'Schedule 3C_Income_Western'!BO17+'Schedule 3D_Income_The Cape'!BO17</f>
        <v>0</v>
      </c>
      <c r="BP17" s="544">
        <f>'Schedule 3B_Income_Eastern'!BP17+'Schedule 3C_Income_Western'!BP17+'Schedule 3D_Income_The Cape'!BP17</f>
        <v>0</v>
      </c>
      <c r="BQ17" s="544">
        <f>'Schedule 3B_Income_Eastern'!BQ17+'Schedule 3C_Income_Western'!BQ17+'Schedule 3D_Income_The Cape'!BQ17</f>
        <v>0</v>
      </c>
      <c r="BR17" s="544">
        <f>'Schedule 3B_Income_Eastern'!BR17+'Schedule 3C_Income_Western'!BR17+'Schedule 3D_Income_The Cape'!BR17</f>
        <v>0</v>
      </c>
      <c r="BS17" s="544">
        <f>'Schedule 3B_Income_Eastern'!BS17+'Schedule 3C_Income_Western'!BS17+'Schedule 3D_Income_The Cape'!BS17</f>
        <v>0</v>
      </c>
      <c r="BT17" s="544">
        <f>'Schedule 3B_Income_Eastern'!BT17+'Schedule 3C_Income_Western'!BT17+'Schedule 3D_Income_The Cape'!BT17</f>
        <v>0</v>
      </c>
      <c r="BU17" s="544">
        <f>'Schedule 3B_Income_Eastern'!BU17+'Schedule 3C_Income_Western'!BU17+'Schedule 3D_Income_The Cape'!BU17</f>
        <v>0</v>
      </c>
      <c r="BV17" s="210"/>
      <c r="BW17" s="544">
        <f>'Schedule 3B_Income_Eastern'!BW17+'Schedule 3C_Income_Western'!BW17+'Schedule 3D_Income_The Cape'!BW17</f>
        <v>0</v>
      </c>
      <c r="BX17" s="544">
        <f>'Schedule 3B_Income_Eastern'!BX17+'Schedule 3C_Income_Western'!BX17+'Schedule 3D_Income_The Cape'!BX17</f>
        <v>0</v>
      </c>
      <c r="BY17" s="544">
        <f>'Schedule 3B_Income_Eastern'!BY17+'Schedule 3C_Income_Western'!BY17+'Schedule 3D_Income_The Cape'!BY17</f>
        <v>0</v>
      </c>
      <c r="BZ17" s="544">
        <f>'Schedule 3B_Income_Eastern'!BZ17+'Schedule 3C_Income_Western'!BZ17+'Schedule 3D_Income_The Cape'!BZ17</f>
        <v>0</v>
      </c>
      <c r="CA17" s="544">
        <f>'Schedule 3B_Income_Eastern'!CA17+'Schedule 3C_Income_Western'!CA17+'Schedule 3D_Income_The Cape'!CA17</f>
        <v>0</v>
      </c>
      <c r="CB17" s="544">
        <f>'Schedule 3B_Income_Eastern'!CB17+'Schedule 3C_Income_Western'!CB17+'Schedule 3D_Income_The Cape'!CB17</f>
        <v>130708.17619999999</v>
      </c>
      <c r="CC17" s="544">
        <f>'Schedule 3B_Income_Eastern'!CC17+'Schedule 3C_Income_Western'!CC17+'Schedule 3D_Income_The Cape'!CC17</f>
        <v>127576.1746</v>
      </c>
      <c r="CD17" s="544">
        <f>'Schedule 3B_Income_Eastern'!CD17+'Schedule 3C_Income_Western'!CD17+'Schedule 3D_Income_The Cape'!CD17</f>
        <v>0</v>
      </c>
      <c r="CE17" s="544">
        <f>'Schedule 3B_Income_Eastern'!CE17+'Schedule 3C_Income_Western'!CE17+'Schedule 3D_Income_The Cape'!CE17</f>
        <v>0</v>
      </c>
      <c r="CF17" s="544">
        <f>'Schedule 3B_Income_Eastern'!CF17+'Schedule 3C_Income_Western'!CF17+'Schedule 3D_Income_The Cape'!CF17</f>
        <v>258284.35079999996</v>
      </c>
      <c r="CG17" s="544">
        <f>'Schedule 3B_Income_Eastern'!CG17+'Schedule 3C_Income_Western'!CG17+'Schedule 3D_Income_The Cape'!CG17</f>
        <v>258284.35079999996</v>
      </c>
      <c r="CH17" s="210"/>
      <c r="CI17" s="544">
        <f>'Schedule 3B_Income_Eastern'!CI17+'Schedule 3C_Income_Western'!CI17+'Schedule 3D_Income_The Cape'!CI17</f>
        <v>0</v>
      </c>
      <c r="CJ17" s="544">
        <f>'Schedule 3B_Income_Eastern'!CJ17+'Schedule 3C_Income_Western'!CJ17+'Schedule 3D_Income_The Cape'!CJ17</f>
        <v>0</v>
      </c>
      <c r="CK17" s="544">
        <f>'Schedule 3B_Income_Eastern'!CK17+'Schedule 3C_Income_Western'!CK17+'Schedule 3D_Income_The Cape'!CK17</f>
        <v>0</v>
      </c>
      <c r="CL17" s="544">
        <f>'Schedule 3B_Income_Eastern'!CL17+'Schedule 3C_Income_Western'!CL17+'Schedule 3D_Income_The Cape'!CL17</f>
        <v>0</v>
      </c>
      <c r="CM17" s="372">
        <f t="shared" si="0"/>
        <v>0</v>
      </c>
      <c r="CN17" s="544">
        <f>'Schedule 3B_Income_Eastern'!CN17+'Schedule 3C_Income_Western'!CN17+'Schedule 3D_Income_The Cape'!CN17</f>
        <v>10969561.713599999</v>
      </c>
      <c r="CO17" s="544">
        <f>'Schedule 3B_Income_Eastern'!CO17+'Schedule 3C_Income_Western'!CO17+'Schedule 3D_Income_The Cape'!CO17</f>
        <v>10556209.081599984</v>
      </c>
      <c r="CP17" s="544">
        <f>'Schedule 3B_Income_Eastern'!CP17+'Schedule 3C_Income_Western'!CP17+'Schedule 3D_Income_The Cape'!CP17</f>
        <v>0</v>
      </c>
      <c r="CQ17" s="544">
        <f>'Schedule 3B_Income_Eastern'!CQ17+'Schedule 3C_Income_Western'!CQ17+'Schedule 3D_Income_The Cape'!CQ17</f>
        <v>0</v>
      </c>
      <c r="CR17" s="372">
        <f t="shared" si="1"/>
        <v>21525770.795199983</v>
      </c>
      <c r="CS17" s="544">
        <f>'Schedule 3B_Income_Eastern'!CS17+'Schedule 3C_Income_Western'!CS17+'Schedule 3D_Income_The Cape'!CS17</f>
        <v>10969561.713599999</v>
      </c>
      <c r="CT17" s="544">
        <f>'Schedule 3B_Income_Eastern'!CT17+'Schedule 3C_Income_Western'!CT17+'Schedule 3D_Income_The Cape'!CT17</f>
        <v>10556209.081599984</v>
      </c>
      <c r="CU17" s="544">
        <f>'Schedule 3B_Income_Eastern'!CU17+'Schedule 3C_Income_Western'!CU17+'Schedule 3D_Income_The Cape'!CU17</f>
        <v>0</v>
      </c>
      <c r="CV17" s="544">
        <f>'Schedule 3B_Income_Eastern'!CV17+'Schedule 3C_Income_Western'!CV17+'Schedule 3D_Income_The Cape'!CV17</f>
        <v>0</v>
      </c>
      <c r="CW17" s="372">
        <f t="shared" si="2"/>
        <v>21525770.795199983</v>
      </c>
    </row>
    <row r="18" spans="1:101" ht="15.75" customHeight="1">
      <c r="A18" s="79" t="s">
        <v>1383</v>
      </c>
      <c r="B18" s="210"/>
      <c r="C18" s="544">
        <f>'Schedule 3B_Income_Eastern'!C18+'Schedule 3C_Income_Western'!C18+'Schedule 3D_Income_The Cape'!C18</f>
        <v>0</v>
      </c>
      <c r="D18" s="544">
        <f>'Schedule 3B_Income_Eastern'!D18+'Schedule 3C_Income_Western'!D18+'Schedule 3D_Income_The Cape'!D18</f>
        <v>0</v>
      </c>
      <c r="E18" s="544">
        <f>'Schedule 3B_Income_Eastern'!E18+'Schedule 3C_Income_Western'!E18+'Schedule 3D_Income_The Cape'!E18</f>
        <v>0</v>
      </c>
      <c r="F18" s="544">
        <f>'Schedule 3B_Income_Eastern'!F18+'Schedule 3C_Income_Western'!F18+'Schedule 3D_Income_The Cape'!F18</f>
        <v>0</v>
      </c>
      <c r="G18" s="544">
        <f>'Schedule 3B_Income_Eastern'!G18+'Schedule 3C_Income_Western'!G18+'Schedule 3D_Income_The Cape'!G18</f>
        <v>0</v>
      </c>
      <c r="H18" s="544">
        <f>'Schedule 3B_Income_Eastern'!H18+'Schedule 3C_Income_Western'!H18+'Schedule 3D_Income_The Cape'!H18</f>
        <v>8871645.1997732706</v>
      </c>
      <c r="I18" s="544">
        <f>'Schedule 3B_Income_Eastern'!I18+'Schedule 3C_Income_Western'!I18+'Schedule 3D_Income_The Cape'!I18</f>
        <v>7399112.0427074293</v>
      </c>
      <c r="J18" s="544">
        <f>'Schedule 3B_Income_Eastern'!J18+'Schedule 3C_Income_Western'!J18+'Schedule 3D_Income_The Cape'!J18</f>
        <v>0</v>
      </c>
      <c r="K18" s="544">
        <f>'Schedule 3B_Income_Eastern'!K18+'Schedule 3C_Income_Western'!K18+'Schedule 3D_Income_The Cape'!K18</f>
        <v>0</v>
      </c>
      <c r="L18" s="544">
        <f>'Schedule 3B_Income_Eastern'!L18+'Schedule 3C_Income_Western'!L18+'Schedule 3D_Income_The Cape'!L18</f>
        <v>16270757.242480699</v>
      </c>
      <c r="M18" s="544">
        <f>'Schedule 3B_Income_Eastern'!M18+'Schedule 3C_Income_Western'!M18+'Schedule 3D_Income_The Cape'!M18</f>
        <v>16270757.242480699</v>
      </c>
      <c r="N18" s="210"/>
      <c r="O18" s="544">
        <f>'Schedule 3B_Income_Eastern'!O18+'Schedule 3C_Income_Western'!O18+'Schedule 3D_Income_The Cape'!O18</f>
        <v>0</v>
      </c>
      <c r="P18" s="544">
        <f>'Schedule 3B_Income_Eastern'!P18+'Schedule 3C_Income_Western'!P18+'Schedule 3D_Income_The Cape'!P18</f>
        <v>0</v>
      </c>
      <c r="Q18" s="544">
        <f>'Schedule 3B_Income_Eastern'!Q18+'Schedule 3C_Income_Western'!Q18+'Schedule 3D_Income_The Cape'!Q18</f>
        <v>0</v>
      </c>
      <c r="R18" s="544">
        <f>'Schedule 3B_Income_Eastern'!R18+'Schedule 3C_Income_Western'!R18+'Schedule 3D_Income_The Cape'!R18</f>
        <v>0</v>
      </c>
      <c r="S18" s="544">
        <f>'Schedule 3B_Income_Eastern'!S18+'Schedule 3C_Income_Western'!S18+'Schedule 3D_Income_The Cape'!S18</f>
        <v>0</v>
      </c>
      <c r="T18" s="544">
        <f>'Schedule 3B_Income_Eastern'!T18+'Schedule 3C_Income_Western'!T18+'Schedule 3D_Income_The Cape'!T18</f>
        <v>10004203.973603658</v>
      </c>
      <c r="U18" s="544">
        <f>'Schedule 3B_Income_Eastern'!U18+'Schedule 3C_Income_Western'!U18+'Schedule 3D_Income_The Cape'!U18</f>
        <v>9393403.6840329487</v>
      </c>
      <c r="V18" s="544">
        <f>'Schedule 3B_Income_Eastern'!V18+'Schedule 3C_Income_Western'!V18+'Schedule 3D_Income_The Cape'!V18</f>
        <v>0</v>
      </c>
      <c r="W18" s="544">
        <f>'Schedule 3B_Income_Eastern'!W18+'Schedule 3C_Income_Western'!W18+'Schedule 3D_Income_The Cape'!W18</f>
        <v>0</v>
      </c>
      <c r="X18" s="544">
        <f>'Schedule 3B_Income_Eastern'!X18+'Schedule 3C_Income_Western'!X18+'Schedule 3D_Income_The Cape'!X18</f>
        <v>19397607.657636613</v>
      </c>
      <c r="Y18" s="544">
        <f>'Schedule 3B_Income_Eastern'!Y18+'Schedule 3C_Income_Western'!Y18+'Schedule 3D_Income_The Cape'!Y18</f>
        <v>19397607.657636613</v>
      </c>
      <c r="Z18" s="210"/>
      <c r="AA18" s="544">
        <f>'Schedule 3B_Income_Eastern'!AA18+'Schedule 3C_Income_Western'!AA18+'Schedule 3D_Income_The Cape'!AA18</f>
        <v>0</v>
      </c>
      <c r="AB18" s="544">
        <f>'Schedule 3B_Income_Eastern'!AB18+'Schedule 3C_Income_Western'!AB18+'Schedule 3D_Income_The Cape'!AB18</f>
        <v>0</v>
      </c>
      <c r="AC18" s="544">
        <f>'Schedule 3B_Income_Eastern'!AC18+'Schedule 3C_Income_Western'!AC18+'Schedule 3D_Income_The Cape'!AC18</f>
        <v>0</v>
      </c>
      <c r="AD18" s="544">
        <f>'Schedule 3B_Income_Eastern'!AD18+'Schedule 3C_Income_Western'!AD18+'Schedule 3D_Income_The Cape'!AD18</f>
        <v>0</v>
      </c>
      <c r="AE18" s="544">
        <f>'Schedule 3B_Income_Eastern'!AE18+'Schedule 3C_Income_Western'!AE18+'Schedule 3D_Income_The Cape'!AE18</f>
        <v>0</v>
      </c>
      <c r="AF18" s="544">
        <f>'Schedule 3B_Income_Eastern'!AF18+'Schedule 3C_Income_Western'!AF18+'Schedule 3D_Income_The Cape'!AF18</f>
        <v>1521127.6442194078</v>
      </c>
      <c r="AG18" s="544">
        <f>'Schedule 3B_Income_Eastern'!AG18+'Schedule 3C_Income_Western'!AG18+'Schedule 3D_Income_The Cape'!AG18</f>
        <v>1413062.9776030479</v>
      </c>
      <c r="AH18" s="544">
        <f>'Schedule 3B_Income_Eastern'!AH18+'Schedule 3C_Income_Western'!AH18+'Schedule 3D_Income_The Cape'!AH18</f>
        <v>0</v>
      </c>
      <c r="AI18" s="544">
        <f>'Schedule 3B_Income_Eastern'!AI18+'Schedule 3C_Income_Western'!AI18+'Schedule 3D_Income_The Cape'!AI18</f>
        <v>0</v>
      </c>
      <c r="AJ18" s="544">
        <f>'Schedule 3B_Income_Eastern'!AJ18+'Schedule 3C_Income_Western'!AJ18+'Schedule 3D_Income_The Cape'!AJ18</f>
        <v>2934190.6218224559</v>
      </c>
      <c r="AK18" s="544">
        <f>'Schedule 3B_Income_Eastern'!AK18+'Schedule 3C_Income_Western'!AK18+'Schedule 3D_Income_The Cape'!AK18</f>
        <v>2934190.6218224559</v>
      </c>
      <c r="AL18" s="210"/>
      <c r="AM18" s="544">
        <f>'Schedule 3B_Income_Eastern'!AM18+'Schedule 3C_Income_Western'!AM18+'Schedule 3D_Income_The Cape'!AM18</f>
        <v>0</v>
      </c>
      <c r="AN18" s="544">
        <f>'Schedule 3B_Income_Eastern'!AN18+'Schedule 3C_Income_Western'!AN18+'Schedule 3D_Income_The Cape'!AN18</f>
        <v>0</v>
      </c>
      <c r="AO18" s="544">
        <f>'Schedule 3B_Income_Eastern'!AO18+'Schedule 3C_Income_Western'!AO18+'Schedule 3D_Income_The Cape'!AO18</f>
        <v>0</v>
      </c>
      <c r="AP18" s="544">
        <f>'Schedule 3B_Income_Eastern'!AP18+'Schedule 3C_Income_Western'!AP18+'Schedule 3D_Income_The Cape'!AP18</f>
        <v>0</v>
      </c>
      <c r="AQ18" s="544">
        <f>'Schedule 3B_Income_Eastern'!AQ18+'Schedule 3C_Income_Western'!AQ18+'Schedule 3D_Income_The Cape'!AQ18</f>
        <v>0</v>
      </c>
      <c r="AR18" s="544">
        <f>'Schedule 3B_Income_Eastern'!AR18+'Schedule 3C_Income_Western'!AR18+'Schedule 3D_Income_The Cape'!AR18</f>
        <v>34736742.384106569</v>
      </c>
      <c r="AS18" s="544">
        <f>'Schedule 3B_Income_Eastern'!AS18+'Schedule 3C_Income_Western'!AS18+'Schedule 3D_Income_The Cape'!AS18</f>
        <v>34772155.715699397</v>
      </c>
      <c r="AT18" s="544">
        <f>'Schedule 3B_Income_Eastern'!AT18+'Schedule 3C_Income_Western'!AT18+'Schedule 3D_Income_The Cape'!AT18</f>
        <v>0</v>
      </c>
      <c r="AU18" s="544">
        <f>'Schedule 3B_Income_Eastern'!AU18+'Schedule 3C_Income_Western'!AU18+'Schedule 3D_Income_The Cape'!AU18</f>
        <v>0</v>
      </c>
      <c r="AV18" s="544">
        <f>'Schedule 3B_Income_Eastern'!AV18+'Schedule 3C_Income_Western'!AV18+'Schedule 3D_Income_The Cape'!AV18</f>
        <v>69508898.099805981</v>
      </c>
      <c r="AW18" s="544">
        <f>'Schedule 3B_Income_Eastern'!AW18+'Schedule 3C_Income_Western'!AW18+'Schedule 3D_Income_The Cape'!AW18</f>
        <v>69508898.099805981</v>
      </c>
      <c r="AX18" s="210"/>
      <c r="AY18" s="544">
        <f>'Schedule 3B_Income_Eastern'!AY18+'Schedule 3C_Income_Western'!AY18+'Schedule 3D_Income_The Cape'!AY18</f>
        <v>0</v>
      </c>
      <c r="AZ18" s="544">
        <f>'Schedule 3B_Income_Eastern'!AZ18+'Schedule 3C_Income_Western'!AZ18+'Schedule 3D_Income_The Cape'!AZ18</f>
        <v>0</v>
      </c>
      <c r="BA18" s="544">
        <f>'Schedule 3B_Income_Eastern'!BA18+'Schedule 3C_Income_Western'!BA18+'Schedule 3D_Income_The Cape'!BA18</f>
        <v>0</v>
      </c>
      <c r="BB18" s="544">
        <f>'Schedule 3B_Income_Eastern'!BB18+'Schedule 3C_Income_Western'!BB18+'Schedule 3D_Income_The Cape'!BB18</f>
        <v>0</v>
      </c>
      <c r="BC18" s="544">
        <f>'Schedule 3B_Income_Eastern'!BC18+'Schedule 3C_Income_Western'!BC18+'Schedule 3D_Income_The Cape'!BC18</f>
        <v>0</v>
      </c>
      <c r="BD18" s="544">
        <f>'Schedule 3B_Income_Eastern'!BD18+'Schedule 3C_Income_Western'!BD18+'Schedule 3D_Income_The Cape'!BD18</f>
        <v>482767.1519491708</v>
      </c>
      <c r="BE18" s="544">
        <f>'Schedule 3B_Income_Eastern'!BE18+'Schedule 3C_Income_Western'!BE18+'Schedule 3D_Income_The Cape'!BE18</f>
        <v>501561.00701288553</v>
      </c>
      <c r="BF18" s="544">
        <f>'Schedule 3B_Income_Eastern'!BF18+'Schedule 3C_Income_Western'!BF18+'Schedule 3D_Income_The Cape'!BF18</f>
        <v>0</v>
      </c>
      <c r="BG18" s="544">
        <f>'Schedule 3B_Income_Eastern'!BG18+'Schedule 3C_Income_Western'!BG18+'Schedule 3D_Income_The Cape'!BG18</f>
        <v>0</v>
      </c>
      <c r="BH18" s="544">
        <f>'Schedule 3B_Income_Eastern'!BH18+'Schedule 3C_Income_Western'!BH18+'Schedule 3D_Income_The Cape'!BH18</f>
        <v>984328.15896205639</v>
      </c>
      <c r="BI18" s="544">
        <f>'Schedule 3B_Income_Eastern'!BI18+'Schedule 3C_Income_Western'!BI18+'Schedule 3D_Income_The Cape'!BI18</f>
        <v>984328.15896205639</v>
      </c>
      <c r="BJ18" s="210"/>
      <c r="BK18" s="544">
        <f>'Schedule 3B_Income_Eastern'!BK18+'Schedule 3C_Income_Western'!BK18+'Schedule 3D_Income_The Cape'!BK18</f>
        <v>0</v>
      </c>
      <c r="BL18" s="544">
        <f>'Schedule 3B_Income_Eastern'!BL18+'Schedule 3C_Income_Western'!BL18+'Schedule 3D_Income_The Cape'!BL18</f>
        <v>0</v>
      </c>
      <c r="BM18" s="544">
        <f>'Schedule 3B_Income_Eastern'!BM18+'Schedule 3C_Income_Western'!BM18+'Schedule 3D_Income_The Cape'!BM18</f>
        <v>0</v>
      </c>
      <c r="BN18" s="544">
        <f>'Schedule 3B_Income_Eastern'!BN18+'Schedule 3C_Income_Western'!BN18+'Schedule 3D_Income_The Cape'!BN18</f>
        <v>0</v>
      </c>
      <c r="BO18" s="544">
        <f>'Schedule 3B_Income_Eastern'!BO18+'Schedule 3C_Income_Western'!BO18+'Schedule 3D_Income_The Cape'!BO18</f>
        <v>0</v>
      </c>
      <c r="BP18" s="544">
        <f>'Schedule 3B_Income_Eastern'!BP18+'Schedule 3C_Income_Western'!BP18+'Schedule 3D_Income_The Cape'!BP18</f>
        <v>0</v>
      </c>
      <c r="BQ18" s="544">
        <f>'Schedule 3B_Income_Eastern'!BQ18+'Schedule 3C_Income_Western'!BQ18+'Schedule 3D_Income_The Cape'!BQ18</f>
        <v>0</v>
      </c>
      <c r="BR18" s="544">
        <f>'Schedule 3B_Income_Eastern'!BR18+'Schedule 3C_Income_Western'!BR18+'Schedule 3D_Income_The Cape'!BR18</f>
        <v>0</v>
      </c>
      <c r="BS18" s="544">
        <f>'Schedule 3B_Income_Eastern'!BS18+'Schedule 3C_Income_Western'!BS18+'Schedule 3D_Income_The Cape'!BS18</f>
        <v>0</v>
      </c>
      <c r="BT18" s="544">
        <f>'Schedule 3B_Income_Eastern'!BT18+'Schedule 3C_Income_Western'!BT18+'Schedule 3D_Income_The Cape'!BT18</f>
        <v>0</v>
      </c>
      <c r="BU18" s="544">
        <f>'Schedule 3B_Income_Eastern'!BU18+'Schedule 3C_Income_Western'!BU18+'Schedule 3D_Income_The Cape'!BU18</f>
        <v>0</v>
      </c>
      <c r="BV18" s="210"/>
      <c r="BW18" s="544">
        <f>'Schedule 3B_Income_Eastern'!BW18+'Schedule 3C_Income_Western'!BW18+'Schedule 3D_Income_The Cape'!BW18</f>
        <v>0</v>
      </c>
      <c r="BX18" s="544">
        <f>'Schedule 3B_Income_Eastern'!BX18+'Schedule 3C_Income_Western'!BX18+'Schedule 3D_Income_The Cape'!BX18</f>
        <v>0</v>
      </c>
      <c r="BY18" s="544">
        <f>'Schedule 3B_Income_Eastern'!BY18+'Schedule 3C_Income_Western'!BY18+'Schedule 3D_Income_The Cape'!BY18</f>
        <v>0</v>
      </c>
      <c r="BZ18" s="544">
        <f>'Schedule 3B_Income_Eastern'!BZ18+'Schedule 3C_Income_Western'!BZ18+'Schedule 3D_Income_The Cape'!BZ18</f>
        <v>0</v>
      </c>
      <c r="CA18" s="544">
        <f>'Schedule 3B_Income_Eastern'!CA18+'Schedule 3C_Income_Western'!CA18+'Schedule 3D_Income_The Cape'!CA18</f>
        <v>0</v>
      </c>
      <c r="CB18" s="544">
        <f>'Schedule 3B_Income_Eastern'!CB18+'Schedule 3C_Income_Western'!CB18+'Schedule 3D_Income_The Cape'!CB18</f>
        <v>457777.42096795002</v>
      </c>
      <c r="CC18" s="544">
        <f>'Schedule 3B_Income_Eastern'!CC18+'Schedule 3C_Income_Western'!CC18+'Schedule 3D_Income_The Cape'!CC18</f>
        <v>455163.67732433998</v>
      </c>
      <c r="CD18" s="544">
        <f>'Schedule 3B_Income_Eastern'!CD18+'Schedule 3C_Income_Western'!CD18+'Schedule 3D_Income_The Cape'!CD18</f>
        <v>0</v>
      </c>
      <c r="CE18" s="544">
        <f>'Schedule 3B_Income_Eastern'!CE18+'Schedule 3C_Income_Western'!CE18+'Schedule 3D_Income_The Cape'!CE18</f>
        <v>0</v>
      </c>
      <c r="CF18" s="544">
        <f>'Schedule 3B_Income_Eastern'!CF18+'Schedule 3C_Income_Western'!CF18+'Schedule 3D_Income_The Cape'!CF18</f>
        <v>912941.09829229</v>
      </c>
      <c r="CG18" s="544">
        <f>'Schedule 3B_Income_Eastern'!CG18+'Schedule 3C_Income_Western'!CG18+'Schedule 3D_Income_The Cape'!CG18</f>
        <v>912941.09829229</v>
      </c>
      <c r="CH18" s="210"/>
      <c r="CI18" s="544">
        <f>'Schedule 3B_Income_Eastern'!CI18+'Schedule 3C_Income_Western'!CI18+'Schedule 3D_Income_The Cape'!CI18</f>
        <v>0</v>
      </c>
      <c r="CJ18" s="544">
        <f>'Schedule 3B_Income_Eastern'!CJ18+'Schedule 3C_Income_Western'!CJ18+'Schedule 3D_Income_The Cape'!CJ18</f>
        <v>0</v>
      </c>
      <c r="CK18" s="544">
        <f>'Schedule 3B_Income_Eastern'!CK18+'Schedule 3C_Income_Western'!CK18+'Schedule 3D_Income_The Cape'!CK18</f>
        <v>0</v>
      </c>
      <c r="CL18" s="544">
        <f>'Schedule 3B_Income_Eastern'!CL18+'Schedule 3C_Income_Western'!CL18+'Schedule 3D_Income_The Cape'!CL18</f>
        <v>0</v>
      </c>
      <c r="CM18" s="372">
        <f t="shared" si="0"/>
        <v>0</v>
      </c>
      <c r="CN18" s="544">
        <f>'Schedule 3B_Income_Eastern'!CN18+'Schedule 3C_Income_Western'!CN18+'Schedule 3D_Income_The Cape'!CN18</f>
        <v>56074263.774620034</v>
      </c>
      <c r="CO18" s="544">
        <f>'Schedule 3B_Income_Eastern'!CO18+'Schedule 3C_Income_Western'!CO18+'Schedule 3D_Income_The Cape'!CO18</f>
        <v>53934459.104380049</v>
      </c>
      <c r="CP18" s="544">
        <f>'Schedule 3B_Income_Eastern'!CP18+'Schedule 3C_Income_Western'!CP18+'Schedule 3D_Income_The Cape'!CP18</f>
        <v>0</v>
      </c>
      <c r="CQ18" s="544">
        <f>'Schedule 3B_Income_Eastern'!CQ18+'Schedule 3C_Income_Western'!CQ18+'Schedule 3D_Income_The Cape'!CQ18</f>
        <v>0</v>
      </c>
      <c r="CR18" s="372">
        <f t="shared" si="1"/>
        <v>110008722.87900008</v>
      </c>
      <c r="CS18" s="544">
        <f>'Schedule 3B_Income_Eastern'!CS18+'Schedule 3C_Income_Western'!CS18+'Schedule 3D_Income_The Cape'!CS18</f>
        <v>56074263.774620034</v>
      </c>
      <c r="CT18" s="544">
        <f>'Schedule 3B_Income_Eastern'!CT18+'Schedule 3C_Income_Western'!CT18+'Schedule 3D_Income_The Cape'!CT18</f>
        <v>53934459.104380049</v>
      </c>
      <c r="CU18" s="544">
        <f>'Schedule 3B_Income_Eastern'!CU18+'Schedule 3C_Income_Western'!CU18+'Schedule 3D_Income_The Cape'!CU18</f>
        <v>0</v>
      </c>
      <c r="CV18" s="544">
        <f>'Schedule 3B_Income_Eastern'!CV18+'Schedule 3C_Income_Western'!CV18+'Schedule 3D_Income_The Cape'!CV18</f>
        <v>0</v>
      </c>
      <c r="CW18" s="372">
        <f t="shared" si="2"/>
        <v>110008722.87900008</v>
      </c>
    </row>
    <row r="19" spans="1:101" ht="15.75" customHeight="1">
      <c r="A19" s="119" t="s">
        <v>196</v>
      </c>
      <c r="B19" s="210">
        <v>2</v>
      </c>
      <c r="C19" s="544">
        <f>'Schedule 3B_Income_Eastern'!C19+'Schedule 3C_Income_Western'!C19+'Schedule 3D_Income_The Cape'!C19</f>
        <v>0</v>
      </c>
      <c r="D19" s="544">
        <f>'Schedule 3B_Income_Eastern'!D19+'Schedule 3C_Income_Western'!D19+'Schedule 3D_Income_The Cape'!D19</f>
        <v>0</v>
      </c>
      <c r="E19" s="544">
        <f>'Schedule 3B_Income_Eastern'!E19+'Schedule 3C_Income_Western'!E19+'Schedule 3D_Income_The Cape'!E19</f>
        <v>0</v>
      </c>
      <c r="F19" s="544">
        <f>'Schedule 3B_Income_Eastern'!F19+'Schedule 3C_Income_Western'!F19+'Schedule 3D_Income_The Cape'!F19</f>
        <v>0</v>
      </c>
      <c r="G19" s="544">
        <f>'Schedule 3B_Income_Eastern'!G19+'Schedule 3C_Income_Western'!G19+'Schedule 3D_Income_The Cape'!G19</f>
        <v>0</v>
      </c>
      <c r="H19" s="544">
        <f>'Schedule 3B_Income_Eastern'!H19+'Schedule 3C_Income_Western'!H19+'Schedule 3D_Income_The Cape'!H19</f>
        <v>28360969.74945138</v>
      </c>
      <c r="I19" s="544">
        <f>'Schedule 3B_Income_Eastern'!I19+'Schedule 3C_Income_Western'!I19+'Schedule 3D_Income_The Cape'!I19</f>
        <v>22946196.775877897</v>
      </c>
      <c r="J19" s="544">
        <f>'Schedule 3B_Income_Eastern'!J19+'Schedule 3C_Income_Western'!J19+'Schedule 3D_Income_The Cape'!J19</f>
        <v>0</v>
      </c>
      <c r="K19" s="544">
        <f>'Schedule 3B_Income_Eastern'!K19+'Schedule 3C_Income_Western'!K19+'Schedule 3D_Income_The Cape'!K19</f>
        <v>0</v>
      </c>
      <c r="L19" s="544">
        <f>'Schedule 3B_Income_Eastern'!L19+'Schedule 3C_Income_Western'!L19+'Schedule 3D_Income_The Cape'!L19</f>
        <v>51307166.525329277</v>
      </c>
      <c r="M19" s="544">
        <f>'Schedule 3B_Income_Eastern'!M19+'Schedule 3C_Income_Western'!M19+'Schedule 3D_Income_The Cape'!M19</f>
        <v>51307166.525329277</v>
      </c>
      <c r="N19" s="210">
        <v>2</v>
      </c>
      <c r="O19" s="544">
        <f>'Schedule 3B_Income_Eastern'!O19+'Schedule 3C_Income_Western'!O19+'Schedule 3D_Income_The Cape'!O19</f>
        <v>0</v>
      </c>
      <c r="P19" s="544">
        <f>'Schedule 3B_Income_Eastern'!P19+'Schedule 3C_Income_Western'!P19+'Schedule 3D_Income_The Cape'!P19</f>
        <v>0</v>
      </c>
      <c r="Q19" s="544">
        <f>'Schedule 3B_Income_Eastern'!Q19+'Schedule 3C_Income_Western'!Q19+'Schedule 3D_Income_The Cape'!Q19</f>
        <v>0</v>
      </c>
      <c r="R19" s="544">
        <f>'Schedule 3B_Income_Eastern'!R19+'Schedule 3C_Income_Western'!R19+'Schedule 3D_Income_The Cape'!R19</f>
        <v>0</v>
      </c>
      <c r="S19" s="544">
        <f>'Schedule 3B_Income_Eastern'!S19+'Schedule 3C_Income_Western'!S19+'Schedule 3D_Income_The Cape'!S19</f>
        <v>0</v>
      </c>
      <c r="T19" s="544">
        <f>'Schedule 3B_Income_Eastern'!T19+'Schedule 3C_Income_Western'!T19+'Schedule 3D_Income_The Cape'!T19</f>
        <v>30207021.86747558</v>
      </c>
      <c r="U19" s="544">
        <f>'Schedule 3B_Income_Eastern'!U19+'Schedule 3C_Income_Western'!U19+'Schedule 3D_Income_The Cape'!U19</f>
        <v>28273377.089425035</v>
      </c>
      <c r="V19" s="544">
        <f>'Schedule 3B_Income_Eastern'!V19+'Schedule 3C_Income_Western'!V19+'Schedule 3D_Income_The Cape'!V19</f>
        <v>0</v>
      </c>
      <c r="W19" s="544">
        <f>'Schedule 3B_Income_Eastern'!W19+'Schedule 3C_Income_Western'!W19+'Schedule 3D_Income_The Cape'!W19</f>
        <v>0</v>
      </c>
      <c r="X19" s="544">
        <f>'Schedule 3B_Income_Eastern'!X19+'Schedule 3C_Income_Western'!X19+'Schedule 3D_Income_The Cape'!X19</f>
        <v>58480398.956900626</v>
      </c>
      <c r="Y19" s="544">
        <f>'Schedule 3B_Income_Eastern'!Y19+'Schedule 3C_Income_Western'!Y19+'Schedule 3D_Income_The Cape'!Y19</f>
        <v>58480398.956900626</v>
      </c>
      <c r="Z19" s="210">
        <v>2</v>
      </c>
      <c r="AA19" s="544">
        <f>'Schedule 3B_Income_Eastern'!AA19+'Schedule 3C_Income_Western'!AA19+'Schedule 3D_Income_The Cape'!AA19</f>
        <v>0</v>
      </c>
      <c r="AB19" s="544">
        <f>'Schedule 3B_Income_Eastern'!AB19+'Schedule 3C_Income_Western'!AB19+'Schedule 3D_Income_The Cape'!AB19</f>
        <v>0</v>
      </c>
      <c r="AC19" s="544">
        <f>'Schedule 3B_Income_Eastern'!AC19+'Schedule 3C_Income_Western'!AC19+'Schedule 3D_Income_The Cape'!AC19</f>
        <v>0</v>
      </c>
      <c r="AD19" s="544">
        <f>'Schedule 3B_Income_Eastern'!AD19+'Schedule 3C_Income_Western'!AD19+'Schedule 3D_Income_The Cape'!AD19</f>
        <v>0</v>
      </c>
      <c r="AE19" s="544">
        <f>'Schedule 3B_Income_Eastern'!AE19+'Schedule 3C_Income_Western'!AE19+'Schedule 3D_Income_The Cape'!AE19</f>
        <v>0</v>
      </c>
      <c r="AF19" s="544">
        <f>'Schedule 3B_Income_Eastern'!AF19+'Schedule 3C_Income_Western'!AF19+'Schedule 3D_Income_The Cape'!AF19</f>
        <v>5490387.2495109513</v>
      </c>
      <c r="AG19" s="544">
        <f>'Schedule 3B_Income_Eastern'!AG19+'Schedule 3C_Income_Western'!AG19+'Schedule 3D_Income_The Cape'!AG19</f>
        <v>5076473.0163448397</v>
      </c>
      <c r="AH19" s="544">
        <f>'Schedule 3B_Income_Eastern'!AH19+'Schedule 3C_Income_Western'!AH19+'Schedule 3D_Income_The Cape'!AH19</f>
        <v>0</v>
      </c>
      <c r="AI19" s="544">
        <f>'Schedule 3B_Income_Eastern'!AI19+'Schedule 3C_Income_Western'!AI19+'Schedule 3D_Income_The Cape'!AI19</f>
        <v>0</v>
      </c>
      <c r="AJ19" s="544">
        <f>'Schedule 3B_Income_Eastern'!AJ19+'Schedule 3C_Income_Western'!AJ19+'Schedule 3D_Income_The Cape'!AJ19</f>
        <v>10566860.265855793</v>
      </c>
      <c r="AK19" s="544">
        <f>'Schedule 3B_Income_Eastern'!AK19+'Schedule 3C_Income_Western'!AK19+'Schedule 3D_Income_The Cape'!AK19</f>
        <v>10566860.265855793</v>
      </c>
      <c r="AL19" s="210">
        <v>2</v>
      </c>
      <c r="AM19" s="544">
        <f>'Schedule 3B_Income_Eastern'!AM19+'Schedule 3C_Income_Western'!AM19+'Schedule 3D_Income_The Cape'!AM19</f>
        <v>0</v>
      </c>
      <c r="AN19" s="544">
        <f>'Schedule 3B_Income_Eastern'!AN19+'Schedule 3C_Income_Western'!AN19+'Schedule 3D_Income_The Cape'!AN19</f>
        <v>0</v>
      </c>
      <c r="AO19" s="544">
        <f>'Schedule 3B_Income_Eastern'!AO19+'Schedule 3C_Income_Western'!AO19+'Schedule 3D_Income_The Cape'!AO19</f>
        <v>0</v>
      </c>
      <c r="AP19" s="544">
        <f>'Schedule 3B_Income_Eastern'!AP19+'Schedule 3C_Income_Western'!AP19+'Schedule 3D_Income_The Cape'!AP19</f>
        <v>0</v>
      </c>
      <c r="AQ19" s="544">
        <f>'Schedule 3B_Income_Eastern'!AQ19+'Schedule 3C_Income_Western'!AQ19+'Schedule 3D_Income_The Cape'!AQ19</f>
        <v>0</v>
      </c>
      <c r="AR19" s="544">
        <f>'Schedule 3B_Income_Eastern'!AR19+'Schedule 3C_Income_Western'!AR19+'Schedule 3D_Income_The Cape'!AR19</f>
        <v>148057923.61695632</v>
      </c>
      <c r="AS19" s="544">
        <f>'Schedule 3B_Income_Eastern'!AS19+'Schedule 3C_Income_Western'!AS19+'Schedule 3D_Income_The Cape'!AS19</f>
        <v>145627686.9658334</v>
      </c>
      <c r="AT19" s="544">
        <f>'Schedule 3B_Income_Eastern'!AT19+'Schedule 3C_Income_Western'!AT19+'Schedule 3D_Income_The Cape'!AT19</f>
        <v>0</v>
      </c>
      <c r="AU19" s="544">
        <f>'Schedule 3B_Income_Eastern'!AU19+'Schedule 3C_Income_Western'!AU19+'Schedule 3D_Income_The Cape'!AU19</f>
        <v>0</v>
      </c>
      <c r="AV19" s="544">
        <f>'Schedule 3B_Income_Eastern'!AV19+'Schedule 3C_Income_Western'!AV19+'Schedule 3D_Income_The Cape'!AV19</f>
        <v>293685610.58278972</v>
      </c>
      <c r="AW19" s="544">
        <f>'Schedule 3B_Income_Eastern'!AW19+'Schedule 3C_Income_Western'!AW19+'Schedule 3D_Income_The Cape'!AW19</f>
        <v>293685610.58278972</v>
      </c>
      <c r="AX19" s="210">
        <v>2</v>
      </c>
      <c r="AY19" s="544">
        <f>'Schedule 3B_Income_Eastern'!AY19+'Schedule 3C_Income_Western'!AY19+'Schedule 3D_Income_The Cape'!AY19</f>
        <v>0</v>
      </c>
      <c r="AZ19" s="544">
        <f>'Schedule 3B_Income_Eastern'!AZ19+'Schedule 3C_Income_Western'!AZ19+'Schedule 3D_Income_The Cape'!AZ19</f>
        <v>0</v>
      </c>
      <c r="BA19" s="544">
        <f>'Schedule 3B_Income_Eastern'!BA19+'Schedule 3C_Income_Western'!BA19+'Schedule 3D_Income_The Cape'!BA19</f>
        <v>0</v>
      </c>
      <c r="BB19" s="544">
        <f>'Schedule 3B_Income_Eastern'!BB19+'Schedule 3C_Income_Western'!BB19+'Schedule 3D_Income_The Cape'!BB19</f>
        <v>0</v>
      </c>
      <c r="BC19" s="544">
        <f>'Schedule 3B_Income_Eastern'!BC19+'Schedule 3C_Income_Western'!BC19+'Schedule 3D_Income_The Cape'!BC19</f>
        <v>0</v>
      </c>
      <c r="BD19" s="544">
        <f>'Schedule 3B_Income_Eastern'!BD19+'Schedule 3C_Income_Western'!BD19+'Schedule 3D_Income_The Cape'!BD19</f>
        <v>2949306.2009716653</v>
      </c>
      <c r="BE19" s="544">
        <f>'Schedule 3B_Income_Eastern'!BE19+'Schedule 3C_Income_Western'!BE19+'Schedule 3D_Income_The Cape'!BE19</f>
        <v>3096984.1223772652</v>
      </c>
      <c r="BF19" s="544">
        <f>'Schedule 3B_Income_Eastern'!BF19+'Schedule 3C_Income_Western'!BF19+'Schedule 3D_Income_The Cape'!BF19</f>
        <v>0</v>
      </c>
      <c r="BG19" s="544">
        <f>'Schedule 3B_Income_Eastern'!BG19+'Schedule 3C_Income_Western'!BG19+'Schedule 3D_Income_The Cape'!BG19</f>
        <v>0</v>
      </c>
      <c r="BH19" s="544">
        <f>'Schedule 3B_Income_Eastern'!BH19+'Schedule 3C_Income_Western'!BH19+'Schedule 3D_Income_The Cape'!BH19</f>
        <v>6046290.3233489301</v>
      </c>
      <c r="BI19" s="544">
        <f>'Schedule 3B_Income_Eastern'!BI19+'Schedule 3C_Income_Western'!BI19+'Schedule 3D_Income_The Cape'!BI19</f>
        <v>6046290.3233489301</v>
      </c>
      <c r="BJ19" s="210">
        <v>2</v>
      </c>
      <c r="BK19" s="544">
        <f>'Schedule 3B_Income_Eastern'!BK19+'Schedule 3C_Income_Western'!BK19+'Schedule 3D_Income_The Cape'!BK19</f>
        <v>0</v>
      </c>
      <c r="BL19" s="544">
        <f>'Schedule 3B_Income_Eastern'!BL19+'Schedule 3C_Income_Western'!BL19+'Schedule 3D_Income_The Cape'!BL19</f>
        <v>0</v>
      </c>
      <c r="BM19" s="544">
        <f>'Schedule 3B_Income_Eastern'!BM19+'Schedule 3C_Income_Western'!BM19+'Schedule 3D_Income_The Cape'!BM19</f>
        <v>0</v>
      </c>
      <c r="BN19" s="544">
        <f>'Schedule 3B_Income_Eastern'!BN19+'Schedule 3C_Income_Western'!BN19+'Schedule 3D_Income_The Cape'!BN19</f>
        <v>0</v>
      </c>
      <c r="BO19" s="544">
        <f>'Schedule 3B_Income_Eastern'!BO19+'Schedule 3C_Income_Western'!BO19+'Schedule 3D_Income_The Cape'!BO19</f>
        <v>0</v>
      </c>
      <c r="BP19" s="544">
        <f>'Schedule 3B_Income_Eastern'!BP19+'Schedule 3C_Income_Western'!BP19+'Schedule 3D_Income_The Cape'!BP19</f>
        <v>0</v>
      </c>
      <c r="BQ19" s="544">
        <f>'Schedule 3B_Income_Eastern'!BQ19+'Schedule 3C_Income_Western'!BQ19+'Schedule 3D_Income_The Cape'!BQ19</f>
        <v>0</v>
      </c>
      <c r="BR19" s="544">
        <f>'Schedule 3B_Income_Eastern'!BR19+'Schedule 3C_Income_Western'!BR19+'Schedule 3D_Income_The Cape'!BR19</f>
        <v>0</v>
      </c>
      <c r="BS19" s="544">
        <f>'Schedule 3B_Income_Eastern'!BS19+'Schedule 3C_Income_Western'!BS19+'Schedule 3D_Income_The Cape'!BS19</f>
        <v>0</v>
      </c>
      <c r="BT19" s="544">
        <f>'Schedule 3B_Income_Eastern'!BT19+'Schedule 3C_Income_Western'!BT19+'Schedule 3D_Income_The Cape'!BT19</f>
        <v>0</v>
      </c>
      <c r="BU19" s="544">
        <f>'Schedule 3B_Income_Eastern'!BU19+'Schedule 3C_Income_Western'!BU19+'Schedule 3D_Income_The Cape'!BU19</f>
        <v>0</v>
      </c>
      <c r="BV19" s="210">
        <v>2</v>
      </c>
      <c r="BW19" s="544">
        <f>'Schedule 3B_Income_Eastern'!BW19+'Schedule 3C_Income_Western'!BW19+'Schedule 3D_Income_The Cape'!BW19</f>
        <v>0</v>
      </c>
      <c r="BX19" s="544">
        <f>'Schedule 3B_Income_Eastern'!BX19+'Schedule 3C_Income_Western'!BX19+'Schedule 3D_Income_The Cape'!BX19</f>
        <v>0</v>
      </c>
      <c r="BY19" s="544">
        <f>'Schedule 3B_Income_Eastern'!BY19+'Schedule 3C_Income_Western'!BY19+'Schedule 3D_Income_The Cape'!BY19</f>
        <v>0</v>
      </c>
      <c r="BZ19" s="544">
        <f>'Schedule 3B_Income_Eastern'!BZ19+'Schedule 3C_Income_Western'!BZ19+'Schedule 3D_Income_The Cape'!BZ19</f>
        <v>0</v>
      </c>
      <c r="CA19" s="544">
        <f>'Schedule 3B_Income_Eastern'!CA19+'Schedule 3C_Income_Western'!CA19+'Schedule 3D_Income_The Cape'!CA19</f>
        <v>0</v>
      </c>
      <c r="CB19" s="544">
        <f>'Schedule 3B_Income_Eastern'!CB19+'Schedule 3C_Income_Western'!CB19+'Schedule 3D_Income_The Cape'!CB19</f>
        <v>3916796.4001807952</v>
      </c>
      <c r="CC19" s="544">
        <f>'Schedule 3B_Income_Eastern'!CC19+'Schedule 3C_Income_Western'!CC19+'Schedule 3D_Income_The Cape'!CC19</f>
        <v>3768501.9759477829</v>
      </c>
      <c r="CD19" s="544">
        <f>'Schedule 3B_Income_Eastern'!CD19+'Schedule 3C_Income_Western'!CD19+'Schedule 3D_Income_The Cape'!CD19</f>
        <v>0</v>
      </c>
      <c r="CE19" s="544">
        <f>'Schedule 3B_Income_Eastern'!CE19+'Schedule 3C_Income_Western'!CE19+'Schedule 3D_Income_The Cape'!CE19</f>
        <v>0</v>
      </c>
      <c r="CF19" s="544">
        <f>'Schedule 3B_Income_Eastern'!CF19+'Schedule 3C_Income_Western'!CF19+'Schedule 3D_Income_The Cape'!CF19</f>
        <v>7685298.3761285776</v>
      </c>
      <c r="CG19" s="544">
        <f>'Schedule 3B_Income_Eastern'!CG19+'Schedule 3C_Income_Western'!CG19+'Schedule 3D_Income_The Cape'!CG19</f>
        <v>7685298.3761285776</v>
      </c>
      <c r="CH19" s="210">
        <v>2</v>
      </c>
      <c r="CI19" s="544">
        <f>'Schedule 3B_Income_Eastern'!CI19+'Schedule 3C_Income_Western'!CI19+'Schedule 3D_Income_The Cape'!CI19</f>
        <v>0</v>
      </c>
      <c r="CJ19" s="544">
        <f>'Schedule 3B_Income_Eastern'!CJ19+'Schedule 3C_Income_Western'!CJ19+'Schedule 3D_Income_The Cape'!CJ19</f>
        <v>0</v>
      </c>
      <c r="CK19" s="544">
        <f>'Schedule 3B_Income_Eastern'!CK19+'Schedule 3C_Income_Western'!CK19+'Schedule 3D_Income_The Cape'!CK19</f>
        <v>0</v>
      </c>
      <c r="CL19" s="544">
        <f>'Schedule 3B_Income_Eastern'!CL19+'Schedule 3C_Income_Western'!CL19+'Schedule 3D_Income_The Cape'!CL19</f>
        <v>0</v>
      </c>
      <c r="CM19" s="372">
        <f t="shared" si="0"/>
        <v>0</v>
      </c>
      <c r="CN19" s="544">
        <f>'Schedule 3B_Income_Eastern'!CN19+'Schedule 3C_Income_Western'!CN19+'Schedule 3D_Income_The Cape'!CN19</f>
        <v>218982405.08454672</v>
      </c>
      <c r="CO19" s="544">
        <f>'Schedule 3B_Income_Eastern'!CO19+'Schedule 3C_Income_Western'!CO19+'Schedule 3D_Income_The Cape'!CO19</f>
        <v>208789219.94580624</v>
      </c>
      <c r="CP19" s="544">
        <f>'Schedule 3B_Income_Eastern'!CP19+'Schedule 3C_Income_Western'!CP19+'Schedule 3D_Income_The Cape'!CP19</f>
        <v>0</v>
      </c>
      <c r="CQ19" s="544">
        <f>'Schedule 3B_Income_Eastern'!CQ19+'Schedule 3C_Income_Western'!CQ19+'Schedule 3D_Income_The Cape'!CQ19</f>
        <v>0</v>
      </c>
      <c r="CR19" s="372">
        <f t="shared" si="1"/>
        <v>427771625.03035295</v>
      </c>
      <c r="CS19" s="544">
        <f>'Schedule 3B_Income_Eastern'!CS19+'Schedule 3C_Income_Western'!CS19+'Schedule 3D_Income_The Cape'!CS19</f>
        <v>218982405.08454672</v>
      </c>
      <c r="CT19" s="544">
        <f>'Schedule 3B_Income_Eastern'!CT19+'Schedule 3C_Income_Western'!CT19+'Schedule 3D_Income_The Cape'!CT19</f>
        <v>208789219.94580624</v>
      </c>
      <c r="CU19" s="544">
        <f>'Schedule 3B_Income_Eastern'!CU19+'Schedule 3C_Income_Western'!CU19+'Schedule 3D_Income_The Cape'!CU19</f>
        <v>0</v>
      </c>
      <c r="CV19" s="544">
        <f>'Schedule 3B_Income_Eastern'!CV19+'Schedule 3C_Income_Western'!CV19+'Schedule 3D_Income_The Cape'!CV19</f>
        <v>0</v>
      </c>
      <c r="CW19" s="372">
        <f t="shared" si="2"/>
        <v>427771625.03035295</v>
      </c>
    </row>
    <row r="20" spans="1:101" ht="15.75" customHeight="1">
      <c r="A20" s="79" t="s">
        <v>198</v>
      </c>
      <c r="B20" s="210">
        <v>3</v>
      </c>
      <c r="C20" s="544">
        <f>'Schedule 3B_Income_Eastern'!C20+'Schedule 3C_Income_Western'!C20+'Schedule 3D_Income_The Cape'!C20</f>
        <v>0</v>
      </c>
      <c r="D20" s="544">
        <f>'Schedule 3B_Income_Eastern'!D20+'Schedule 3C_Income_Western'!D20+'Schedule 3D_Income_The Cape'!D20</f>
        <v>0</v>
      </c>
      <c r="E20" s="544">
        <f>'Schedule 3B_Income_Eastern'!E20+'Schedule 3C_Income_Western'!E20+'Schedule 3D_Income_The Cape'!E20</f>
        <v>0</v>
      </c>
      <c r="F20" s="544">
        <f>'Schedule 3B_Income_Eastern'!F20+'Schedule 3C_Income_Western'!F20+'Schedule 3D_Income_The Cape'!F20</f>
        <v>0</v>
      </c>
      <c r="G20" s="544">
        <f>'Schedule 3B_Income_Eastern'!G20+'Schedule 3C_Income_Western'!G20+'Schedule 3D_Income_The Cape'!G20</f>
        <v>0</v>
      </c>
      <c r="H20" s="544">
        <f>'Schedule 3B_Income_Eastern'!H20+'Schedule 3C_Income_Western'!H20+'Schedule 3D_Income_The Cape'!H20</f>
        <v>0</v>
      </c>
      <c r="I20" s="544">
        <f>'Schedule 3B_Income_Eastern'!I20+'Schedule 3C_Income_Western'!I20+'Schedule 3D_Income_The Cape'!I20</f>
        <v>0</v>
      </c>
      <c r="J20" s="544">
        <f>'Schedule 3B_Income_Eastern'!J20+'Schedule 3C_Income_Western'!J20+'Schedule 3D_Income_The Cape'!J20</f>
        <v>0</v>
      </c>
      <c r="K20" s="544">
        <f>'Schedule 3B_Income_Eastern'!K20+'Schedule 3C_Income_Western'!K20+'Schedule 3D_Income_The Cape'!K20</f>
        <v>0</v>
      </c>
      <c r="L20" s="544">
        <f>'Schedule 3B_Income_Eastern'!L20+'Schedule 3C_Income_Western'!L20+'Schedule 3D_Income_The Cape'!L20</f>
        <v>0</v>
      </c>
      <c r="M20" s="544">
        <f>'Schedule 3B_Income_Eastern'!M20+'Schedule 3C_Income_Western'!M20+'Schedule 3D_Income_The Cape'!M20</f>
        <v>0</v>
      </c>
      <c r="N20" s="210">
        <v>3</v>
      </c>
      <c r="O20" s="544">
        <f>'Schedule 3B_Income_Eastern'!O20+'Schedule 3C_Income_Western'!O20+'Schedule 3D_Income_The Cape'!O20</f>
        <v>0</v>
      </c>
      <c r="P20" s="544">
        <f>'Schedule 3B_Income_Eastern'!P20+'Schedule 3C_Income_Western'!P20+'Schedule 3D_Income_The Cape'!P20</f>
        <v>0</v>
      </c>
      <c r="Q20" s="544">
        <f>'Schedule 3B_Income_Eastern'!Q20+'Schedule 3C_Income_Western'!Q20+'Schedule 3D_Income_The Cape'!Q20</f>
        <v>0</v>
      </c>
      <c r="R20" s="544">
        <f>'Schedule 3B_Income_Eastern'!R20+'Schedule 3C_Income_Western'!R20+'Schedule 3D_Income_The Cape'!R20</f>
        <v>0</v>
      </c>
      <c r="S20" s="544">
        <f>'Schedule 3B_Income_Eastern'!S20+'Schedule 3C_Income_Western'!S20+'Schedule 3D_Income_The Cape'!S20</f>
        <v>0</v>
      </c>
      <c r="T20" s="544">
        <f>'Schedule 3B_Income_Eastern'!T20+'Schedule 3C_Income_Western'!T20+'Schedule 3D_Income_The Cape'!T20</f>
        <v>0</v>
      </c>
      <c r="U20" s="544">
        <f>'Schedule 3B_Income_Eastern'!U20+'Schedule 3C_Income_Western'!U20+'Schedule 3D_Income_The Cape'!U20</f>
        <v>0</v>
      </c>
      <c r="V20" s="544">
        <f>'Schedule 3B_Income_Eastern'!V20+'Schedule 3C_Income_Western'!V20+'Schedule 3D_Income_The Cape'!V20</f>
        <v>0</v>
      </c>
      <c r="W20" s="544">
        <f>'Schedule 3B_Income_Eastern'!W20+'Schedule 3C_Income_Western'!W20+'Schedule 3D_Income_The Cape'!W20</f>
        <v>0</v>
      </c>
      <c r="X20" s="544">
        <f>'Schedule 3B_Income_Eastern'!X20+'Schedule 3C_Income_Western'!X20+'Schedule 3D_Income_The Cape'!X20</f>
        <v>0</v>
      </c>
      <c r="Y20" s="544">
        <f>'Schedule 3B_Income_Eastern'!Y20+'Schedule 3C_Income_Western'!Y20+'Schedule 3D_Income_The Cape'!Y20</f>
        <v>0</v>
      </c>
      <c r="Z20" s="210">
        <v>3</v>
      </c>
      <c r="AA20" s="544">
        <f>'Schedule 3B_Income_Eastern'!AA20+'Schedule 3C_Income_Western'!AA20+'Schedule 3D_Income_The Cape'!AA20</f>
        <v>0</v>
      </c>
      <c r="AB20" s="544">
        <f>'Schedule 3B_Income_Eastern'!AB20+'Schedule 3C_Income_Western'!AB20+'Schedule 3D_Income_The Cape'!AB20</f>
        <v>0</v>
      </c>
      <c r="AC20" s="544">
        <f>'Schedule 3B_Income_Eastern'!AC20+'Schedule 3C_Income_Western'!AC20+'Schedule 3D_Income_The Cape'!AC20</f>
        <v>0</v>
      </c>
      <c r="AD20" s="544">
        <f>'Schedule 3B_Income_Eastern'!AD20+'Schedule 3C_Income_Western'!AD20+'Schedule 3D_Income_The Cape'!AD20</f>
        <v>0</v>
      </c>
      <c r="AE20" s="544">
        <f>'Schedule 3B_Income_Eastern'!AE20+'Schedule 3C_Income_Western'!AE20+'Schedule 3D_Income_The Cape'!AE20</f>
        <v>0</v>
      </c>
      <c r="AF20" s="544">
        <f>'Schedule 3B_Income_Eastern'!AF20+'Schedule 3C_Income_Western'!AF20+'Schedule 3D_Income_The Cape'!AF20</f>
        <v>0</v>
      </c>
      <c r="AG20" s="544">
        <f>'Schedule 3B_Income_Eastern'!AG20+'Schedule 3C_Income_Western'!AG20+'Schedule 3D_Income_The Cape'!AG20</f>
        <v>0</v>
      </c>
      <c r="AH20" s="544">
        <f>'Schedule 3B_Income_Eastern'!AH20+'Schedule 3C_Income_Western'!AH20+'Schedule 3D_Income_The Cape'!AH20</f>
        <v>0</v>
      </c>
      <c r="AI20" s="544">
        <f>'Schedule 3B_Income_Eastern'!AI20+'Schedule 3C_Income_Western'!AI20+'Schedule 3D_Income_The Cape'!AI20</f>
        <v>0</v>
      </c>
      <c r="AJ20" s="544">
        <f>'Schedule 3B_Income_Eastern'!AJ20+'Schedule 3C_Income_Western'!AJ20+'Schedule 3D_Income_The Cape'!AJ20</f>
        <v>0</v>
      </c>
      <c r="AK20" s="544">
        <f>'Schedule 3B_Income_Eastern'!AK20+'Schedule 3C_Income_Western'!AK20+'Schedule 3D_Income_The Cape'!AK20</f>
        <v>0</v>
      </c>
      <c r="AL20" s="210">
        <v>3</v>
      </c>
      <c r="AM20" s="544">
        <f>'Schedule 3B_Income_Eastern'!AM20+'Schedule 3C_Income_Western'!AM20+'Schedule 3D_Income_The Cape'!AM20</f>
        <v>0</v>
      </c>
      <c r="AN20" s="544">
        <f>'Schedule 3B_Income_Eastern'!AN20+'Schedule 3C_Income_Western'!AN20+'Schedule 3D_Income_The Cape'!AN20</f>
        <v>0</v>
      </c>
      <c r="AO20" s="544">
        <f>'Schedule 3B_Income_Eastern'!AO20+'Schedule 3C_Income_Western'!AO20+'Schedule 3D_Income_The Cape'!AO20</f>
        <v>0</v>
      </c>
      <c r="AP20" s="544">
        <f>'Schedule 3B_Income_Eastern'!AP20+'Schedule 3C_Income_Western'!AP20+'Schedule 3D_Income_The Cape'!AP20</f>
        <v>0</v>
      </c>
      <c r="AQ20" s="544">
        <f>'Schedule 3B_Income_Eastern'!AQ20+'Schedule 3C_Income_Western'!AQ20+'Schedule 3D_Income_The Cape'!AQ20</f>
        <v>0</v>
      </c>
      <c r="AR20" s="544">
        <f>'Schedule 3B_Income_Eastern'!AR20+'Schedule 3C_Income_Western'!AR20+'Schedule 3D_Income_The Cape'!AR20</f>
        <v>0</v>
      </c>
      <c r="AS20" s="544">
        <f>'Schedule 3B_Income_Eastern'!AS20+'Schedule 3C_Income_Western'!AS20+'Schedule 3D_Income_The Cape'!AS20</f>
        <v>0</v>
      </c>
      <c r="AT20" s="544">
        <f>'Schedule 3B_Income_Eastern'!AT20+'Schedule 3C_Income_Western'!AT20+'Schedule 3D_Income_The Cape'!AT20</f>
        <v>0</v>
      </c>
      <c r="AU20" s="544">
        <f>'Schedule 3B_Income_Eastern'!AU20+'Schedule 3C_Income_Western'!AU20+'Schedule 3D_Income_The Cape'!AU20</f>
        <v>0</v>
      </c>
      <c r="AV20" s="544">
        <f>'Schedule 3B_Income_Eastern'!AV20+'Schedule 3C_Income_Western'!AV20+'Schedule 3D_Income_The Cape'!AV20</f>
        <v>0</v>
      </c>
      <c r="AW20" s="544">
        <f>'Schedule 3B_Income_Eastern'!AW20+'Schedule 3C_Income_Western'!AW20+'Schedule 3D_Income_The Cape'!AW20</f>
        <v>0</v>
      </c>
      <c r="AX20" s="210">
        <v>3</v>
      </c>
      <c r="AY20" s="544">
        <f>'Schedule 3B_Income_Eastern'!AY20+'Schedule 3C_Income_Western'!AY20+'Schedule 3D_Income_The Cape'!AY20</f>
        <v>0</v>
      </c>
      <c r="AZ20" s="544">
        <f>'Schedule 3B_Income_Eastern'!AZ20+'Schedule 3C_Income_Western'!AZ20+'Schedule 3D_Income_The Cape'!AZ20</f>
        <v>0</v>
      </c>
      <c r="BA20" s="544">
        <f>'Schedule 3B_Income_Eastern'!BA20+'Schedule 3C_Income_Western'!BA20+'Schedule 3D_Income_The Cape'!BA20</f>
        <v>0</v>
      </c>
      <c r="BB20" s="544">
        <f>'Schedule 3B_Income_Eastern'!BB20+'Schedule 3C_Income_Western'!BB20+'Schedule 3D_Income_The Cape'!BB20</f>
        <v>0</v>
      </c>
      <c r="BC20" s="544">
        <f>'Schedule 3B_Income_Eastern'!BC20+'Schedule 3C_Income_Western'!BC20+'Schedule 3D_Income_The Cape'!BC20</f>
        <v>0</v>
      </c>
      <c r="BD20" s="544">
        <f>'Schedule 3B_Income_Eastern'!BD20+'Schedule 3C_Income_Western'!BD20+'Schedule 3D_Income_The Cape'!BD20</f>
        <v>0</v>
      </c>
      <c r="BE20" s="544">
        <f>'Schedule 3B_Income_Eastern'!BE20+'Schedule 3C_Income_Western'!BE20+'Schedule 3D_Income_The Cape'!BE20</f>
        <v>0</v>
      </c>
      <c r="BF20" s="544">
        <f>'Schedule 3B_Income_Eastern'!BF20+'Schedule 3C_Income_Western'!BF20+'Schedule 3D_Income_The Cape'!BF20</f>
        <v>0</v>
      </c>
      <c r="BG20" s="544">
        <f>'Schedule 3B_Income_Eastern'!BG20+'Schedule 3C_Income_Western'!BG20+'Schedule 3D_Income_The Cape'!BG20</f>
        <v>0</v>
      </c>
      <c r="BH20" s="544">
        <f>'Schedule 3B_Income_Eastern'!BH20+'Schedule 3C_Income_Western'!BH20+'Schedule 3D_Income_The Cape'!BH20</f>
        <v>0</v>
      </c>
      <c r="BI20" s="544">
        <f>'Schedule 3B_Income_Eastern'!BI20+'Schedule 3C_Income_Western'!BI20+'Schedule 3D_Income_The Cape'!BI20</f>
        <v>0</v>
      </c>
      <c r="BJ20" s="210">
        <v>3</v>
      </c>
      <c r="BK20" s="544">
        <f>'Schedule 3B_Income_Eastern'!BK20+'Schedule 3C_Income_Western'!BK20+'Schedule 3D_Income_The Cape'!BK20</f>
        <v>0</v>
      </c>
      <c r="BL20" s="544">
        <f>'Schedule 3B_Income_Eastern'!BL20+'Schedule 3C_Income_Western'!BL20+'Schedule 3D_Income_The Cape'!BL20</f>
        <v>0</v>
      </c>
      <c r="BM20" s="544">
        <f>'Schedule 3B_Income_Eastern'!BM20+'Schedule 3C_Income_Western'!BM20+'Schedule 3D_Income_The Cape'!BM20</f>
        <v>0</v>
      </c>
      <c r="BN20" s="544">
        <f>'Schedule 3B_Income_Eastern'!BN20+'Schedule 3C_Income_Western'!BN20+'Schedule 3D_Income_The Cape'!BN20</f>
        <v>0</v>
      </c>
      <c r="BO20" s="544">
        <f>'Schedule 3B_Income_Eastern'!BO20+'Schedule 3C_Income_Western'!BO20+'Schedule 3D_Income_The Cape'!BO20</f>
        <v>0</v>
      </c>
      <c r="BP20" s="544">
        <f>'Schedule 3B_Income_Eastern'!BP20+'Schedule 3C_Income_Western'!BP20+'Schedule 3D_Income_The Cape'!BP20</f>
        <v>0</v>
      </c>
      <c r="BQ20" s="544">
        <f>'Schedule 3B_Income_Eastern'!BQ20+'Schedule 3C_Income_Western'!BQ20+'Schedule 3D_Income_The Cape'!BQ20</f>
        <v>0</v>
      </c>
      <c r="BR20" s="544">
        <f>'Schedule 3B_Income_Eastern'!BR20+'Schedule 3C_Income_Western'!BR20+'Schedule 3D_Income_The Cape'!BR20</f>
        <v>0</v>
      </c>
      <c r="BS20" s="544">
        <f>'Schedule 3B_Income_Eastern'!BS20+'Schedule 3C_Income_Western'!BS20+'Schedule 3D_Income_The Cape'!BS20</f>
        <v>0</v>
      </c>
      <c r="BT20" s="544">
        <f>'Schedule 3B_Income_Eastern'!BT20+'Schedule 3C_Income_Western'!BT20+'Schedule 3D_Income_The Cape'!BT20</f>
        <v>0</v>
      </c>
      <c r="BU20" s="544">
        <f>'Schedule 3B_Income_Eastern'!BU20+'Schedule 3C_Income_Western'!BU20+'Schedule 3D_Income_The Cape'!BU20</f>
        <v>0</v>
      </c>
      <c r="BV20" s="210">
        <v>3</v>
      </c>
      <c r="BW20" s="544">
        <f>'Schedule 3B_Income_Eastern'!BW20+'Schedule 3C_Income_Western'!BW20+'Schedule 3D_Income_The Cape'!BW20</f>
        <v>0</v>
      </c>
      <c r="BX20" s="544">
        <f>'Schedule 3B_Income_Eastern'!BX20+'Schedule 3C_Income_Western'!BX20+'Schedule 3D_Income_The Cape'!BX20</f>
        <v>0</v>
      </c>
      <c r="BY20" s="544">
        <f>'Schedule 3B_Income_Eastern'!BY20+'Schedule 3C_Income_Western'!BY20+'Schedule 3D_Income_The Cape'!BY20</f>
        <v>0</v>
      </c>
      <c r="BZ20" s="544">
        <f>'Schedule 3B_Income_Eastern'!BZ20+'Schedule 3C_Income_Western'!BZ20+'Schedule 3D_Income_The Cape'!BZ20</f>
        <v>0</v>
      </c>
      <c r="CA20" s="544">
        <f>'Schedule 3B_Income_Eastern'!CA20+'Schedule 3C_Income_Western'!CA20+'Schedule 3D_Income_The Cape'!CA20</f>
        <v>0</v>
      </c>
      <c r="CB20" s="544">
        <f>'Schedule 3B_Income_Eastern'!CB20+'Schedule 3C_Income_Western'!CB20+'Schedule 3D_Income_The Cape'!CB20</f>
        <v>0</v>
      </c>
      <c r="CC20" s="544">
        <f>'Schedule 3B_Income_Eastern'!CC20+'Schedule 3C_Income_Western'!CC20+'Schedule 3D_Income_The Cape'!CC20</f>
        <v>0</v>
      </c>
      <c r="CD20" s="544">
        <f>'Schedule 3B_Income_Eastern'!CD20+'Schedule 3C_Income_Western'!CD20+'Schedule 3D_Income_The Cape'!CD20</f>
        <v>0</v>
      </c>
      <c r="CE20" s="544">
        <f>'Schedule 3B_Income_Eastern'!CE20+'Schedule 3C_Income_Western'!CE20+'Schedule 3D_Income_The Cape'!CE20</f>
        <v>0</v>
      </c>
      <c r="CF20" s="544">
        <f>'Schedule 3B_Income_Eastern'!CF20+'Schedule 3C_Income_Western'!CF20+'Schedule 3D_Income_The Cape'!CF20</f>
        <v>0</v>
      </c>
      <c r="CG20" s="544">
        <f>'Schedule 3B_Income_Eastern'!CG20+'Schedule 3C_Income_Western'!CG20+'Schedule 3D_Income_The Cape'!CG20</f>
        <v>0</v>
      </c>
      <c r="CH20" s="210">
        <v>3</v>
      </c>
      <c r="CI20" s="544">
        <f>'Schedule 3B_Income_Eastern'!CI20+'Schedule 3C_Income_Western'!CI20+'Schedule 3D_Income_The Cape'!CI20</f>
        <v>0</v>
      </c>
      <c r="CJ20" s="544">
        <f>'Schedule 3B_Income_Eastern'!CJ20+'Schedule 3C_Income_Western'!CJ20+'Schedule 3D_Income_The Cape'!CJ20</f>
        <v>0</v>
      </c>
      <c r="CK20" s="544">
        <f>'Schedule 3B_Income_Eastern'!CK20+'Schedule 3C_Income_Western'!CK20+'Schedule 3D_Income_The Cape'!CK20</f>
        <v>0</v>
      </c>
      <c r="CL20" s="544">
        <f>'Schedule 3B_Income_Eastern'!CL20+'Schedule 3C_Income_Western'!CL20+'Schedule 3D_Income_The Cape'!CL20</f>
        <v>0</v>
      </c>
      <c r="CM20" s="372">
        <f t="shared" si="0"/>
        <v>0</v>
      </c>
      <c r="CN20" s="544">
        <f>'Schedule 3B_Income_Eastern'!CN20+'Schedule 3C_Income_Western'!CN20+'Schedule 3D_Income_The Cape'!CN20</f>
        <v>0</v>
      </c>
      <c r="CO20" s="544">
        <f>'Schedule 3B_Income_Eastern'!CO20+'Schedule 3C_Income_Western'!CO20+'Schedule 3D_Income_The Cape'!CO20</f>
        <v>0</v>
      </c>
      <c r="CP20" s="544">
        <f>'Schedule 3B_Income_Eastern'!CP20+'Schedule 3C_Income_Western'!CP20+'Schedule 3D_Income_The Cape'!CP20</f>
        <v>0</v>
      </c>
      <c r="CQ20" s="544">
        <f>'Schedule 3B_Income_Eastern'!CQ20+'Schedule 3C_Income_Western'!CQ20+'Schedule 3D_Income_The Cape'!CQ20</f>
        <v>0</v>
      </c>
      <c r="CR20" s="372">
        <f t="shared" si="1"/>
        <v>0</v>
      </c>
      <c r="CS20" s="544">
        <f>'Schedule 3B_Income_Eastern'!CS20+'Schedule 3C_Income_Western'!CS20+'Schedule 3D_Income_The Cape'!CS20</f>
        <v>0</v>
      </c>
      <c r="CT20" s="544">
        <f>'Schedule 3B_Income_Eastern'!CT20+'Schedule 3C_Income_Western'!CT20+'Schedule 3D_Income_The Cape'!CT20</f>
        <v>0</v>
      </c>
      <c r="CU20" s="544">
        <f>'Schedule 3B_Income_Eastern'!CU20+'Schedule 3C_Income_Western'!CU20+'Schedule 3D_Income_The Cape'!CU20</f>
        <v>0</v>
      </c>
      <c r="CV20" s="544">
        <f>'Schedule 3B_Income_Eastern'!CV20+'Schedule 3C_Income_Western'!CV20+'Schedule 3D_Income_The Cape'!CV20</f>
        <v>0</v>
      </c>
      <c r="CW20" s="372">
        <f t="shared" si="2"/>
        <v>0</v>
      </c>
    </row>
    <row r="21" spans="1:101" ht="15.75" customHeight="1">
      <c r="A21" s="79" t="s">
        <v>200</v>
      </c>
      <c r="B21" s="210">
        <v>4</v>
      </c>
      <c r="C21" s="544">
        <f>'Schedule 3B_Income_Eastern'!C21+'Schedule 3C_Income_Western'!C21+'Schedule 3D_Income_The Cape'!C21</f>
        <v>0</v>
      </c>
      <c r="D21" s="544">
        <f>'Schedule 3B_Income_Eastern'!D21+'Schedule 3C_Income_Western'!D21+'Schedule 3D_Income_The Cape'!D21</f>
        <v>0</v>
      </c>
      <c r="E21" s="544">
        <f>'Schedule 3B_Income_Eastern'!E21+'Schedule 3C_Income_Western'!E21+'Schedule 3D_Income_The Cape'!E21</f>
        <v>0</v>
      </c>
      <c r="F21" s="544">
        <f>'Schedule 3B_Income_Eastern'!F21+'Schedule 3C_Income_Western'!F21+'Schedule 3D_Income_The Cape'!F21</f>
        <v>0</v>
      </c>
      <c r="G21" s="544">
        <f>'Schedule 3B_Income_Eastern'!G21+'Schedule 3C_Income_Western'!G21+'Schedule 3D_Income_The Cape'!G21</f>
        <v>0</v>
      </c>
      <c r="H21" s="544">
        <f>'Schedule 3B_Income_Eastern'!H21+'Schedule 3C_Income_Western'!H21+'Schedule 3D_Income_The Cape'!H21</f>
        <v>0</v>
      </c>
      <c r="I21" s="544">
        <f>'Schedule 3B_Income_Eastern'!I21+'Schedule 3C_Income_Western'!I21+'Schedule 3D_Income_The Cape'!I21</f>
        <v>0</v>
      </c>
      <c r="J21" s="544">
        <f>'Schedule 3B_Income_Eastern'!J21+'Schedule 3C_Income_Western'!J21+'Schedule 3D_Income_The Cape'!J21</f>
        <v>0</v>
      </c>
      <c r="K21" s="544">
        <f>'Schedule 3B_Income_Eastern'!K21+'Schedule 3C_Income_Western'!K21+'Schedule 3D_Income_The Cape'!K21</f>
        <v>0</v>
      </c>
      <c r="L21" s="544">
        <f>'Schedule 3B_Income_Eastern'!L21+'Schedule 3C_Income_Western'!L21+'Schedule 3D_Income_The Cape'!L21</f>
        <v>0</v>
      </c>
      <c r="M21" s="544">
        <f>'Schedule 3B_Income_Eastern'!M21+'Schedule 3C_Income_Western'!M21+'Schedule 3D_Income_The Cape'!M21</f>
        <v>0</v>
      </c>
      <c r="N21" s="210">
        <v>4</v>
      </c>
      <c r="O21" s="544">
        <f>'Schedule 3B_Income_Eastern'!O21+'Schedule 3C_Income_Western'!O21+'Schedule 3D_Income_The Cape'!O21</f>
        <v>0</v>
      </c>
      <c r="P21" s="544">
        <f>'Schedule 3B_Income_Eastern'!P21+'Schedule 3C_Income_Western'!P21+'Schedule 3D_Income_The Cape'!P21</f>
        <v>0</v>
      </c>
      <c r="Q21" s="544">
        <f>'Schedule 3B_Income_Eastern'!Q21+'Schedule 3C_Income_Western'!Q21+'Schedule 3D_Income_The Cape'!Q21</f>
        <v>0</v>
      </c>
      <c r="R21" s="544">
        <f>'Schedule 3B_Income_Eastern'!R21+'Schedule 3C_Income_Western'!R21+'Schedule 3D_Income_The Cape'!R21</f>
        <v>0</v>
      </c>
      <c r="S21" s="544">
        <f>'Schedule 3B_Income_Eastern'!S21+'Schedule 3C_Income_Western'!S21+'Schedule 3D_Income_The Cape'!S21</f>
        <v>0</v>
      </c>
      <c r="T21" s="544">
        <f>'Schedule 3B_Income_Eastern'!T21+'Schedule 3C_Income_Western'!T21+'Schedule 3D_Income_The Cape'!T21</f>
        <v>0</v>
      </c>
      <c r="U21" s="544">
        <f>'Schedule 3B_Income_Eastern'!U21+'Schedule 3C_Income_Western'!U21+'Schedule 3D_Income_The Cape'!U21</f>
        <v>0</v>
      </c>
      <c r="V21" s="544">
        <f>'Schedule 3B_Income_Eastern'!V21+'Schedule 3C_Income_Western'!V21+'Schedule 3D_Income_The Cape'!V21</f>
        <v>0</v>
      </c>
      <c r="W21" s="544">
        <f>'Schedule 3B_Income_Eastern'!W21+'Schedule 3C_Income_Western'!W21+'Schedule 3D_Income_The Cape'!W21</f>
        <v>0</v>
      </c>
      <c r="X21" s="544">
        <f>'Schedule 3B_Income_Eastern'!X21+'Schedule 3C_Income_Western'!X21+'Schedule 3D_Income_The Cape'!X21</f>
        <v>0</v>
      </c>
      <c r="Y21" s="544">
        <f>'Schedule 3B_Income_Eastern'!Y21+'Schedule 3C_Income_Western'!Y21+'Schedule 3D_Income_The Cape'!Y21</f>
        <v>0</v>
      </c>
      <c r="Z21" s="210">
        <v>4</v>
      </c>
      <c r="AA21" s="544">
        <f>'Schedule 3B_Income_Eastern'!AA21+'Schedule 3C_Income_Western'!AA21+'Schedule 3D_Income_The Cape'!AA21</f>
        <v>0</v>
      </c>
      <c r="AB21" s="544">
        <f>'Schedule 3B_Income_Eastern'!AB21+'Schedule 3C_Income_Western'!AB21+'Schedule 3D_Income_The Cape'!AB21</f>
        <v>0</v>
      </c>
      <c r="AC21" s="544">
        <f>'Schedule 3B_Income_Eastern'!AC21+'Schedule 3C_Income_Western'!AC21+'Schedule 3D_Income_The Cape'!AC21</f>
        <v>0</v>
      </c>
      <c r="AD21" s="544">
        <f>'Schedule 3B_Income_Eastern'!AD21+'Schedule 3C_Income_Western'!AD21+'Schedule 3D_Income_The Cape'!AD21</f>
        <v>0</v>
      </c>
      <c r="AE21" s="544">
        <f>'Schedule 3B_Income_Eastern'!AE21+'Schedule 3C_Income_Western'!AE21+'Schedule 3D_Income_The Cape'!AE21</f>
        <v>0</v>
      </c>
      <c r="AF21" s="544">
        <f>'Schedule 3B_Income_Eastern'!AF21+'Schedule 3C_Income_Western'!AF21+'Schedule 3D_Income_The Cape'!AF21</f>
        <v>0</v>
      </c>
      <c r="AG21" s="544">
        <f>'Schedule 3B_Income_Eastern'!AG21+'Schedule 3C_Income_Western'!AG21+'Schedule 3D_Income_The Cape'!AG21</f>
        <v>0</v>
      </c>
      <c r="AH21" s="544">
        <f>'Schedule 3B_Income_Eastern'!AH21+'Schedule 3C_Income_Western'!AH21+'Schedule 3D_Income_The Cape'!AH21</f>
        <v>0</v>
      </c>
      <c r="AI21" s="544">
        <f>'Schedule 3B_Income_Eastern'!AI21+'Schedule 3C_Income_Western'!AI21+'Schedule 3D_Income_The Cape'!AI21</f>
        <v>0</v>
      </c>
      <c r="AJ21" s="544">
        <f>'Schedule 3B_Income_Eastern'!AJ21+'Schedule 3C_Income_Western'!AJ21+'Schedule 3D_Income_The Cape'!AJ21</f>
        <v>0</v>
      </c>
      <c r="AK21" s="544">
        <f>'Schedule 3B_Income_Eastern'!AK21+'Schedule 3C_Income_Western'!AK21+'Schedule 3D_Income_The Cape'!AK21</f>
        <v>0</v>
      </c>
      <c r="AL21" s="210">
        <v>4</v>
      </c>
      <c r="AM21" s="544">
        <f>'Schedule 3B_Income_Eastern'!AM21+'Schedule 3C_Income_Western'!AM21+'Schedule 3D_Income_The Cape'!AM21</f>
        <v>0</v>
      </c>
      <c r="AN21" s="544">
        <f>'Schedule 3B_Income_Eastern'!AN21+'Schedule 3C_Income_Western'!AN21+'Schedule 3D_Income_The Cape'!AN21</f>
        <v>0</v>
      </c>
      <c r="AO21" s="544">
        <f>'Schedule 3B_Income_Eastern'!AO21+'Schedule 3C_Income_Western'!AO21+'Schedule 3D_Income_The Cape'!AO21</f>
        <v>0</v>
      </c>
      <c r="AP21" s="544">
        <f>'Schedule 3B_Income_Eastern'!AP21+'Schedule 3C_Income_Western'!AP21+'Schedule 3D_Income_The Cape'!AP21</f>
        <v>0</v>
      </c>
      <c r="AQ21" s="544">
        <f>'Schedule 3B_Income_Eastern'!AQ21+'Schedule 3C_Income_Western'!AQ21+'Schedule 3D_Income_The Cape'!AQ21</f>
        <v>0</v>
      </c>
      <c r="AR21" s="544">
        <f>'Schedule 3B_Income_Eastern'!AR21+'Schedule 3C_Income_Western'!AR21+'Schedule 3D_Income_The Cape'!AR21</f>
        <v>0</v>
      </c>
      <c r="AS21" s="544">
        <f>'Schedule 3B_Income_Eastern'!AS21+'Schedule 3C_Income_Western'!AS21+'Schedule 3D_Income_The Cape'!AS21</f>
        <v>0</v>
      </c>
      <c r="AT21" s="544">
        <f>'Schedule 3B_Income_Eastern'!AT21+'Schedule 3C_Income_Western'!AT21+'Schedule 3D_Income_The Cape'!AT21</f>
        <v>0</v>
      </c>
      <c r="AU21" s="544">
        <f>'Schedule 3B_Income_Eastern'!AU21+'Schedule 3C_Income_Western'!AU21+'Schedule 3D_Income_The Cape'!AU21</f>
        <v>0</v>
      </c>
      <c r="AV21" s="544">
        <f>'Schedule 3B_Income_Eastern'!AV21+'Schedule 3C_Income_Western'!AV21+'Schedule 3D_Income_The Cape'!AV21</f>
        <v>0</v>
      </c>
      <c r="AW21" s="544">
        <f>'Schedule 3B_Income_Eastern'!AW21+'Schedule 3C_Income_Western'!AW21+'Schedule 3D_Income_The Cape'!AW21</f>
        <v>0</v>
      </c>
      <c r="AX21" s="210">
        <v>4</v>
      </c>
      <c r="AY21" s="544">
        <f>'Schedule 3B_Income_Eastern'!AY21+'Schedule 3C_Income_Western'!AY21+'Schedule 3D_Income_The Cape'!AY21</f>
        <v>0</v>
      </c>
      <c r="AZ21" s="544">
        <f>'Schedule 3B_Income_Eastern'!AZ21+'Schedule 3C_Income_Western'!AZ21+'Schedule 3D_Income_The Cape'!AZ21</f>
        <v>0</v>
      </c>
      <c r="BA21" s="544">
        <f>'Schedule 3B_Income_Eastern'!BA21+'Schedule 3C_Income_Western'!BA21+'Schedule 3D_Income_The Cape'!BA21</f>
        <v>0</v>
      </c>
      <c r="BB21" s="544">
        <f>'Schedule 3B_Income_Eastern'!BB21+'Schedule 3C_Income_Western'!BB21+'Schedule 3D_Income_The Cape'!BB21</f>
        <v>0</v>
      </c>
      <c r="BC21" s="544">
        <f>'Schedule 3B_Income_Eastern'!BC21+'Schedule 3C_Income_Western'!BC21+'Schedule 3D_Income_The Cape'!BC21</f>
        <v>0</v>
      </c>
      <c r="BD21" s="544">
        <f>'Schedule 3B_Income_Eastern'!BD21+'Schedule 3C_Income_Western'!BD21+'Schedule 3D_Income_The Cape'!BD21</f>
        <v>0</v>
      </c>
      <c r="BE21" s="544">
        <f>'Schedule 3B_Income_Eastern'!BE21+'Schedule 3C_Income_Western'!BE21+'Schedule 3D_Income_The Cape'!BE21</f>
        <v>0</v>
      </c>
      <c r="BF21" s="544">
        <f>'Schedule 3B_Income_Eastern'!BF21+'Schedule 3C_Income_Western'!BF21+'Schedule 3D_Income_The Cape'!BF21</f>
        <v>0</v>
      </c>
      <c r="BG21" s="544">
        <f>'Schedule 3B_Income_Eastern'!BG21+'Schedule 3C_Income_Western'!BG21+'Schedule 3D_Income_The Cape'!BG21</f>
        <v>0</v>
      </c>
      <c r="BH21" s="544">
        <f>'Schedule 3B_Income_Eastern'!BH21+'Schedule 3C_Income_Western'!BH21+'Schedule 3D_Income_The Cape'!BH21</f>
        <v>0</v>
      </c>
      <c r="BI21" s="544">
        <f>'Schedule 3B_Income_Eastern'!BI21+'Schedule 3C_Income_Western'!BI21+'Schedule 3D_Income_The Cape'!BI21</f>
        <v>0</v>
      </c>
      <c r="BJ21" s="210">
        <v>4</v>
      </c>
      <c r="BK21" s="544">
        <f>'Schedule 3B_Income_Eastern'!BK21+'Schedule 3C_Income_Western'!BK21+'Schedule 3D_Income_The Cape'!BK21</f>
        <v>0</v>
      </c>
      <c r="BL21" s="544">
        <f>'Schedule 3B_Income_Eastern'!BL21+'Schedule 3C_Income_Western'!BL21+'Schedule 3D_Income_The Cape'!BL21</f>
        <v>0</v>
      </c>
      <c r="BM21" s="544">
        <f>'Schedule 3B_Income_Eastern'!BM21+'Schedule 3C_Income_Western'!BM21+'Schedule 3D_Income_The Cape'!BM21</f>
        <v>0</v>
      </c>
      <c r="BN21" s="544">
        <f>'Schedule 3B_Income_Eastern'!BN21+'Schedule 3C_Income_Western'!BN21+'Schedule 3D_Income_The Cape'!BN21</f>
        <v>0</v>
      </c>
      <c r="BO21" s="544">
        <f>'Schedule 3B_Income_Eastern'!BO21+'Schedule 3C_Income_Western'!BO21+'Schedule 3D_Income_The Cape'!BO21</f>
        <v>0</v>
      </c>
      <c r="BP21" s="544">
        <f>'Schedule 3B_Income_Eastern'!BP21+'Schedule 3C_Income_Western'!BP21+'Schedule 3D_Income_The Cape'!BP21</f>
        <v>0</v>
      </c>
      <c r="BQ21" s="544">
        <f>'Schedule 3B_Income_Eastern'!BQ21+'Schedule 3C_Income_Western'!BQ21+'Schedule 3D_Income_The Cape'!BQ21</f>
        <v>0</v>
      </c>
      <c r="BR21" s="544">
        <f>'Schedule 3B_Income_Eastern'!BR21+'Schedule 3C_Income_Western'!BR21+'Schedule 3D_Income_The Cape'!BR21</f>
        <v>0</v>
      </c>
      <c r="BS21" s="544">
        <f>'Schedule 3B_Income_Eastern'!BS21+'Schedule 3C_Income_Western'!BS21+'Schedule 3D_Income_The Cape'!BS21</f>
        <v>0</v>
      </c>
      <c r="BT21" s="544">
        <f>'Schedule 3B_Income_Eastern'!BT21+'Schedule 3C_Income_Western'!BT21+'Schedule 3D_Income_The Cape'!BT21</f>
        <v>0</v>
      </c>
      <c r="BU21" s="544">
        <f>'Schedule 3B_Income_Eastern'!BU21+'Schedule 3C_Income_Western'!BU21+'Schedule 3D_Income_The Cape'!BU21</f>
        <v>0</v>
      </c>
      <c r="BV21" s="210">
        <v>4</v>
      </c>
      <c r="BW21" s="544">
        <f>'Schedule 3B_Income_Eastern'!BW21+'Schedule 3C_Income_Western'!BW21+'Schedule 3D_Income_The Cape'!BW21</f>
        <v>0</v>
      </c>
      <c r="BX21" s="544">
        <f>'Schedule 3B_Income_Eastern'!BX21+'Schedule 3C_Income_Western'!BX21+'Schedule 3D_Income_The Cape'!BX21</f>
        <v>0</v>
      </c>
      <c r="BY21" s="544">
        <f>'Schedule 3B_Income_Eastern'!BY21+'Schedule 3C_Income_Western'!BY21+'Schedule 3D_Income_The Cape'!BY21</f>
        <v>0</v>
      </c>
      <c r="BZ21" s="544">
        <f>'Schedule 3B_Income_Eastern'!BZ21+'Schedule 3C_Income_Western'!BZ21+'Schedule 3D_Income_The Cape'!BZ21</f>
        <v>0</v>
      </c>
      <c r="CA21" s="544">
        <f>'Schedule 3B_Income_Eastern'!CA21+'Schedule 3C_Income_Western'!CA21+'Schedule 3D_Income_The Cape'!CA21</f>
        <v>0</v>
      </c>
      <c r="CB21" s="544">
        <f>'Schedule 3B_Income_Eastern'!CB21+'Schedule 3C_Income_Western'!CB21+'Schedule 3D_Income_The Cape'!CB21</f>
        <v>0</v>
      </c>
      <c r="CC21" s="544">
        <f>'Schedule 3B_Income_Eastern'!CC21+'Schedule 3C_Income_Western'!CC21+'Schedule 3D_Income_The Cape'!CC21</f>
        <v>0</v>
      </c>
      <c r="CD21" s="544">
        <f>'Schedule 3B_Income_Eastern'!CD21+'Schedule 3C_Income_Western'!CD21+'Schedule 3D_Income_The Cape'!CD21</f>
        <v>0</v>
      </c>
      <c r="CE21" s="544">
        <f>'Schedule 3B_Income_Eastern'!CE21+'Schedule 3C_Income_Western'!CE21+'Schedule 3D_Income_The Cape'!CE21</f>
        <v>0</v>
      </c>
      <c r="CF21" s="544">
        <f>'Schedule 3B_Income_Eastern'!CF21+'Schedule 3C_Income_Western'!CF21+'Schedule 3D_Income_The Cape'!CF21</f>
        <v>0</v>
      </c>
      <c r="CG21" s="544">
        <f>'Schedule 3B_Income_Eastern'!CG21+'Schedule 3C_Income_Western'!CG21+'Schedule 3D_Income_The Cape'!CG21</f>
        <v>0</v>
      </c>
      <c r="CH21" s="210">
        <v>4</v>
      </c>
      <c r="CI21" s="544">
        <f>'Schedule 3B_Income_Eastern'!CI21+'Schedule 3C_Income_Western'!CI21+'Schedule 3D_Income_The Cape'!CI21</f>
        <v>0</v>
      </c>
      <c r="CJ21" s="544">
        <f>'Schedule 3B_Income_Eastern'!CJ21+'Schedule 3C_Income_Western'!CJ21+'Schedule 3D_Income_The Cape'!CJ21</f>
        <v>0</v>
      </c>
      <c r="CK21" s="544">
        <f>'Schedule 3B_Income_Eastern'!CK21+'Schedule 3C_Income_Western'!CK21+'Schedule 3D_Income_The Cape'!CK21</f>
        <v>0</v>
      </c>
      <c r="CL21" s="544">
        <f>'Schedule 3B_Income_Eastern'!CL21+'Schedule 3C_Income_Western'!CL21+'Schedule 3D_Income_The Cape'!CL21</f>
        <v>0</v>
      </c>
      <c r="CM21" s="372">
        <f t="shared" si="0"/>
        <v>0</v>
      </c>
      <c r="CN21" s="544">
        <f>'Schedule 3B_Income_Eastern'!CN21+'Schedule 3C_Income_Western'!CN21+'Schedule 3D_Income_The Cape'!CN21</f>
        <v>0</v>
      </c>
      <c r="CO21" s="544">
        <f>'Schedule 3B_Income_Eastern'!CO21+'Schedule 3C_Income_Western'!CO21+'Schedule 3D_Income_The Cape'!CO21</f>
        <v>0</v>
      </c>
      <c r="CP21" s="544">
        <f>'Schedule 3B_Income_Eastern'!CP21+'Schedule 3C_Income_Western'!CP21+'Schedule 3D_Income_The Cape'!CP21</f>
        <v>0</v>
      </c>
      <c r="CQ21" s="544">
        <f>'Schedule 3B_Income_Eastern'!CQ21+'Schedule 3C_Income_Western'!CQ21+'Schedule 3D_Income_The Cape'!CQ21</f>
        <v>0</v>
      </c>
      <c r="CR21" s="372">
        <f t="shared" si="1"/>
        <v>0</v>
      </c>
      <c r="CS21" s="544">
        <f>'Schedule 3B_Income_Eastern'!CS21+'Schedule 3C_Income_Western'!CS21+'Schedule 3D_Income_The Cape'!CS21</f>
        <v>0</v>
      </c>
      <c r="CT21" s="544">
        <f>'Schedule 3B_Income_Eastern'!CT21+'Schedule 3C_Income_Western'!CT21+'Schedule 3D_Income_The Cape'!CT21</f>
        <v>0</v>
      </c>
      <c r="CU21" s="544">
        <f>'Schedule 3B_Income_Eastern'!CU21+'Schedule 3C_Income_Western'!CU21+'Schedule 3D_Income_The Cape'!CU21</f>
        <v>0</v>
      </c>
      <c r="CV21" s="544">
        <f>'Schedule 3B_Income_Eastern'!CV21+'Schedule 3C_Income_Western'!CV21+'Schedule 3D_Income_The Cape'!CV21</f>
        <v>0</v>
      </c>
      <c r="CW21" s="372">
        <f t="shared" si="2"/>
        <v>0</v>
      </c>
    </row>
    <row r="22" spans="1:101" ht="15.75" customHeight="1">
      <c r="A22" s="119" t="s">
        <v>202</v>
      </c>
      <c r="B22" s="210">
        <v>5</v>
      </c>
      <c r="C22" s="544">
        <f>'Schedule 3B_Income_Eastern'!C22+'Schedule 3C_Income_Western'!C22+'Schedule 3D_Income_The Cape'!C22</f>
        <v>4908807.0731907785</v>
      </c>
      <c r="D22" s="544">
        <f>'Schedule 3B_Income_Eastern'!D22+'Schedule 3C_Income_Western'!D22+'Schedule 3D_Income_The Cape'!D22</f>
        <v>4213056.5167358527</v>
      </c>
      <c r="E22" s="544">
        <f>'Schedule 3B_Income_Eastern'!E22+'Schedule 3C_Income_Western'!E22+'Schedule 3D_Income_The Cape'!E22</f>
        <v>0</v>
      </c>
      <c r="F22" s="544">
        <f>'Schedule 3B_Income_Eastern'!F22+'Schedule 3C_Income_Western'!F22+'Schedule 3D_Income_The Cape'!F22</f>
        <v>0</v>
      </c>
      <c r="G22" s="544">
        <f>'Schedule 3B_Income_Eastern'!G22+'Schedule 3C_Income_Western'!G22+'Schedule 3D_Income_The Cape'!G22</f>
        <v>9121863.5899266303</v>
      </c>
      <c r="H22" s="544">
        <f>'Schedule 3B_Income_Eastern'!H22+'Schedule 3C_Income_Western'!H22+'Schedule 3D_Income_The Cape'!H22</f>
        <v>28360969.74945138</v>
      </c>
      <c r="I22" s="544">
        <f>'Schedule 3B_Income_Eastern'!I22+'Schedule 3C_Income_Western'!I22+'Schedule 3D_Income_The Cape'!I22</f>
        <v>22946196.775877897</v>
      </c>
      <c r="J22" s="544">
        <f>'Schedule 3B_Income_Eastern'!J22+'Schedule 3C_Income_Western'!J22+'Schedule 3D_Income_The Cape'!J22</f>
        <v>0</v>
      </c>
      <c r="K22" s="544">
        <f>'Schedule 3B_Income_Eastern'!K22+'Schedule 3C_Income_Western'!K22+'Schedule 3D_Income_The Cape'!K22</f>
        <v>0</v>
      </c>
      <c r="L22" s="544">
        <f>'Schedule 3B_Income_Eastern'!L22+'Schedule 3C_Income_Western'!L22+'Schedule 3D_Income_The Cape'!L22</f>
        <v>51307166.525329277</v>
      </c>
      <c r="M22" s="544">
        <f>'Schedule 3B_Income_Eastern'!M22+'Schedule 3C_Income_Western'!M22+'Schedule 3D_Income_The Cape'!M22</f>
        <v>60429030.115255907</v>
      </c>
      <c r="N22" s="210">
        <v>5</v>
      </c>
      <c r="O22" s="544">
        <f>'Schedule 3B_Income_Eastern'!O22+'Schedule 3C_Income_Western'!O22+'Schedule 3D_Income_The Cape'!O22</f>
        <v>13204265.128700251</v>
      </c>
      <c r="P22" s="544">
        <f>'Schedule 3B_Income_Eastern'!P22+'Schedule 3C_Income_Western'!P22+'Schedule 3D_Income_The Cape'!P22</f>
        <v>12409170.825756436</v>
      </c>
      <c r="Q22" s="544">
        <f>'Schedule 3B_Income_Eastern'!Q22+'Schedule 3C_Income_Western'!Q22+'Schedule 3D_Income_The Cape'!Q22</f>
        <v>0</v>
      </c>
      <c r="R22" s="544">
        <f>'Schedule 3B_Income_Eastern'!R22+'Schedule 3C_Income_Western'!R22+'Schedule 3D_Income_The Cape'!R22</f>
        <v>0</v>
      </c>
      <c r="S22" s="544">
        <f>'Schedule 3B_Income_Eastern'!S22+'Schedule 3C_Income_Western'!S22+'Schedule 3D_Income_The Cape'!S22</f>
        <v>25613435.954456687</v>
      </c>
      <c r="T22" s="544">
        <f>'Schedule 3B_Income_Eastern'!T22+'Schedule 3C_Income_Western'!T22+'Schedule 3D_Income_The Cape'!T22</f>
        <v>30207021.86747558</v>
      </c>
      <c r="U22" s="544">
        <f>'Schedule 3B_Income_Eastern'!U22+'Schedule 3C_Income_Western'!U22+'Schedule 3D_Income_The Cape'!U22</f>
        <v>28273377.089425035</v>
      </c>
      <c r="V22" s="544">
        <f>'Schedule 3B_Income_Eastern'!V22+'Schedule 3C_Income_Western'!V22+'Schedule 3D_Income_The Cape'!V22</f>
        <v>0</v>
      </c>
      <c r="W22" s="544">
        <f>'Schedule 3B_Income_Eastern'!W22+'Schedule 3C_Income_Western'!W22+'Schedule 3D_Income_The Cape'!W22</f>
        <v>0</v>
      </c>
      <c r="X22" s="544">
        <f>'Schedule 3B_Income_Eastern'!X22+'Schedule 3C_Income_Western'!X22+'Schedule 3D_Income_The Cape'!X22</f>
        <v>58480398.956900626</v>
      </c>
      <c r="Y22" s="544">
        <f>'Schedule 3B_Income_Eastern'!Y22+'Schedule 3C_Income_Western'!Y22+'Schedule 3D_Income_The Cape'!Y22</f>
        <v>84093834.911357298</v>
      </c>
      <c r="Z22" s="210">
        <v>5</v>
      </c>
      <c r="AA22" s="544">
        <f>'Schedule 3B_Income_Eastern'!AA22+'Schedule 3C_Income_Western'!AA22+'Schedule 3D_Income_The Cape'!AA22</f>
        <v>3409191.8443620494</v>
      </c>
      <c r="AB22" s="544">
        <f>'Schedule 3B_Income_Eastern'!AB22+'Schedule 3C_Income_Western'!AB22+'Schedule 3D_Income_The Cape'!AB22</f>
        <v>3159726.2279212386</v>
      </c>
      <c r="AC22" s="544">
        <f>'Schedule 3B_Income_Eastern'!AC22+'Schedule 3C_Income_Western'!AC22+'Schedule 3D_Income_The Cape'!AC22</f>
        <v>0</v>
      </c>
      <c r="AD22" s="544">
        <f>'Schedule 3B_Income_Eastern'!AD22+'Schedule 3C_Income_Western'!AD22+'Schedule 3D_Income_The Cape'!AD22</f>
        <v>0</v>
      </c>
      <c r="AE22" s="544">
        <f>'Schedule 3B_Income_Eastern'!AE22+'Schedule 3C_Income_Western'!AE22+'Schedule 3D_Income_The Cape'!AE22</f>
        <v>6568918.0722832885</v>
      </c>
      <c r="AF22" s="544">
        <f>'Schedule 3B_Income_Eastern'!AF22+'Schedule 3C_Income_Western'!AF22+'Schedule 3D_Income_The Cape'!AF22</f>
        <v>5490387.2495109513</v>
      </c>
      <c r="AG22" s="544">
        <f>'Schedule 3B_Income_Eastern'!AG22+'Schedule 3C_Income_Western'!AG22+'Schedule 3D_Income_The Cape'!AG22</f>
        <v>5076473.0163448397</v>
      </c>
      <c r="AH22" s="544">
        <f>'Schedule 3B_Income_Eastern'!AH22+'Schedule 3C_Income_Western'!AH22+'Schedule 3D_Income_The Cape'!AH22</f>
        <v>0</v>
      </c>
      <c r="AI22" s="544">
        <f>'Schedule 3B_Income_Eastern'!AI22+'Schedule 3C_Income_Western'!AI22+'Schedule 3D_Income_The Cape'!AI22</f>
        <v>0</v>
      </c>
      <c r="AJ22" s="544">
        <f>'Schedule 3B_Income_Eastern'!AJ22+'Schedule 3C_Income_Western'!AJ22+'Schedule 3D_Income_The Cape'!AJ22</f>
        <v>10566860.265855793</v>
      </c>
      <c r="AK22" s="544">
        <f>'Schedule 3B_Income_Eastern'!AK22+'Schedule 3C_Income_Western'!AK22+'Schedule 3D_Income_The Cape'!AK22</f>
        <v>17135778.33813908</v>
      </c>
      <c r="AL22" s="210">
        <v>5</v>
      </c>
      <c r="AM22" s="544">
        <f>'Schedule 3B_Income_Eastern'!AM22+'Schedule 3C_Income_Western'!AM22+'Schedule 3D_Income_The Cape'!AM22</f>
        <v>161830339.52472255</v>
      </c>
      <c r="AN22" s="544">
        <f>'Schedule 3B_Income_Eastern'!AN22+'Schedule 3C_Income_Western'!AN22+'Schedule 3D_Income_The Cape'!AN22</f>
        <v>161888763.06313142</v>
      </c>
      <c r="AO22" s="544">
        <f>'Schedule 3B_Income_Eastern'!AO22+'Schedule 3C_Income_Western'!AO22+'Schedule 3D_Income_The Cape'!AO22</f>
        <v>0</v>
      </c>
      <c r="AP22" s="544">
        <f>'Schedule 3B_Income_Eastern'!AP22+'Schedule 3C_Income_Western'!AP22+'Schedule 3D_Income_The Cape'!AP22</f>
        <v>0</v>
      </c>
      <c r="AQ22" s="544">
        <f>'Schedule 3B_Income_Eastern'!AQ22+'Schedule 3C_Income_Western'!AQ22+'Schedule 3D_Income_The Cape'!AQ22</f>
        <v>323719102.58785391</v>
      </c>
      <c r="AR22" s="544">
        <f>'Schedule 3B_Income_Eastern'!AR22+'Schedule 3C_Income_Western'!AR22+'Schedule 3D_Income_The Cape'!AR22</f>
        <v>148057923.61695632</v>
      </c>
      <c r="AS22" s="544">
        <f>'Schedule 3B_Income_Eastern'!AS22+'Schedule 3C_Income_Western'!AS22+'Schedule 3D_Income_The Cape'!AS22</f>
        <v>145627686.9658334</v>
      </c>
      <c r="AT22" s="544">
        <f>'Schedule 3B_Income_Eastern'!AT22+'Schedule 3C_Income_Western'!AT22+'Schedule 3D_Income_The Cape'!AT22</f>
        <v>0</v>
      </c>
      <c r="AU22" s="544">
        <f>'Schedule 3B_Income_Eastern'!AU22+'Schedule 3C_Income_Western'!AU22+'Schedule 3D_Income_The Cape'!AU22</f>
        <v>0</v>
      </c>
      <c r="AV22" s="544">
        <f>'Schedule 3B_Income_Eastern'!AV22+'Schedule 3C_Income_Western'!AV22+'Schedule 3D_Income_The Cape'!AV22</f>
        <v>293685610.58278972</v>
      </c>
      <c r="AW22" s="544">
        <f>'Schedule 3B_Income_Eastern'!AW22+'Schedule 3C_Income_Western'!AW22+'Schedule 3D_Income_The Cape'!AW22</f>
        <v>617404713.17064369</v>
      </c>
      <c r="AX22" s="210">
        <v>5</v>
      </c>
      <c r="AY22" s="544">
        <f>'Schedule 3B_Income_Eastern'!AY22+'Schedule 3C_Income_Western'!AY22+'Schedule 3D_Income_The Cape'!AY22</f>
        <v>6729694.6422774</v>
      </c>
      <c r="AZ22" s="544">
        <f>'Schedule 3B_Income_Eastern'!AZ22+'Schedule 3C_Income_Western'!AZ22+'Schedule 3D_Income_The Cape'!AZ22</f>
        <v>6969564.4438157408</v>
      </c>
      <c r="BA22" s="544">
        <f>'Schedule 3B_Income_Eastern'!BA22+'Schedule 3C_Income_Western'!BA22+'Schedule 3D_Income_The Cape'!BA22</f>
        <v>0</v>
      </c>
      <c r="BB22" s="544">
        <f>'Schedule 3B_Income_Eastern'!BB22+'Schedule 3C_Income_Western'!BB22+'Schedule 3D_Income_The Cape'!BB22</f>
        <v>0</v>
      </c>
      <c r="BC22" s="544">
        <f>'Schedule 3B_Income_Eastern'!BC22+'Schedule 3C_Income_Western'!BC22+'Schedule 3D_Income_The Cape'!BC22</f>
        <v>13699259.086093141</v>
      </c>
      <c r="BD22" s="544">
        <f>'Schedule 3B_Income_Eastern'!BD22+'Schedule 3C_Income_Western'!BD22+'Schedule 3D_Income_The Cape'!BD22</f>
        <v>2949306.2009716653</v>
      </c>
      <c r="BE22" s="544">
        <f>'Schedule 3B_Income_Eastern'!BE22+'Schedule 3C_Income_Western'!BE22+'Schedule 3D_Income_The Cape'!BE22</f>
        <v>3096984.1223772652</v>
      </c>
      <c r="BF22" s="544">
        <f>'Schedule 3B_Income_Eastern'!BF22+'Schedule 3C_Income_Western'!BF22+'Schedule 3D_Income_The Cape'!BF22</f>
        <v>0</v>
      </c>
      <c r="BG22" s="544">
        <f>'Schedule 3B_Income_Eastern'!BG22+'Schedule 3C_Income_Western'!BG22+'Schedule 3D_Income_The Cape'!BG22</f>
        <v>0</v>
      </c>
      <c r="BH22" s="544">
        <f>'Schedule 3B_Income_Eastern'!BH22+'Schedule 3C_Income_Western'!BH22+'Schedule 3D_Income_The Cape'!BH22</f>
        <v>6046290.3233489301</v>
      </c>
      <c r="BI22" s="544">
        <f>'Schedule 3B_Income_Eastern'!BI22+'Schedule 3C_Income_Western'!BI22+'Schedule 3D_Income_The Cape'!BI22</f>
        <v>19745549.409442071</v>
      </c>
      <c r="BJ22" s="210">
        <v>5</v>
      </c>
      <c r="BK22" s="544">
        <f>'Schedule 3B_Income_Eastern'!BK22+'Schedule 3C_Income_Western'!BK22+'Schedule 3D_Income_The Cape'!BK22</f>
        <v>0</v>
      </c>
      <c r="BL22" s="544">
        <f>'Schedule 3B_Income_Eastern'!BL22+'Schedule 3C_Income_Western'!BL22+'Schedule 3D_Income_The Cape'!BL22</f>
        <v>0</v>
      </c>
      <c r="BM22" s="544">
        <f>'Schedule 3B_Income_Eastern'!BM22+'Schedule 3C_Income_Western'!BM22+'Schedule 3D_Income_The Cape'!BM22</f>
        <v>0</v>
      </c>
      <c r="BN22" s="544">
        <f>'Schedule 3B_Income_Eastern'!BN22+'Schedule 3C_Income_Western'!BN22+'Schedule 3D_Income_The Cape'!BN22</f>
        <v>0</v>
      </c>
      <c r="BO22" s="544">
        <f>'Schedule 3B_Income_Eastern'!BO22+'Schedule 3C_Income_Western'!BO22+'Schedule 3D_Income_The Cape'!BO22</f>
        <v>0</v>
      </c>
      <c r="BP22" s="544">
        <f>'Schedule 3B_Income_Eastern'!BP22+'Schedule 3C_Income_Western'!BP22+'Schedule 3D_Income_The Cape'!BP22</f>
        <v>0</v>
      </c>
      <c r="BQ22" s="544">
        <f>'Schedule 3B_Income_Eastern'!BQ22+'Schedule 3C_Income_Western'!BQ22+'Schedule 3D_Income_The Cape'!BQ22</f>
        <v>0</v>
      </c>
      <c r="BR22" s="544">
        <f>'Schedule 3B_Income_Eastern'!BR22+'Schedule 3C_Income_Western'!BR22+'Schedule 3D_Income_The Cape'!BR22</f>
        <v>0</v>
      </c>
      <c r="BS22" s="544">
        <f>'Schedule 3B_Income_Eastern'!BS22+'Schedule 3C_Income_Western'!BS22+'Schedule 3D_Income_The Cape'!BS22</f>
        <v>0</v>
      </c>
      <c r="BT22" s="544">
        <f>'Schedule 3B_Income_Eastern'!BT22+'Schedule 3C_Income_Western'!BT22+'Schedule 3D_Income_The Cape'!BT22</f>
        <v>0</v>
      </c>
      <c r="BU22" s="544">
        <f>'Schedule 3B_Income_Eastern'!BU22+'Schedule 3C_Income_Western'!BU22+'Schedule 3D_Income_The Cape'!BU22</f>
        <v>0</v>
      </c>
      <c r="BV22" s="210">
        <v>5</v>
      </c>
      <c r="BW22" s="544">
        <f>'Schedule 3B_Income_Eastern'!BW22+'Schedule 3C_Income_Western'!BW22+'Schedule 3D_Income_The Cape'!BW22</f>
        <v>8527095.3919989392</v>
      </c>
      <c r="BX22" s="544">
        <f>'Schedule 3B_Income_Eastern'!BX22+'Schedule 3C_Income_Western'!BX22+'Schedule 3D_Income_The Cape'!BX22</f>
        <v>8417851.8373872973</v>
      </c>
      <c r="BY22" s="544">
        <f>'Schedule 3B_Income_Eastern'!BY22+'Schedule 3C_Income_Western'!BY22+'Schedule 3D_Income_The Cape'!BY22</f>
        <v>0</v>
      </c>
      <c r="BZ22" s="544">
        <f>'Schedule 3B_Income_Eastern'!BZ22+'Schedule 3C_Income_Western'!BZ22+'Schedule 3D_Income_The Cape'!BZ22</f>
        <v>0</v>
      </c>
      <c r="CA22" s="544">
        <f>'Schedule 3B_Income_Eastern'!CA22+'Schedule 3C_Income_Western'!CA22+'Schedule 3D_Income_The Cape'!CA22</f>
        <v>16944947.229386237</v>
      </c>
      <c r="CB22" s="544">
        <f>'Schedule 3B_Income_Eastern'!CB22+'Schedule 3C_Income_Western'!CB22+'Schedule 3D_Income_The Cape'!CB22</f>
        <v>3916796.4001807952</v>
      </c>
      <c r="CC22" s="544">
        <f>'Schedule 3B_Income_Eastern'!CC22+'Schedule 3C_Income_Western'!CC22+'Schedule 3D_Income_The Cape'!CC22</f>
        <v>3768501.9759477829</v>
      </c>
      <c r="CD22" s="544">
        <f>'Schedule 3B_Income_Eastern'!CD22+'Schedule 3C_Income_Western'!CD22+'Schedule 3D_Income_The Cape'!CD22</f>
        <v>0</v>
      </c>
      <c r="CE22" s="544">
        <f>'Schedule 3B_Income_Eastern'!CE22+'Schedule 3C_Income_Western'!CE22+'Schedule 3D_Income_The Cape'!CE22</f>
        <v>0</v>
      </c>
      <c r="CF22" s="544">
        <f>'Schedule 3B_Income_Eastern'!CF22+'Schedule 3C_Income_Western'!CF22+'Schedule 3D_Income_The Cape'!CF22</f>
        <v>7685298.3761285776</v>
      </c>
      <c r="CG22" s="544">
        <f>'Schedule 3B_Income_Eastern'!CG22+'Schedule 3C_Income_Western'!CG22+'Schedule 3D_Income_The Cape'!CG22</f>
        <v>24630245.605514817</v>
      </c>
      <c r="CH22" s="210">
        <v>5</v>
      </c>
      <c r="CI22" s="544">
        <f>'Schedule 3B_Income_Eastern'!CI22+'Schedule 3C_Income_Western'!CI22+'Schedule 3D_Income_The Cape'!CI22</f>
        <v>198609393.60525194</v>
      </c>
      <c r="CJ22" s="544">
        <f>'Schedule 3B_Income_Eastern'!CJ22+'Schedule 3C_Income_Western'!CJ22+'Schedule 3D_Income_The Cape'!CJ22</f>
        <v>197058132.91474798</v>
      </c>
      <c r="CK22" s="544">
        <f>'Schedule 3B_Income_Eastern'!CK22+'Schedule 3C_Income_Western'!CK22+'Schedule 3D_Income_The Cape'!CK22</f>
        <v>0</v>
      </c>
      <c r="CL22" s="544">
        <f>'Schedule 3B_Income_Eastern'!CL22+'Schedule 3C_Income_Western'!CL22+'Schedule 3D_Income_The Cape'!CL22</f>
        <v>0</v>
      </c>
      <c r="CM22" s="372">
        <f t="shared" si="0"/>
        <v>395667526.51999992</v>
      </c>
      <c r="CN22" s="544">
        <f>'Schedule 3B_Income_Eastern'!CN22+'Schedule 3C_Income_Western'!CN22+'Schedule 3D_Income_The Cape'!CN22</f>
        <v>218982405.08454672</v>
      </c>
      <c r="CO22" s="544">
        <f>'Schedule 3B_Income_Eastern'!CO22+'Schedule 3C_Income_Western'!CO22+'Schedule 3D_Income_The Cape'!CO22</f>
        <v>208789219.94580624</v>
      </c>
      <c r="CP22" s="544">
        <f>'Schedule 3B_Income_Eastern'!CP22+'Schedule 3C_Income_Western'!CP22+'Schedule 3D_Income_The Cape'!CP22</f>
        <v>0</v>
      </c>
      <c r="CQ22" s="544">
        <f>'Schedule 3B_Income_Eastern'!CQ22+'Schedule 3C_Income_Western'!CQ22+'Schedule 3D_Income_The Cape'!CQ22</f>
        <v>0</v>
      </c>
      <c r="CR22" s="372">
        <f t="shared" si="1"/>
        <v>427771625.03035295</v>
      </c>
      <c r="CS22" s="544">
        <f>'Schedule 3B_Income_Eastern'!CS22+'Schedule 3C_Income_Western'!CS22+'Schedule 3D_Income_The Cape'!CS22</f>
        <v>417591798.68979865</v>
      </c>
      <c r="CT22" s="544">
        <f>'Schedule 3B_Income_Eastern'!CT22+'Schedule 3C_Income_Western'!CT22+'Schedule 3D_Income_The Cape'!CT22</f>
        <v>405847352.86055422</v>
      </c>
      <c r="CU22" s="544">
        <f>'Schedule 3B_Income_Eastern'!CU22+'Schedule 3C_Income_Western'!CU22+'Schedule 3D_Income_The Cape'!CU22</f>
        <v>0</v>
      </c>
      <c r="CV22" s="544">
        <f>'Schedule 3B_Income_Eastern'!CV22+'Schedule 3C_Income_Western'!CV22+'Schedule 3D_Income_The Cape'!CV22</f>
        <v>0</v>
      </c>
      <c r="CW22" s="372">
        <f t="shared" si="2"/>
        <v>823439151.55035281</v>
      </c>
    </row>
    <row r="23" spans="1:101" ht="15.75" customHeight="1">
      <c r="A23" s="119" t="s">
        <v>172</v>
      </c>
      <c r="B23" s="177"/>
      <c r="C23" s="89"/>
      <c r="D23" s="89"/>
      <c r="E23" s="89"/>
      <c r="F23" s="89"/>
      <c r="G23" s="334"/>
      <c r="H23" s="335"/>
      <c r="I23" s="89"/>
      <c r="J23" s="89"/>
      <c r="K23" s="89"/>
      <c r="L23" s="89"/>
      <c r="M23" s="336"/>
      <c r="N23" s="177"/>
      <c r="O23" s="89"/>
      <c r="P23" s="89"/>
      <c r="Q23" s="89"/>
      <c r="R23" s="89"/>
      <c r="S23" s="334"/>
      <c r="T23" s="335"/>
      <c r="U23" s="89"/>
      <c r="V23" s="89"/>
      <c r="W23" s="89"/>
      <c r="X23" s="89"/>
      <c r="Y23" s="336"/>
      <c r="Z23" s="177"/>
      <c r="AA23" s="89"/>
      <c r="AB23" s="89"/>
      <c r="AC23" s="89"/>
      <c r="AD23" s="89"/>
      <c r="AE23" s="334"/>
      <c r="AF23" s="335"/>
      <c r="AG23" s="89"/>
      <c r="AH23" s="89"/>
      <c r="AI23" s="89"/>
      <c r="AJ23" s="89"/>
      <c r="AK23" s="336"/>
      <c r="AL23" s="177"/>
      <c r="AM23" s="89"/>
      <c r="AN23" s="89"/>
      <c r="AO23" s="89"/>
      <c r="AP23" s="89"/>
      <c r="AQ23" s="334"/>
      <c r="AR23" s="335"/>
      <c r="AS23" s="89"/>
      <c r="AT23" s="89"/>
      <c r="AU23" s="89"/>
      <c r="AV23" s="89"/>
      <c r="AW23" s="336"/>
      <c r="AX23" s="177"/>
      <c r="AY23" s="89"/>
      <c r="AZ23" s="89"/>
      <c r="BA23" s="89"/>
      <c r="BB23" s="89"/>
      <c r="BC23" s="334"/>
      <c r="BD23" s="335"/>
      <c r="BE23" s="89"/>
      <c r="BF23" s="89"/>
      <c r="BG23" s="89"/>
      <c r="BH23" s="89"/>
      <c r="BI23" s="336"/>
      <c r="BJ23" s="177"/>
      <c r="BK23" s="89"/>
      <c r="BL23" s="89"/>
      <c r="BM23" s="89"/>
      <c r="BN23" s="89"/>
      <c r="BO23" s="334"/>
      <c r="BP23" s="335"/>
      <c r="BQ23" s="89"/>
      <c r="BR23" s="89"/>
      <c r="BS23" s="89"/>
      <c r="BT23" s="89"/>
      <c r="BU23" s="336"/>
      <c r="BV23" s="177"/>
      <c r="BW23" s="89"/>
      <c r="BX23" s="89"/>
      <c r="BY23" s="89"/>
      <c r="BZ23" s="89"/>
      <c r="CA23" s="334"/>
      <c r="CB23" s="335"/>
      <c r="CC23" s="89"/>
      <c r="CD23" s="89"/>
      <c r="CE23" s="89"/>
      <c r="CF23" s="89"/>
      <c r="CG23" s="336"/>
      <c r="CH23" s="177"/>
      <c r="CI23" s="162"/>
      <c r="CJ23" s="162"/>
      <c r="CK23" s="162"/>
      <c r="CL23" s="162"/>
      <c r="CM23" s="375"/>
      <c r="CN23" s="162"/>
      <c r="CO23" s="162"/>
      <c r="CP23" s="162"/>
      <c r="CQ23" s="162"/>
      <c r="CR23" s="375"/>
      <c r="CS23" s="162"/>
      <c r="CT23" s="162"/>
      <c r="CU23" s="162"/>
      <c r="CV23" s="162"/>
      <c r="CW23" s="375"/>
    </row>
    <row r="24" spans="1:101" ht="15.75" customHeight="1">
      <c r="A24" s="79" t="s">
        <v>204</v>
      </c>
      <c r="B24" s="210">
        <v>6</v>
      </c>
      <c r="C24" s="544">
        <f>'Schedule 3B_Income_Eastern'!C24+'Schedule 3C_Income_Western'!C24+'Schedule 3D_Income_The Cape'!C24</f>
        <v>0</v>
      </c>
      <c r="D24" s="544">
        <f>'Schedule 3B_Income_Eastern'!D24+'Schedule 3C_Income_Western'!D24+'Schedule 3D_Income_The Cape'!D24</f>
        <v>0</v>
      </c>
      <c r="E24" s="544">
        <f>'Schedule 3B_Income_Eastern'!E24+'Schedule 3C_Income_Western'!E24+'Schedule 3D_Income_The Cape'!E24</f>
        <v>0</v>
      </c>
      <c r="F24" s="544">
        <f>'Schedule 3B_Income_Eastern'!F24+'Schedule 3C_Income_Western'!F24+'Schedule 3D_Income_The Cape'!F24</f>
        <v>0</v>
      </c>
      <c r="G24" s="544">
        <f>'Schedule 3B_Income_Eastern'!G24+'Schedule 3C_Income_Western'!G24+'Schedule 3D_Income_The Cape'!G24</f>
        <v>0</v>
      </c>
      <c r="H24" s="544">
        <f>'Schedule 3B_Income_Eastern'!H24+'Schedule 3C_Income_Western'!H24+'Schedule 3D_Income_The Cape'!H24</f>
        <v>0</v>
      </c>
      <c r="I24" s="544">
        <f>'Schedule 3B_Income_Eastern'!I24+'Schedule 3C_Income_Western'!I24+'Schedule 3D_Income_The Cape'!I24</f>
        <v>0</v>
      </c>
      <c r="J24" s="544">
        <f>'Schedule 3B_Income_Eastern'!J24+'Schedule 3C_Income_Western'!J24+'Schedule 3D_Income_The Cape'!J24</f>
        <v>0</v>
      </c>
      <c r="K24" s="544">
        <f>'Schedule 3B_Income_Eastern'!K24+'Schedule 3C_Income_Western'!K24+'Schedule 3D_Income_The Cape'!K24</f>
        <v>0</v>
      </c>
      <c r="L24" s="544">
        <f>'Schedule 3B_Income_Eastern'!L24+'Schedule 3C_Income_Western'!L24+'Schedule 3D_Income_The Cape'!L24</f>
        <v>0</v>
      </c>
      <c r="M24" s="544">
        <f>'Schedule 3B_Income_Eastern'!M24+'Schedule 3C_Income_Western'!M24+'Schedule 3D_Income_The Cape'!M24</f>
        <v>0</v>
      </c>
      <c r="N24" s="210">
        <v>6</v>
      </c>
      <c r="O24" s="544">
        <f>'Schedule 3B_Income_Eastern'!O24+'Schedule 3C_Income_Western'!O24+'Schedule 3D_Income_The Cape'!O24</f>
        <v>0</v>
      </c>
      <c r="P24" s="544">
        <f>'Schedule 3B_Income_Eastern'!P24+'Schedule 3C_Income_Western'!P24+'Schedule 3D_Income_The Cape'!P24</f>
        <v>0</v>
      </c>
      <c r="Q24" s="544">
        <f>'Schedule 3B_Income_Eastern'!Q24+'Schedule 3C_Income_Western'!Q24+'Schedule 3D_Income_The Cape'!Q24</f>
        <v>0</v>
      </c>
      <c r="R24" s="544">
        <f>'Schedule 3B_Income_Eastern'!R24+'Schedule 3C_Income_Western'!R24+'Schedule 3D_Income_The Cape'!R24</f>
        <v>0</v>
      </c>
      <c r="S24" s="544">
        <f>'Schedule 3B_Income_Eastern'!S24+'Schedule 3C_Income_Western'!S24+'Schedule 3D_Income_The Cape'!S24</f>
        <v>0</v>
      </c>
      <c r="T24" s="544">
        <f>'Schedule 3B_Income_Eastern'!T24+'Schedule 3C_Income_Western'!T24+'Schedule 3D_Income_The Cape'!T24</f>
        <v>0</v>
      </c>
      <c r="U24" s="544">
        <f>'Schedule 3B_Income_Eastern'!U24+'Schedule 3C_Income_Western'!U24+'Schedule 3D_Income_The Cape'!U24</f>
        <v>0</v>
      </c>
      <c r="V24" s="544">
        <f>'Schedule 3B_Income_Eastern'!V24+'Schedule 3C_Income_Western'!V24+'Schedule 3D_Income_The Cape'!V24</f>
        <v>0</v>
      </c>
      <c r="W24" s="544">
        <f>'Schedule 3B_Income_Eastern'!W24+'Schedule 3C_Income_Western'!W24+'Schedule 3D_Income_The Cape'!W24</f>
        <v>0</v>
      </c>
      <c r="X24" s="544">
        <f>'Schedule 3B_Income_Eastern'!X24+'Schedule 3C_Income_Western'!X24+'Schedule 3D_Income_The Cape'!X24</f>
        <v>0</v>
      </c>
      <c r="Y24" s="544">
        <f>'Schedule 3B_Income_Eastern'!Y24+'Schedule 3C_Income_Western'!Y24+'Schedule 3D_Income_The Cape'!Y24</f>
        <v>0</v>
      </c>
      <c r="Z24" s="210">
        <v>6</v>
      </c>
      <c r="AA24" s="544">
        <f>'Schedule 3B_Income_Eastern'!AA24+'Schedule 3C_Income_Western'!AA24+'Schedule 3D_Income_The Cape'!AA24</f>
        <v>0</v>
      </c>
      <c r="AB24" s="544">
        <f>'Schedule 3B_Income_Eastern'!AB24+'Schedule 3C_Income_Western'!AB24+'Schedule 3D_Income_The Cape'!AB24</f>
        <v>0</v>
      </c>
      <c r="AC24" s="544">
        <f>'Schedule 3B_Income_Eastern'!AC24+'Schedule 3C_Income_Western'!AC24+'Schedule 3D_Income_The Cape'!AC24</f>
        <v>0</v>
      </c>
      <c r="AD24" s="544">
        <f>'Schedule 3B_Income_Eastern'!AD24+'Schedule 3C_Income_Western'!AD24+'Schedule 3D_Income_The Cape'!AD24</f>
        <v>0</v>
      </c>
      <c r="AE24" s="544">
        <f>'Schedule 3B_Income_Eastern'!AE24+'Schedule 3C_Income_Western'!AE24+'Schedule 3D_Income_The Cape'!AE24</f>
        <v>0</v>
      </c>
      <c r="AF24" s="544">
        <f>'Schedule 3B_Income_Eastern'!AF24+'Schedule 3C_Income_Western'!AF24+'Schedule 3D_Income_The Cape'!AF24</f>
        <v>0</v>
      </c>
      <c r="AG24" s="544">
        <f>'Schedule 3B_Income_Eastern'!AG24+'Schedule 3C_Income_Western'!AG24+'Schedule 3D_Income_The Cape'!AG24</f>
        <v>0</v>
      </c>
      <c r="AH24" s="544">
        <f>'Schedule 3B_Income_Eastern'!AH24+'Schedule 3C_Income_Western'!AH24+'Schedule 3D_Income_The Cape'!AH24</f>
        <v>0</v>
      </c>
      <c r="AI24" s="544">
        <f>'Schedule 3B_Income_Eastern'!AI24+'Schedule 3C_Income_Western'!AI24+'Schedule 3D_Income_The Cape'!AI24</f>
        <v>0</v>
      </c>
      <c r="AJ24" s="544">
        <f>'Schedule 3B_Income_Eastern'!AJ24+'Schedule 3C_Income_Western'!AJ24+'Schedule 3D_Income_The Cape'!AJ24</f>
        <v>0</v>
      </c>
      <c r="AK24" s="544">
        <f>'Schedule 3B_Income_Eastern'!AK24+'Schedule 3C_Income_Western'!AK24+'Schedule 3D_Income_The Cape'!AK24</f>
        <v>0</v>
      </c>
      <c r="AL24" s="210">
        <v>6</v>
      </c>
      <c r="AM24" s="544">
        <f>'Schedule 3B_Income_Eastern'!AM24+'Schedule 3C_Income_Western'!AM24+'Schedule 3D_Income_The Cape'!AM24</f>
        <v>0</v>
      </c>
      <c r="AN24" s="544">
        <f>'Schedule 3B_Income_Eastern'!AN24+'Schedule 3C_Income_Western'!AN24+'Schedule 3D_Income_The Cape'!AN24</f>
        <v>0</v>
      </c>
      <c r="AO24" s="544">
        <f>'Schedule 3B_Income_Eastern'!AO24+'Schedule 3C_Income_Western'!AO24+'Schedule 3D_Income_The Cape'!AO24</f>
        <v>0</v>
      </c>
      <c r="AP24" s="544">
        <f>'Schedule 3B_Income_Eastern'!AP24+'Schedule 3C_Income_Western'!AP24+'Schedule 3D_Income_The Cape'!AP24</f>
        <v>0</v>
      </c>
      <c r="AQ24" s="544">
        <f>'Schedule 3B_Income_Eastern'!AQ24+'Schedule 3C_Income_Western'!AQ24+'Schedule 3D_Income_The Cape'!AQ24</f>
        <v>0</v>
      </c>
      <c r="AR24" s="544">
        <f>'Schedule 3B_Income_Eastern'!AR24+'Schedule 3C_Income_Western'!AR24+'Schedule 3D_Income_The Cape'!AR24</f>
        <v>0</v>
      </c>
      <c r="AS24" s="544">
        <f>'Schedule 3B_Income_Eastern'!AS24+'Schedule 3C_Income_Western'!AS24+'Schedule 3D_Income_The Cape'!AS24</f>
        <v>0</v>
      </c>
      <c r="AT24" s="544">
        <f>'Schedule 3B_Income_Eastern'!AT24+'Schedule 3C_Income_Western'!AT24+'Schedule 3D_Income_The Cape'!AT24</f>
        <v>0</v>
      </c>
      <c r="AU24" s="544">
        <f>'Schedule 3B_Income_Eastern'!AU24+'Schedule 3C_Income_Western'!AU24+'Schedule 3D_Income_The Cape'!AU24</f>
        <v>0</v>
      </c>
      <c r="AV24" s="544">
        <f>'Schedule 3B_Income_Eastern'!AV24+'Schedule 3C_Income_Western'!AV24+'Schedule 3D_Income_The Cape'!AV24</f>
        <v>0</v>
      </c>
      <c r="AW24" s="544">
        <f>'Schedule 3B_Income_Eastern'!AW24+'Schedule 3C_Income_Western'!AW24+'Schedule 3D_Income_The Cape'!AW24</f>
        <v>0</v>
      </c>
      <c r="AX24" s="210">
        <v>6</v>
      </c>
      <c r="AY24" s="544">
        <f>'Schedule 3B_Income_Eastern'!AY24+'Schedule 3C_Income_Western'!AY24+'Schedule 3D_Income_The Cape'!AY24</f>
        <v>0</v>
      </c>
      <c r="AZ24" s="544">
        <f>'Schedule 3B_Income_Eastern'!AZ24+'Schedule 3C_Income_Western'!AZ24+'Schedule 3D_Income_The Cape'!AZ24</f>
        <v>0</v>
      </c>
      <c r="BA24" s="544">
        <f>'Schedule 3B_Income_Eastern'!BA24+'Schedule 3C_Income_Western'!BA24+'Schedule 3D_Income_The Cape'!BA24</f>
        <v>0</v>
      </c>
      <c r="BB24" s="544">
        <f>'Schedule 3B_Income_Eastern'!BB24+'Schedule 3C_Income_Western'!BB24+'Schedule 3D_Income_The Cape'!BB24</f>
        <v>0</v>
      </c>
      <c r="BC24" s="544">
        <f>'Schedule 3B_Income_Eastern'!BC24+'Schedule 3C_Income_Western'!BC24+'Schedule 3D_Income_The Cape'!BC24</f>
        <v>0</v>
      </c>
      <c r="BD24" s="544">
        <f>'Schedule 3B_Income_Eastern'!BD24+'Schedule 3C_Income_Western'!BD24+'Schedule 3D_Income_The Cape'!BD24</f>
        <v>0</v>
      </c>
      <c r="BE24" s="544">
        <f>'Schedule 3B_Income_Eastern'!BE24+'Schedule 3C_Income_Western'!BE24+'Schedule 3D_Income_The Cape'!BE24</f>
        <v>0</v>
      </c>
      <c r="BF24" s="544">
        <f>'Schedule 3B_Income_Eastern'!BF24+'Schedule 3C_Income_Western'!BF24+'Schedule 3D_Income_The Cape'!BF24</f>
        <v>0</v>
      </c>
      <c r="BG24" s="544">
        <f>'Schedule 3B_Income_Eastern'!BG24+'Schedule 3C_Income_Western'!BG24+'Schedule 3D_Income_The Cape'!BG24</f>
        <v>0</v>
      </c>
      <c r="BH24" s="544">
        <f>'Schedule 3B_Income_Eastern'!BH24+'Schedule 3C_Income_Western'!BH24+'Schedule 3D_Income_The Cape'!BH24</f>
        <v>0</v>
      </c>
      <c r="BI24" s="544">
        <f>'Schedule 3B_Income_Eastern'!BI24+'Schedule 3C_Income_Western'!BI24+'Schedule 3D_Income_The Cape'!BI24</f>
        <v>0</v>
      </c>
      <c r="BJ24" s="210">
        <v>6</v>
      </c>
      <c r="BK24" s="544">
        <f>'Schedule 3B_Income_Eastern'!BK24+'Schedule 3C_Income_Western'!BK24+'Schedule 3D_Income_The Cape'!BK24</f>
        <v>0</v>
      </c>
      <c r="BL24" s="544">
        <f>'Schedule 3B_Income_Eastern'!BL24+'Schedule 3C_Income_Western'!BL24+'Schedule 3D_Income_The Cape'!BL24</f>
        <v>0</v>
      </c>
      <c r="BM24" s="544">
        <f>'Schedule 3B_Income_Eastern'!BM24+'Schedule 3C_Income_Western'!BM24+'Schedule 3D_Income_The Cape'!BM24</f>
        <v>0</v>
      </c>
      <c r="BN24" s="544">
        <f>'Schedule 3B_Income_Eastern'!BN24+'Schedule 3C_Income_Western'!BN24+'Schedule 3D_Income_The Cape'!BN24</f>
        <v>0</v>
      </c>
      <c r="BO24" s="544">
        <f>'Schedule 3B_Income_Eastern'!BO24+'Schedule 3C_Income_Western'!BO24+'Schedule 3D_Income_The Cape'!BO24</f>
        <v>0</v>
      </c>
      <c r="BP24" s="544">
        <f>'Schedule 3B_Income_Eastern'!BP24+'Schedule 3C_Income_Western'!BP24+'Schedule 3D_Income_The Cape'!BP24</f>
        <v>0</v>
      </c>
      <c r="BQ24" s="544">
        <f>'Schedule 3B_Income_Eastern'!BQ24+'Schedule 3C_Income_Western'!BQ24+'Schedule 3D_Income_The Cape'!BQ24</f>
        <v>0</v>
      </c>
      <c r="BR24" s="544">
        <f>'Schedule 3B_Income_Eastern'!BR24+'Schedule 3C_Income_Western'!BR24+'Schedule 3D_Income_The Cape'!BR24</f>
        <v>0</v>
      </c>
      <c r="BS24" s="544">
        <f>'Schedule 3B_Income_Eastern'!BS24+'Schedule 3C_Income_Western'!BS24+'Schedule 3D_Income_The Cape'!BS24</f>
        <v>0</v>
      </c>
      <c r="BT24" s="544">
        <f>'Schedule 3B_Income_Eastern'!BT24+'Schedule 3C_Income_Western'!BT24+'Schedule 3D_Income_The Cape'!BT24</f>
        <v>0</v>
      </c>
      <c r="BU24" s="544">
        <f>'Schedule 3B_Income_Eastern'!BU24+'Schedule 3C_Income_Western'!BU24+'Schedule 3D_Income_The Cape'!BU24</f>
        <v>0</v>
      </c>
      <c r="BV24" s="210">
        <v>6</v>
      </c>
      <c r="BW24" s="544">
        <f>'Schedule 3B_Income_Eastern'!BW24+'Schedule 3C_Income_Western'!BW24+'Schedule 3D_Income_The Cape'!BW24</f>
        <v>0</v>
      </c>
      <c r="BX24" s="544">
        <f>'Schedule 3B_Income_Eastern'!BX24+'Schedule 3C_Income_Western'!BX24+'Schedule 3D_Income_The Cape'!BX24</f>
        <v>0</v>
      </c>
      <c r="BY24" s="544">
        <f>'Schedule 3B_Income_Eastern'!BY24+'Schedule 3C_Income_Western'!BY24+'Schedule 3D_Income_The Cape'!BY24</f>
        <v>0</v>
      </c>
      <c r="BZ24" s="544">
        <f>'Schedule 3B_Income_Eastern'!BZ24+'Schedule 3C_Income_Western'!BZ24+'Schedule 3D_Income_The Cape'!BZ24</f>
        <v>0</v>
      </c>
      <c r="CA24" s="544">
        <f>'Schedule 3B_Income_Eastern'!CA24+'Schedule 3C_Income_Western'!CA24+'Schedule 3D_Income_The Cape'!CA24</f>
        <v>0</v>
      </c>
      <c r="CB24" s="544">
        <f>'Schedule 3B_Income_Eastern'!CB24+'Schedule 3C_Income_Western'!CB24+'Schedule 3D_Income_The Cape'!CB24</f>
        <v>0</v>
      </c>
      <c r="CC24" s="544">
        <f>'Schedule 3B_Income_Eastern'!CC24+'Schedule 3C_Income_Western'!CC24+'Schedule 3D_Income_The Cape'!CC24</f>
        <v>0</v>
      </c>
      <c r="CD24" s="544">
        <f>'Schedule 3B_Income_Eastern'!CD24+'Schedule 3C_Income_Western'!CD24+'Schedule 3D_Income_The Cape'!CD24</f>
        <v>0</v>
      </c>
      <c r="CE24" s="544">
        <f>'Schedule 3B_Income_Eastern'!CE24+'Schedule 3C_Income_Western'!CE24+'Schedule 3D_Income_The Cape'!CE24</f>
        <v>0</v>
      </c>
      <c r="CF24" s="544">
        <f>'Schedule 3B_Income_Eastern'!CF24+'Schedule 3C_Income_Western'!CF24+'Schedule 3D_Income_The Cape'!CF24</f>
        <v>0</v>
      </c>
      <c r="CG24" s="544">
        <f>'Schedule 3B_Income_Eastern'!CG24+'Schedule 3C_Income_Western'!CG24+'Schedule 3D_Income_The Cape'!CG24</f>
        <v>0</v>
      </c>
      <c r="CH24" s="210">
        <v>6</v>
      </c>
      <c r="CI24" s="544">
        <f>'Schedule 3B_Income_Eastern'!CI24+'Schedule 3C_Income_Western'!CI24+'Schedule 3D_Income_The Cape'!CI24</f>
        <v>0</v>
      </c>
      <c r="CJ24" s="544">
        <f>'Schedule 3B_Income_Eastern'!CJ24+'Schedule 3C_Income_Western'!CJ24+'Schedule 3D_Income_The Cape'!CJ24</f>
        <v>0</v>
      </c>
      <c r="CK24" s="544">
        <f>'Schedule 3B_Income_Eastern'!CK24+'Schedule 3C_Income_Western'!CK24+'Schedule 3D_Income_The Cape'!CK24</f>
        <v>0</v>
      </c>
      <c r="CL24" s="544">
        <f>'Schedule 3B_Income_Eastern'!CL24+'Schedule 3C_Income_Western'!CL24+'Schedule 3D_Income_The Cape'!CL24</f>
        <v>0</v>
      </c>
      <c r="CM24" s="372">
        <f t="shared" si="0"/>
        <v>0</v>
      </c>
      <c r="CN24" s="544">
        <f>'Schedule 3B_Income_Eastern'!CN24+'Schedule 3C_Income_Western'!CN24+'Schedule 3D_Income_The Cape'!CN24</f>
        <v>0</v>
      </c>
      <c r="CO24" s="544">
        <f>'Schedule 3B_Income_Eastern'!CO24+'Schedule 3C_Income_Western'!CO24+'Schedule 3D_Income_The Cape'!CO24</f>
        <v>0</v>
      </c>
      <c r="CP24" s="544">
        <f>'Schedule 3B_Income_Eastern'!CP24+'Schedule 3C_Income_Western'!CP24+'Schedule 3D_Income_The Cape'!CP24</f>
        <v>0</v>
      </c>
      <c r="CQ24" s="544">
        <f>'Schedule 3B_Income_Eastern'!CQ24+'Schedule 3C_Income_Western'!CQ24+'Schedule 3D_Income_The Cape'!CQ24</f>
        <v>0</v>
      </c>
      <c r="CR24" s="372">
        <f t="shared" si="1"/>
        <v>0</v>
      </c>
      <c r="CS24" s="544">
        <f>'Schedule 3B_Income_Eastern'!CS24+'Schedule 3C_Income_Western'!CS24+'Schedule 3D_Income_The Cape'!CS24</f>
        <v>0</v>
      </c>
      <c r="CT24" s="544">
        <f>'Schedule 3B_Income_Eastern'!CT24+'Schedule 3C_Income_Western'!CT24+'Schedule 3D_Income_The Cape'!CT24</f>
        <v>0</v>
      </c>
      <c r="CU24" s="544">
        <f>'Schedule 3B_Income_Eastern'!CU24+'Schedule 3C_Income_Western'!CU24+'Schedule 3D_Income_The Cape'!CU24</f>
        <v>0</v>
      </c>
      <c r="CV24" s="544">
        <f>'Schedule 3B_Income_Eastern'!CV24+'Schedule 3C_Income_Western'!CV24+'Schedule 3D_Income_The Cape'!CV24</f>
        <v>0</v>
      </c>
      <c r="CW24" s="372">
        <f t="shared" si="2"/>
        <v>0</v>
      </c>
    </row>
    <row r="25" spans="1:101" ht="15.75" customHeight="1">
      <c r="A25" s="79" t="s">
        <v>206</v>
      </c>
      <c r="B25" s="210">
        <v>7</v>
      </c>
      <c r="C25" s="544">
        <f>'Schedule 3B_Income_Eastern'!C25+'Schedule 3C_Income_Western'!C25+'Schedule 3D_Income_The Cape'!C25</f>
        <v>0</v>
      </c>
      <c r="D25" s="544">
        <f>'Schedule 3B_Income_Eastern'!D25+'Schedule 3C_Income_Western'!D25+'Schedule 3D_Income_The Cape'!D25</f>
        <v>0</v>
      </c>
      <c r="E25" s="544">
        <f>'Schedule 3B_Income_Eastern'!E25+'Schedule 3C_Income_Western'!E25+'Schedule 3D_Income_The Cape'!E25</f>
        <v>0</v>
      </c>
      <c r="F25" s="544">
        <f>'Schedule 3B_Income_Eastern'!F25+'Schedule 3C_Income_Western'!F25+'Schedule 3D_Income_The Cape'!F25</f>
        <v>0</v>
      </c>
      <c r="G25" s="544">
        <f>'Schedule 3B_Income_Eastern'!G25+'Schedule 3C_Income_Western'!G25+'Schedule 3D_Income_The Cape'!G25</f>
        <v>0</v>
      </c>
      <c r="H25" s="544">
        <f>'Schedule 3B_Income_Eastern'!H25+'Schedule 3C_Income_Western'!H25+'Schedule 3D_Income_The Cape'!H25</f>
        <v>0</v>
      </c>
      <c r="I25" s="544">
        <f>'Schedule 3B_Income_Eastern'!I25+'Schedule 3C_Income_Western'!I25+'Schedule 3D_Income_The Cape'!I25</f>
        <v>0</v>
      </c>
      <c r="J25" s="544">
        <f>'Schedule 3B_Income_Eastern'!J25+'Schedule 3C_Income_Western'!J25+'Schedule 3D_Income_The Cape'!J25</f>
        <v>0</v>
      </c>
      <c r="K25" s="544">
        <f>'Schedule 3B_Income_Eastern'!K25+'Schedule 3C_Income_Western'!K25+'Schedule 3D_Income_The Cape'!K25</f>
        <v>0</v>
      </c>
      <c r="L25" s="544">
        <f>'Schedule 3B_Income_Eastern'!L25+'Schedule 3C_Income_Western'!L25+'Schedule 3D_Income_The Cape'!L25</f>
        <v>0</v>
      </c>
      <c r="M25" s="544">
        <f>'Schedule 3B_Income_Eastern'!M25+'Schedule 3C_Income_Western'!M25+'Schedule 3D_Income_The Cape'!M25</f>
        <v>0</v>
      </c>
      <c r="N25" s="210">
        <v>7</v>
      </c>
      <c r="O25" s="544">
        <f>'Schedule 3B_Income_Eastern'!O25+'Schedule 3C_Income_Western'!O25+'Schedule 3D_Income_The Cape'!O25</f>
        <v>0</v>
      </c>
      <c r="P25" s="544">
        <f>'Schedule 3B_Income_Eastern'!P25+'Schedule 3C_Income_Western'!P25+'Schedule 3D_Income_The Cape'!P25</f>
        <v>0</v>
      </c>
      <c r="Q25" s="544">
        <f>'Schedule 3B_Income_Eastern'!Q25+'Schedule 3C_Income_Western'!Q25+'Schedule 3D_Income_The Cape'!Q25</f>
        <v>0</v>
      </c>
      <c r="R25" s="544">
        <f>'Schedule 3B_Income_Eastern'!R25+'Schedule 3C_Income_Western'!R25+'Schedule 3D_Income_The Cape'!R25</f>
        <v>0</v>
      </c>
      <c r="S25" s="544">
        <f>'Schedule 3B_Income_Eastern'!S25+'Schedule 3C_Income_Western'!S25+'Schedule 3D_Income_The Cape'!S25</f>
        <v>0</v>
      </c>
      <c r="T25" s="544">
        <f>'Schedule 3B_Income_Eastern'!T25+'Schedule 3C_Income_Western'!T25+'Schedule 3D_Income_The Cape'!T25</f>
        <v>0</v>
      </c>
      <c r="U25" s="544">
        <f>'Schedule 3B_Income_Eastern'!U25+'Schedule 3C_Income_Western'!U25+'Schedule 3D_Income_The Cape'!U25</f>
        <v>0</v>
      </c>
      <c r="V25" s="544">
        <f>'Schedule 3B_Income_Eastern'!V25+'Schedule 3C_Income_Western'!V25+'Schedule 3D_Income_The Cape'!V25</f>
        <v>0</v>
      </c>
      <c r="W25" s="544">
        <f>'Schedule 3B_Income_Eastern'!W25+'Schedule 3C_Income_Western'!W25+'Schedule 3D_Income_The Cape'!W25</f>
        <v>0</v>
      </c>
      <c r="X25" s="544">
        <f>'Schedule 3B_Income_Eastern'!X25+'Schedule 3C_Income_Western'!X25+'Schedule 3D_Income_The Cape'!X25</f>
        <v>0</v>
      </c>
      <c r="Y25" s="544">
        <f>'Schedule 3B_Income_Eastern'!Y25+'Schedule 3C_Income_Western'!Y25+'Schedule 3D_Income_The Cape'!Y25</f>
        <v>0</v>
      </c>
      <c r="Z25" s="210">
        <v>7</v>
      </c>
      <c r="AA25" s="544">
        <f>'Schedule 3B_Income_Eastern'!AA25+'Schedule 3C_Income_Western'!AA25+'Schedule 3D_Income_The Cape'!AA25</f>
        <v>0</v>
      </c>
      <c r="AB25" s="544">
        <f>'Schedule 3B_Income_Eastern'!AB25+'Schedule 3C_Income_Western'!AB25+'Schedule 3D_Income_The Cape'!AB25</f>
        <v>0</v>
      </c>
      <c r="AC25" s="544">
        <f>'Schedule 3B_Income_Eastern'!AC25+'Schedule 3C_Income_Western'!AC25+'Schedule 3D_Income_The Cape'!AC25</f>
        <v>0</v>
      </c>
      <c r="AD25" s="544">
        <f>'Schedule 3B_Income_Eastern'!AD25+'Schedule 3C_Income_Western'!AD25+'Schedule 3D_Income_The Cape'!AD25</f>
        <v>0</v>
      </c>
      <c r="AE25" s="544">
        <f>'Schedule 3B_Income_Eastern'!AE25+'Schedule 3C_Income_Western'!AE25+'Schedule 3D_Income_The Cape'!AE25</f>
        <v>0</v>
      </c>
      <c r="AF25" s="544">
        <f>'Schedule 3B_Income_Eastern'!AF25+'Schedule 3C_Income_Western'!AF25+'Schedule 3D_Income_The Cape'!AF25</f>
        <v>0</v>
      </c>
      <c r="AG25" s="544">
        <f>'Schedule 3B_Income_Eastern'!AG25+'Schedule 3C_Income_Western'!AG25+'Schedule 3D_Income_The Cape'!AG25</f>
        <v>0</v>
      </c>
      <c r="AH25" s="544">
        <f>'Schedule 3B_Income_Eastern'!AH25+'Schedule 3C_Income_Western'!AH25+'Schedule 3D_Income_The Cape'!AH25</f>
        <v>0</v>
      </c>
      <c r="AI25" s="544">
        <f>'Schedule 3B_Income_Eastern'!AI25+'Schedule 3C_Income_Western'!AI25+'Schedule 3D_Income_The Cape'!AI25</f>
        <v>0</v>
      </c>
      <c r="AJ25" s="544">
        <f>'Schedule 3B_Income_Eastern'!AJ25+'Schedule 3C_Income_Western'!AJ25+'Schedule 3D_Income_The Cape'!AJ25</f>
        <v>0</v>
      </c>
      <c r="AK25" s="544">
        <f>'Schedule 3B_Income_Eastern'!AK25+'Schedule 3C_Income_Western'!AK25+'Schedule 3D_Income_The Cape'!AK25</f>
        <v>0</v>
      </c>
      <c r="AL25" s="210">
        <v>7</v>
      </c>
      <c r="AM25" s="544">
        <f>'Schedule 3B_Income_Eastern'!AM25+'Schedule 3C_Income_Western'!AM25+'Schedule 3D_Income_The Cape'!AM25</f>
        <v>0</v>
      </c>
      <c r="AN25" s="544">
        <f>'Schedule 3B_Income_Eastern'!AN25+'Schedule 3C_Income_Western'!AN25+'Schedule 3D_Income_The Cape'!AN25</f>
        <v>0</v>
      </c>
      <c r="AO25" s="544">
        <f>'Schedule 3B_Income_Eastern'!AO25+'Schedule 3C_Income_Western'!AO25+'Schedule 3D_Income_The Cape'!AO25</f>
        <v>0</v>
      </c>
      <c r="AP25" s="544">
        <f>'Schedule 3B_Income_Eastern'!AP25+'Schedule 3C_Income_Western'!AP25+'Schedule 3D_Income_The Cape'!AP25</f>
        <v>0</v>
      </c>
      <c r="AQ25" s="544">
        <f>'Schedule 3B_Income_Eastern'!AQ25+'Schedule 3C_Income_Western'!AQ25+'Schedule 3D_Income_The Cape'!AQ25</f>
        <v>0</v>
      </c>
      <c r="AR25" s="544">
        <f>'Schedule 3B_Income_Eastern'!AR25+'Schedule 3C_Income_Western'!AR25+'Schedule 3D_Income_The Cape'!AR25</f>
        <v>0</v>
      </c>
      <c r="AS25" s="544">
        <f>'Schedule 3B_Income_Eastern'!AS25+'Schedule 3C_Income_Western'!AS25+'Schedule 3D_Income_The Cape'!AS25</f>
        <v>0</v>
      </c>
      <c r="AT25" s="544">
        <f>'Schedule 3B_Income_Eastern'!AT25+'Schedule 3C_Income_Western'!AT25+'Schedule 3D_Income_The Cape'!AT25</f>
        <v>0</v>
      </c>
      <c r="AU25" s="544">
        <f>'Schedule 3B_Income_Eastern'!AU25+'Schedule 3C_Income_Western'!AU25+'Schedule 3D_Income_The Cape'!AU25</f>
        <v>0</v>
      </c>
      <c r="AV25" s="544">
        <f>'Schedule 3B_Income_Eastern'!AV25+'Schedule 3C_Income_Western'!AV25+'Schedule 3D_Income_The Cape'!AV25</f>
        <v>0</v>
      </c>
      <c r="AW25" s="544">
        <f>'Schedule 3B_Income_Eastern'!AW25+'Schedule 3C_Income_Western'!AW25+'Schedule 3D_Income_The Cape'!AW25</f>
        <v>0</v>
      </c>
      <c r="AX25" s="210">
        <v>7</v>
      </c>
      <c r="AY25" s="544">
        <f>'Schedule 3B_Income_Eastern'!AY25+'Schedule 3C_Income_Western'!AY25+'Schedule 3D_Income_The Cape'!AY25</f>
        <v>0</v>
      </c>
      <c r="AZ25" s="544">
        <f>'Schedule 3B_Income_Eastern'!AZ25+'Schedule 3C_Income_Western'!AZ25+'Schedule 3D_Income_The Cape'!AZ25</f>
        <v>0</v>
      </c>
      <c r="BA25" s="544">
        <f>'Schedule 3B_Income_Eastern'!BA25+'Schedule 3C_Income_Western'!BA25+'Schedule 3D_Income_The Cape'!BA25</f>
        <v>0</v>
      </c>
      <c r="BB25" s="544">
        <f>'Schedule 3B_Income_Eastern'!BB25+'Schedule 3C_Income_Western'!BB25+'Schedule 3D_Income_The Cape'!BB25</f>
        <v>0</v>
      </c>
      <c r="BC25" s="544">
        <f>'Schedule 3B_Income_Eastern'!BC25+'Schedule 3C_Income_Western'!BC25+'Schedule 3D_Income_The Cape'!BC25</f>
        <v>0</v>
      </c>
      <c r="BD25" s="544">
        <f>'Schedule 3B_Income_Eastern'!BD25+'Schedule 3C_Income_Western'!BD25+'Schedule 3D_Income_The Cape'!BD25</f>
        <v>0</v>
      </c>
      <c r="BE25" s="544">
        <f>'Schedule 3B_Income_Eastern'!BE25+'Schedule 3C_Income_Western'!BE25+'Schedule 3D_Income_The Cape'!BE25</f>
        <v>0</v>
      </c>
      <c r="BF25" s="544">
        <f>'Schedule 3B_Income_Eastern'!BF25+'Schedule 3C_Income_Western'!BF25+'Schedule 3D_Income_The Cape'!BF25</f>
        <v>0</v>
      </c>
      <c r="BG25" s="544">
        <f>'Schedule 3B_Income_Eastern'!BG25+'Schedule 3C_Income_Western'!BG25+'Schedule 3D_Income_The Cape'!BG25</f>
        <v>0</v>
      </c>
      <c r="BH25" s="544">
        <f>'Schedule 3B_Income_Eastern'!BH25+'Schedule 3C_Income_Western'!BH25+'Schedule 3D_Income_The Cape'!BH25</f>
        <v>0</v>
      </c>
      <c r="BI25" s="544">
        <f>'Schedule 3B_Income_Eastern'!BI25+'Schedule 3C_Income_Western'!BI25+'Schedule 3D_Income_The Cape'!BI25</f>
        <v>0</v>
      </c>
      <c r="BJ25" s="210">
        <v>7</v>
      </c>
      <c r="BK25" s="544">
        <f>'Schedule 3B_Income_Eastern'!BK25+'Schedule 3C_Income_Western'!BK25+'Schedule 3D_Income_The Cape'!BK25</f>
        <v>0</v>
      </c>
      <c r="BL25" s="544">
        <f>'Schedule 3B_Income_Eastern'!BL25+'Schedule 3C_Income_Western'!BL25+'Schedule 3D_Income_The Cape'!BL25</f>
        <v>0</v>
      </c>
      <c r="BM25" s="544">
        <f>'Schedule 3B_Income_Eastern'!BM25+'Schedule 3C_Income_Western'!BM25+'Schedule 3D_Income_The Cape'!BM25</f>
        <v>0</v>
      </c>
      <c r="BN25" s="544">
        <f>'Schedule 3B_Income_Eastern'!BN25+'Schedule 3C_Income_Western'!BN25+'Schedule 3D_Income_The Cape'!BN25</f>
        <v>0</v>
      </c>
      <c r="BO25" s="544">
        <f>'Schedule 3B_Income_Eastern'!BO25+'Schedule 3C_Income_Western'!BO25+'Schedule 3D_Income_The Cape'!BO25</f>
        <v>0</v>
      </c>
      <c r="BP25" s="544">
        <f>'Schedule 3B_Income_Eastern'!BP25+'Schedule 3C_Income_Western'!BP25+'Schedule 3D_Income_The Cape'!BP25</f>
        <v>0</v>
      </c>
      <c r="BQ25" s="544">
        <f>'Schedule 3B_Income_Eastern'!BQ25+'Schedule 3C_Income_Western'!BQ25+'Schedule 3D_Income_The Cape'!BQ25</f>
        <v>0</v>
      </c>
      <c r="BR25" s="544">
        <f>'Schedule 3B_Income_Eastern'!BR25+'Schedule 3C_Income_Western'!BR25+'Schedule 3D_Income_The Cape'!BR25</f>
        <v>0</v>
      </c>
      <c r="BS25" s="544">
        <f>'Schedule 3B_Income_Eastern'!BS25+'Schedule 3C_Income_Western'!BS25+'Schedule 3D_Income_The Cape'!BS25</f>
        <v>0</v>
      </c>
      <c r="BT25" s="544">
        <f>'Schedule 3B_Income_Eastern'!BT25+'Schedule 3C_Income_Western'!BT25+'Schedule 3D_Income_The Cape'!BT25</f>
        <v>0</v>
      </c>
      <c r="BU25" s="544">
        <f>'Schedule 3B_Income_Eastern'!BU25+'Schedule 3C_Income_Western'!BU25+'Schedule 3D_Income_The Cape'!BU25</f>
        <v>0</v>
      </c>
      <c r="BV25" s="210">
        <v>7</v>
      </c>
      <c r="BW25" s="544">
        <f>'Schedule 3B_Income_Eastern'!BW25+'Schedule 3C_Income_Western'!BW25+'Schedule 3D_Income_The Cape'!BW25</f>
        <v>0</v>
      </c>
      <c r="BX25" s="544">
        <f>'Schedule 3B_Income_Eastern'!BX25+'Schedule 3C_Income_Western'!BX25+'Schedule 3D_Income_The Cape'!BX25</f>
        <v>0</v>
      </c>
      <c r="BY25" s="544">
        <f>'Schedule 3B_Income_Eastern'!BY25+'Schedule 3C_Income_Western'!BY25+'Schedule 3D_Income_The Cape'!BY25</f>
        <v>0</v>
      </c>
      <c r="BZ25" s="544">
        <f>'Schedule 3B_Income_Eastern'!BZ25+'Schedule 3C_Income_Western'!BZ25+'Schedule 3D_Income_The Cape'!BZ25</f>
        <v>0</v>
      </c>
      <c r="CA25" s="544">
        <f>'Schedule 3B_Income_Eastern'!CA25+'Schedule 3C_Income_Western'!CA25+'Schedule 3D_Income_The Cape'!CA25</f>
        <v>0</v>
      </c>
      <c r="CB25" s="544">
        <f>'Schedule 3B_Income_Eastern'!CB25+'Schedule 3C_Income_Western'!CB25+'Schedule 3D_Income_The Cape'!CB25</f>
        <v>0</v>
      </c>
      <c r="CC25" s="544">
        <f>'Schedule 3B_Income_Eastern'!CC25+'Schedule 3C_Income_Western'!CC25+'Schedule 3D_Income_The Cape'!CC25</f>
        <v>0</v>
      </c>
      <c r="CD25" s="544">
        <f>'Schedule 3B_Income_Eastern'!CD25+'Schedule 3C_Income_Western'!CD25+'Schedule 3D_Income_The Cape'!CD25</f>
        <v>0</v>
      </c>
      <c r="CE25" s="544">
        <f>'Schedule 3B_Income_Eastern'!CE25+'Schedule 3C_Income_Western'!CE25+'Schedule 3D_Income_The Cape'!CE25</f>
        <v>0</v>
      </c>
      <c r="CF25" s="544">
        <f>'Schedule 3B_Income_Eastern'!CF25+'Schedule 3C_Income_Western'!CF25+'Schedule 3D_Income_The Cape'!CF25</f>
        <v>0</v>
      </c>
      <c r="CG25" s="544">
        <f>'Schedule 3B_Income_Eastern'!CG25+'Schedule 3C_Income_Western'!CG25+'Schedule 3D_Income_The Cape'!CG25</f>
        <v>0</v>
      </c>
      <c r="CH25" s="210">
        <v>7</v>
      </c>
      <c r="CI25" s="544">
        <f>'Schedule 3B_Income_Eastern'!CI25+'Schedule 3C_Income_Western'!CI25+'Schedule 3D_Income_The Cape'!CI25</f>
        <v>0</v>
      </c>
      <c r="CJ25" s="544">
        <f>'Schedule 3B_Income_Eastern'!CJ25+'Schedule 3C_Income_Western'!CJ25+'Schedule 3D_Income_The Cape'!CJ25</f>
        <v>0</v>
      </c>
      <c r="CK25" s="544">
        <f>'Schedule 3B_Income_Eastern'!CK25+'Schedule 3C_Income_Western'!CK25+'Schedule 3D_Income_The Cape'!CK25</f>
        <v>0</v>
      </c>
      <c r="CL25" s="544">
        <f>'Schedule 3B_Income_Eastern'!CL25+'Schedule 3C_Income_Western'!CL25+'Schedule 3D_Income_The Cape'!CL25</f>
        <v>0</v>
      </c>
      <c r="CM25" s="372">
        <f t="shared" si="0"/>
        <v>0</v>
      </c>
      <c r="CN25" s="544">
        <f>'Schedule 3B_Income_Eastern'!CN25+'Schedule 3C_Income_Western'!CN25+'Schedule 3D_Income_The Cape'!CN25</f>
        <v>0</v>
      </c>
      <c r="CO25" s="544">
        <f>'Schedule 3B_Income_Eastern'!CO25+'Schedule 3C_Income_Western'!CO25+'Schedule 3D_Income_The Cape'!CO25</f>
        <v>0</v>
      </c>
      <c r="CP25" s="544">
        <f>'Schedule 3B_Income_Eastern'!CP25+'Schedule 3C_Income_Western'!CP25+'Schedule 3D_Income_The Cape'!CP25</f>
        <v>0</v>
      </c>
      <c r="CQ25" s="544">
        <f>'Schedule 3B_Income_Eastern'!CQ25+'Schedule 3C_Income_Western'!CQ25+'Schedule 3D_Income_The Cape'!CQ25</f>
        <v>0</v>
      </c>
      <c r="CR25" s="372">
        <f t="shared" si="1"/>
        <v>0</v>
      </c>
      <c r="CS25" s="544">
        <f>'Schedule 3B_Income_Eastern'!CS25+'Schedule 3C_Income_Western'!CS25+'Schedule 3D_Income_The Cape'!CS25</f>
        <v>0</v>
      </c>
      <c r="CT25" s="544">
        <f>'Schedule 3B_Income_Eastern'!CT25+'Schedule 3C_Income_Western'!CT25+'Schedule 3D_Income_The Cape'!CT25</f>
        <v>0</v>
      </c>
      <c r="CU25" s="544">
        <f>'Schedule 3B_Income_Eastern'!CU25+'Schedule 3C_Income_Western'!CU25+'Schedule 3D_Income_The Cape'!CU25</f>
        <v>0</v>
      </c>
      <c r="CV25" s="544">
        <f>'Schedule 3B_Income_Eastern'!CV25+'Schedule 3C_Income_Western'!CV25+'Schedule 3D_Income_The Cape'!CV25</f>
        <v>0</v>
      </c>
      <c r="CW25" s="372">
        <f t="shared" si="2"/>
        <v>0</v>
      </c>
    </row>
    <row r="26" spans="1:101" ht="15.75" customHeight="1">
      <c r="A26" s="79" t="s">
        <v>208</v>
      </c>
      <c r="B26" s="210">
        <v>8</v>
      </c>
      <c r="C26" s="544">
        <f>'Schedule 3B_Income_Eastern'!C26+'Schedule 3C_Income_Western'!C26+'Schedule 3D_Income_The Cape'!C26</f>
        <v>0</v>
      </c>
      <c r="D26" s="544">
        <f>'Schedule 3B_Income_Eastern'!D26+'Schedule 3C_Income_Western'!D26+'Schedule 3D_Income_The Cape'!D26</f>
        <v>0</v>
      </c>
      <c r="E26" s="544">
        <f>'Schedule 3B_Income_Eastern'!E26+'Schedule 3C_Income_Western'!E26+'Schedule 3D_Income_The Cape'!E26</f>
        <v>0</v>
      </c>
      <c r="F26" s="544">
        <f>'Schedule 3B_Income_Eastern'!F26+'Schedule 3C_Income_Western'!F26+'Schedule 3D_Income_The Cape'!F26</f>
        <v>0</v>
      </c>
      <c r="G26" s="544">
        <f>'Schedule 3B_Income_Eastern'!G26+'Schedule 3C_Income_Western'!G26+'Schedule 3D_Income_The Cape'!G26</f>
        <v>0</v>
      </c>
      <c r="H26" s="544">
        <f>'Schedule 3B_Income_Eastern'!H26+'Schedule 3C_Income_Western'!H26+'Schedule 3D_Income_The Cape'!H26</f>
        <v>0</v>
      </c>
      <c r="I26" s="544">
        <f>'Schedule 3B_Income_Eastern'!I26+'Schedule 3C_Income_Western'!I26+'Schedule 3D_Income_The Cape'!I26</f>
        <v>0</v>
      </c>
      <c r="J26" s="544">
        <f>'Schedule 3B_Income_Eastern'!J26+'Schedule 3C_Income_Western'!J26+'Schedule 3D_Income_The Cape'!J26</f>
        <v>0</v>
      </c>
      <c r="K26" s="544">
        <f>'Schedule 3B_Income_Eastern'!K26+'Schedule 3C_Income_Western'!K26+'Schedule 3D_Income_The Cape'!K26</f>
        <v>0</v>
      </c>
      <c r="L26" s="544">
        <f>'Schedule 3B_Income_Eastern'!L26+'Schedule 3C_Income_Western'!L26+'Schedule 3D_Income_The Cape'!L26</f>
        <v>0</v>
      </c>
      <c r="M26" s="544">
        <f>'Schedule 3B_Income_Eastern'!M26+'Schedule 3C_Income_Western'!M26+'Schedule 3D_Income_The Cape'!M26</f>
        <v>0</v>
      </c>
      <c r="N26" s="210">
        <v>8</v>
      </c>
      <c r="O26" s="544">
        <f>'Schedule 3B_Income_Eastern'!O26+'Schedule 3C_Income_Western'!O26+'Schedule 3D_Income_The Cape'!O26</f>
        <v>0</v>
      </c>
      <c r="P26" s="544">
        <f>'Schedule 3B_Income_Eastern'!P26+'Schedule 3C_Income_Western'!P26+'Schedule 3D_Income_The Cape'!P26</f>
        <v>0</v>
      </c>
      <c r="Q26" s="544">
        <f>'Schedule 3B_Income_Eastern'!Q26+'Schedule 3C_Income_Western'!Q26+'Schedule 3D_Income_The Cape'!Q26</f>
        <v>0</v>
      </c>
      <c r="R26" s="544">
        <f>'Schedule 3B_Income_Eastern'!R26+'Schedule 3C_Income_Western'!R26+'Schedule 3D_Income_The Cape'!R26</f>
        <v>0</v>
      </c>
      <c r="S26" s="544">
        <f>'Schedule 3B_Income_Eastern'!S26+'Schedule 3C_Income_Western'!S26+'Schedule 3D_Income_The Cape'!S26</f>
        <v>0</v>
      </c>
      <c r="T26" s="544">
        <f>'Schedule 3B_Income_Eastern'!T26+'Schedule 3C_Income_Western'!T26+'Schedule 3D_Income_The Cape'!T26</f>
        <v>0</v>
      </c>
      <c r="U26" s="544">
        <f>'Schedule 3B_Income_Eastern'!U26+'Schedule 3C_Income_Western'!U26+'Schedule 3D_Income_The Cape'!U26</f>
        <v>0</v>
      </c>
      <c r="V26" s="544">
        <f>'Schedule 3B_Income_Eastern'!V26+'Schedule 3C_Income_Western'!V26+'Schedule 3D_Income_The Cape'!V26</f>
        <v>0</v>
      </c>
      <c r="W26" s="544">
        <f>'Schedule 3B_Income_Eastern'!W26+'Schedule 3C_Income_Western'!W26+'Schedule 3D_Income_The Cape'!W26</f>
        <v>0</v>
      </c>
      <c r="X26" s="544">
        <f>'Schedule 3B_Income_Eastern'!X26+'Schedule 3C_Income_Western'!X26+'Schedule 3D_Income_The Cape'!X26</f>
        <v>0</v>
      </c>
      <c r="Y26" s="544">
        <f>'Schedule 3B_Income_Eastern'!Y26+'Schedule 3C_Income_Western'!Y26+'Schedule 3D_Income_The Cape'!Y26</f>
        <v>0</v>
      </c>
      <c r="Z26" s="210">
        <v>8</v>
      </c>
      <c r="AA26" s="544">
        <f>'Schedule 3B_Income_Eastern'!AA26+'Schedule 3C_Income_Western'!AA26+'Schedule 3D_Income_The Cape'!AA26</f>
        <v>0</v>
      </c>
      <c r="AB26" s="544">
        <f>'Schedule 3B_Income_Eastern'!AB26+'Schedule 3C_Income_Western'!AB26+'Schedule 3D_Income_The Cape'!AB26</f>
        <v>0</v>
      </c>
      <c r="AC26" s="544">
        <f>'Schedule 3B_Income_Eastern'!AC26+'Schedule 3C_Income_Western'!AC26+'Schedule 3D_Income_The Cape'!AC26</f>
        <v>0</v>
      </c>
      <c r="AD26" s="544">
        <f>'Schedule 3B_Income_Eastern'!AD26+'Schedule 3C_Income_Western'!AD26+'Schedule 3D_Income_The Cape'!AD26</f>
        <v>0</v>
      </c>
      <c r="AE26" s="544">
        <f>'Schedule 3B_Income_Eastern'!AE26+'Schedule 3C_Income_Western'!AE26+'Schedule 3D_Income_The Cape'!AE26</f>
        <v>0</v>
      </c>
      <c r="AF26" s="544">
        <f>'Schedule 3B_Income_Eastern'!AF26+'Schedule 3C_Income_Western'!AF26+'Schedule 3D_Income_The Cape'!AF26</f>
        <v>0</v>
      </c>
      <c r="AG26" s="544">
        <f>'Schedule 3B_Income_Eastern'!AG26+'Schedule 3C_Income_Western'!AG26+'Schedule 3D_Income_The Cape'!AG26</f>
        <v>0</v>
      </c>
      <c r="AH26" s="544">
        <f>'Schedule 3B_Income_Eastern'!AH26+'Schedule 3C_Income_Western'!AH26+'Schedule 3D_Income_The Cape'!AH26</f>
        <v>0</v>
      </c>
      <c r="AI26" s="544">
        <f>'Schedule 3B_Income_Eastern'!AI26+'Schedule 3C_Income_Western'!AI26+'Schedule 3D_Income_The Cape'!AI26</f>
        <v>0</v>
      </c>
      <c r="AJ26" s="544">
        <f>'Schedule 3B_Income_Eastern'!AJ26+'Schedule 3C_Income_Western'!AJ26+'Schedule 3D_Income_The Cape'!AJ26</f>
        <v>0</v>
      </c>
      <c r="AK26" s="544">
        <f>'Schedule 3B_Income_Eastern'!AK26+'Schedule 3C_Income_Western'!AK26+'Schedule 3D_Income_The Cape'!AK26</f>
        <v>0</v>
      </c>
      <c r="AL26" s="210">
        <v>8</v>
      </c>
      <c r="AM26" s="544">
        <f>'Schedule 3B_Income_Eastern'!AM26+'Schedule 3C_Income_Western'!AM26+'Schedule 3D_Income_The Cape'!AM26</f>
        <v>0</v>
      </c>
      <c r="AN26" s="544">
        <f>'Schedule 3B_Income_Eastern'!AN26+'Schedule 3C_Income_Western'!AN26+'Schedule 3D_Income_The Cape'!AN26</f>
        <v>0</v>
      </c>
      <c r="AO26" s="544">
        <f>'Schedule 3B_Income_Eastern'!AO26+'Schedule 3C_Income_Western'!AO26+'Schedule 3D_Income_The Cape'!AO26</f>
        <v>0</v>
      </c>
      <c r="AP26" s="544">
        <f>'Schedule 3B_Income_Eastern'!AP26+'Schedule 3C_Income_Western'!AP26+'Schedule 3D_Income_The Cape'!AP26</f>
        <v>0</v>
      </c>
      <c r="AQ26" s="544">
        <f>'Schedule 3B_Income_Eastern'!AQ26+'Schedule 3C_Income_Western'!AQ26+'Schedule 3D_Income_The Cape'!AQ26</f>
        <v>0</v>
      </c>
      <c r="AR26" s="544">
        <f>'Schedule 3B_Income_Eastern'!AR26+'Schedule 3C_Income_Western'!AR26+'Schedule 3D_Income_The Cape'!AR26</f>
        <v>0</v>
      </c>
      <c r="AS26" s="544">
        <f>'Schedule 3B_Income_Eastern'!AS26+'Schedule 3C_Income_Western'!AS26+'Schedule 3D_Income_The Cape'!AS26</f>
        <v>0</v>
      </c>
      <c r="AT26" s="544">
        <f>'Schedule 3B_Income_Eastern'!AT26+'Schedule 3C_Income_Western'!AT26+'Schedule 3D_Income_The Cape'!AT26</f>
        <v>0</v>
      </c>
      <c r="AU26" s="544">
        <f>'Schedule 3B_Income_Eastern'!AU26+'Schedule 3C_Income_Western'!AU26+'Schedule 3D_Income_The Cape'!AU26</f>
        <v>0</v>
      </c>
      <c r="AV26" s="544">
        <f>'Schedule 3B_Income_Eastern'!AV26+'Schedule 3C_Income_Western'!AV26+'Schedule 3D_Income_The Cape'!AV26</f>
        <v>0</v>
      </c>
      <c r="AW26" s="544">
        <f>'Schedule 3B_Income_Eastern'!AW26+'Schedule 3C_Income_Western'!AW26+'Schedule 3D_Income_The Cape'!AW26</f>
        <v>0</v>
      </c>
      <c r="AX26" s="210">
        <v>8</v>
      </c>
      <c r="AY26" s="544">
        <f>'Schedule 3B_Income_Eastern'!AY26+'Schedule 3C_Income_Western'!AY26+'Schedule 3D_Income_The Cape'!AY26</f>
        <v>0</v>
      </c>
      <c r="AZ26" s="544">
        <f>'Schedule 3B_Income_Eastern'!AZ26+'Schedule 3C_Income_Western'!AZ26+'Schedule 3D_Income_The Cape'!AZ26</f>
        <v>0</v>
      </c>
      <c r="BA26" s="544">
        <f>'Schedule 3B_Income_Eastern'!BA26+'Schedule 3C_Income_Western'!BA26+'Schedule 3D_Income_The Cape'!BA26</f>
        <v>0</v>
      </c>
      <c r="BB26" s="544">
        <f>'Schedule 3B_Income_Eastern'!BB26+'Schedule 3C_Income_Western'!BB26+'Schedule 3D_Income_The Cape'!BB26</f>
        <v>0</v>
      </c>
      <c r="BC26" s="544">
        <f>'Schedule 3B_Income_Eastern'!BC26+'Schedule 3C_Income_Western'!BC26+'Schedule 3D_Income_The Cape'!BC26</f>
        <v>0</v>
      </c>
      <c r="BD26" s="544">
        <f>'Schedule 3B_Income_Eastern'!BD26+'Schedule 3C_Income_Western'!BD26+'Schedule 3D_Income_The Cape'!BD26</f>
        <v>0</v>
      </c>
      <c r="BE26" s="544">
        <f>'Schedule 3B_Income_Eastern'!BE26+'Schedule 3C_Income_Western'!BE26+'Schedule 3D_Income_The Cape'!BE26</f>
        <v>0</v>
      </c>
      <c r="BF26" s="544">
        <f>'Schedule 3B_Income_Eastern'!BF26+'Schedule 3C_Income_Western'!BF26+'Schedule 3D_Income_The Cape'!BF26</f>
        <v>0</v>
      </c>
      <c r="BG26" s="544">
        <f>'Schedule 3B_Income_Eastern'!BG26+'Schedule 3C_Income_Western'!BG26+'Schedule 3D_Income_The Cape'!BG26</f>
        <v>0</v>
      </c>
      <c r="BH26" s="544">
        <f>'Schedule 3B_Income_Eastern'!BH26+'Schedule 3C_Income_Western'!BH26+'Schedule 3D_Income_The Cape'!BH26</f>
        <v>0</v>
      </c>
      <c r="BI26" s="544">
        <f>'Schedule 3B_Income_Eastern'!BI26+'Schedule 3C_Income_Western'!BI26+'Schedule 3D_Income_The Cape'!BI26</f>
        <v>0</v>
      </c>
      <c r="BJ26" s="210">
        <v>8</v>
      </c>
      <c r="BK26" s="544">
        <f>'Schedule 3B_Income_Eastern'!BK26+'Schedule 3C_Income_Western'!BK26+'Schedule 3D_Income_The Cape'!BK26</f>
        <v>0</v>
      </c>
      <c r="BL26" s="544">
        <f>'Schedule 3B_Income_Eastern'!BL26+'Schedule 3C_Income_Western'!BL26+'Schedule 3D_Income_The Cape'!BL26</f>
        <v>0</v>
      </c>
      <c r="BM26" s="544">
        <f>'Schedule 3B_Income_Eastern'!BM26+'Schedule 3C_Income_Western'!BM26+'Schedule 3D_Income_The Cape'!BM26</f>
        <v>0</v>
      </c>
      <c r="BN26" s="544">
        <f>'Schedule 3B_Income_Eastern'!BN26+'Schedule 3C_Income_Western'!BN26+'Schedule 3D_Income_The Cape'!BN26</f>
        <v>0</v>
      </c>
      <c r="BO26" s="544">
        <f>'Schedule 3B_Income_Eastern'!BO26+'Schedule 3C_Income_Western'!BO26+'Schedule 3D_Income_The Cape'!BO26</f>
        <v>0</v>
      </c>
      <c r="BP26" s="544">
        <f>'Schedule 3B_Income_Eastern'!BP26+'Schedule 3C_Income_Western'!BP26+'Schedule 3D_Income_The Cape'!BP26</f>
        <v>0</v>
      </c>
      <c r="BQ26" s="544">
        <f>'Schedule 3B_Income_Eastern'!BQ26+'Schedule 3C_Income_Western'!BQ26+'Schedule 3D_Income_The Cape'!BQ26</f>
        <v>0</v>
      </c>
      <c r="BR26" s="544">
        <f>'Schedule 3B_Income_Eastern'!BR26+'Schedule 3C_Income_Western'!BR26+'Schedule 3D_Income_The Cape'!BR26</f>
        <v>0</v>
      </c>
      <c r="BS26" s="544">
        <f>'Schedule 3B_Income_Eastern'!BS26+'Schedule 3C_Income_Western'!BS26+'Schedule 3D_Income_The Cape'!BS26</f>
        <v>0</v>
      </c>
      <c r="BT26" s="544">
        <f>'Schedule 3B_Income_Eastern'!BT26+'Schedule 3C_Income_Western'!BT26+'Schedule 3D_Income_The Cape'!BT26</f>
        <v>0</v>
      </c>
      <c r="BU26" s="544">
        <f>'Schedule 3B_Income_Eastern'!BU26+'Schedule 3C_Income_Western'!BU26+'Schedule 3D_Income_The Cape'!BU26</f>
        <v>0</v>
      </c>
      <c r="BV26" s="210">
        <v>8</v>
      </c>
      <c r="BW26" s="544">
        <f>'Schedule 3B_Income_Eastern'!BW26+'Schedule 3C_Income_Western'!BW26+'Schedule 3D_Income_The Cape'!BW26</f>
        <v>0</v>
      </c>
      <c r="BX26" s="544">
        <f>'Schedule 3B_Income_Eastern'!BX26+'Schedule 3C_Income_Western'!BX26+'Schedule 3D_Income_The Cape'!BX26</f>
        <v>0</v>
      </c>
      <c r="BY26" s="544">
        <f>'Schedule 3B_Income_Eastern'!BY26+'Schedule 3C_Income_Western'!BY26+'Schedule 3D_Income_The Cape'!BY26</f>
        <v>0</v>
      </c>
      <c r="BZ26" s="544">
        <f>'Schedule 3B_Income_Eastern'!BZ26+'Schedule 3C_Income_Western'!BZ26+'Schedule 3D_Income_The Cape'!BZ26</f>
        <v>0</v>
      </c>
      <c r="CA26" s="544">
        <f>'Schedule 3B_Income_Eastern'!CA26+'Schedule 3C_Income_Western'!CA26+'Schedule 3D_Income_The Cape'!CA26</f>
        <v>0</v>
      </c>
      <c r="CB26" s="544">
        <f>'Schedule 3B_Income_Eastern'!CB26+'Schedule 3C_Income_Western'!CB26+'Schedule 3D_Income_The Cape'!CB26</f>
        <v>0</v>
      </c>
      <c r="CC26" s="544">
        <f>'Schedule 3B_Income_Eastern'!CC26+'Schedule 3C_Income_Western'!CC26+'Schedule 3D_Income_The Cape'!CC26</f>
        <v>0</v>
      </c>
      <c r="CD26" s="544">
        <f>'Schedule 3B_Income_Eastern'!CD26+'Schedule 3C_Income_Western'!CD26+'Schedule 3D_Income_The Cape'!CD26</f>
        <v>0</v>
      </c>
      <c r="CE26" s="544">
        <f>'Schedule 3B_Income_Eastern'!CE26+'Schedule 3C_Income_Western'!CE26+'Schedule 3D_Income_The Cape'!CE26</f>
        <v>0</v>
      </c>
      <c r="CF26" s="544">
        <f>'Schedule 3B_Income_Eastern'!CF26+'Schedule 3C_Income_Western'!CF26+'Schedule 3D_Income_The Cape'!CF26</f>
        <v>0</v>
      </c>
      <c r="CG26" s="544">
        <f>'Schedule 3B_Income_Eastern'!CG26+'Schedule 3C_Income_Western'!CG26+'Schedule 3D_Income_The Cape'!CG26</f>
        <v>0</v>
      </c>
      <c r="CH26" s="210">
        <v>8</v>
      </c>
      <c r="CI26" s="544">
        <f>'Schedule 3B_Income_Eastern'!CI26+'Schedule 3C_Income_Western'!CI26+'Schedule 3D_Income_The Cape'!CI26</f>
        <v>0</v>
      </c>
      <c r="CJ26" s="544">
        <f>'Schedule 3B_Income_Eastern'!CJ26+'Schedule 3C_Income_Western'!CJ26+'Schedule 3D_Income_The Cape'!CJ26</f>
        <v>0</v>
      </c>
      <c r="CK26" s="544">
        <f>'Schedule 3B_Income_Eastern'!CK26+'Schedule 3C_Income_Western'!CK26+'Schedule 3D_Income_The Cape'!CK26</f>
        <v>0</v>
      </c>
      <c r="CL26" s="544">
        <f>'Schedule 3B_Income_Eastern'!CL26+'Schedule 3C_Income_Western'!CL26+'Schedule 3D_Income_The Cape'!CL26</f>
        <v>0</v>
      </c>
      <c r="CM26" s="372">
        <f t="shared" si="0"/>
        <v>0</v>
      </c>
      <c r="CN26" s="544">
        <f>'Schedule 3B_Income_Eastern'!CN26+'Schedule 3C_Income_Western'!CN26+'Schedule 3D_Income_The Cape'!CN26</f>
        <v>0</v>
      </c>
      <c r="CO26" s="544">
        <f>'Schedule 3B_Income_Eastern'!CO26+'Schedule 3C_Income_Western'!CO26+'Schedule 3D_Income_The Cape'!CO26</f>
        <v>0</v>
      </c>
      <c r="CP26" s="544">
        <f>'Schedule 3B_Income_Eastern'!CP26+'Schedule 3C_Income_Western'!CP26+'Schedule 3D_Income_The Cape'!CP26</f>
        <v>0</v>
      </c>
      <c r="CQ26" s="544">
        <f>'Schedule 3B_Income_Eastern'!CQ26+'Schedule 3C_Income_Western'!CQ26+'Schedule 3D_Income_The Cape'!CQ26</f>
        <v>0</v>
      </c>
      <c r="CR26" s="372">
        <f t="shared" si="1"/>
        <v>0</v>
      </c>
      <c r="CS26" s="544">
        <f>'Schedule 3B_Income_Eastern'!CS26+'Schedule 3C_Income_Western'!CS26+'Schedule 3D_Income_The Cape'!CS26</f>
        <v>0</v>
      </c>
      <c r="CT26" s="544">
        <f>'Schedule 3B_Income_Eastern'!CT26+'Schedule 3C_Income_Western'!CT26+'Schedule 3D_Income_The Cape'!CT26</f>
        <v>0</v>
      </c>
      <c r="CU26" s="544">
        <f>'Schedule 3B_Income_Eastern'!CU26+'Schedule 3C_Income_Western'!CU26+'Schedule 3D_Income_The Cape'!CU26</f>
        <v>0</v>
      </c>
      <c r="CV26" s="544">
        <f>'Schedule 3B_Income_Eastern'!CV26+'Schedule 3C_Income_Western'!CV26+'Schedule 3D_Income_The Cape'!CV26</f>
        <v>0</v>
      </c>
      <c r="CW26" s="372">
        <f t="shared" si="2"/>
        <v>0</v>
      </c>
    </row>
    <row r="27" spans="1:101" ht="15.75" customHeight="1">
      <c r="A27" s="79" t="s">
        <v>210</v>
      </c>
      <c r="B27" s="210">
        <v>9</v>
      </c>
      <c r="C27" s="544">
        <f>'Schedule 3B_Income_Eastern'!C27+'Schedule 3C_Income_Western'!C27+'Schedule 3D_Income_The Cape'!C27</f>
        <v>0</v>
      </c>
      <c r="D27" s="544">
        <f>'Schedule 3B_Income_Eastern'!D27+'Schedule 3C_Income_Western'!D27+'Schedule 3D_Income_The Cape'!D27</f>
        <v>0</v>
      </c>
      <c r="E27" s="544">
        <f>'Schedule 3B_Income_Eastern'!E27+'Schedule 3C_Income_Western'!E27+'Schedule 3D_Income_The Cape'!E27</f>
        <v>0</v>
      </c>
      <c r="F27" s="544">
        <f>'Schedule 3B_Income_Eastern'!F27+'Schedule 3C_Income_Western'!F27+'Schedule 3D_Income_The Cape'!F27</f>
        <v>0</v>
      </c>
      <c r="G27" s="544">
        <f>'Schedule 3B_Income_Eastern'!G27+'Schedule 3C_Income_Western'!G27+'Schedule 3D_Income_The Cape'!G27</f>
        <v>0</v>
      </c>
      <c r="H27" s="544">
        <f>'Schedule 3B_Income_Eastern'!H27+'Schedule 3C_Income_Western'!H27+'Schedule 3D_Income_The Cape'!H27</f>
        <v>0</v>
      </c>
      <c r="I27" s="544">
        <f>'Schedule 3B_Income_Eastern'!I27+'Schedule 3C_Income_Western'!I27+'Schedule 3D_Income_The Cape'!I27</f>
        <v>0</v>
      </c>
      <c r="J27" s="544">
        <f>'Schedule 3B_Income_Eastern'!J27+'Schedule 3C_Income_Western'!J27+'Schedule 3D_Income_The Cape'!J27</f>
        <v>0</v>
      </c>
      <c r="K27" s="544">
        <f>'Schedule 3B_Income_Eastern'!K27+'Schedule 3C_Income_Western'!K27+'Schedule 3D_Income_The Cape'!K27</f>
        <v>0</v>
      </c>
      <c r="L27" s="544">
        <f>'Schedule 3B_Income_Eastern'!L27+'Schedule 3C_Income_Western'!L27+'Schedule 3D_Income_The Cape'!L27</f>
        <v>0</v>
      </c>
      <c r="M27" s="544">
        <f>'Schedule 3B_Income_Eastern'!M27+'Schedule 3C_Income_Western'!M27+'Schedule 3D_Income_The Cape'!M27</f>
        <v>0</v>
      </c>
      <c r="N27" s="210">
        <v>9</v>
      </c>
      <c r="O27" s="544">
        <f>'Schedule 3B_Income_Eastern'!O27+'Schedule 3C_Income_Western'!O27+'Schedule 3D_Income_The Cape'!O27</f>
        <v>0</v>
      </c>
      <c r="P27" s="544">
        <f>'Schedule 3B_Income_Eastern'!P27+'Schedule 3C_Income_Western'!P27+'Schedule 3D_Income_The Cape'!P27</f>
        <v>0</v>
      </c>
      <c r="Q27" s="544">
        <f>'Schedule 3B_Income_Eastern'!Q27+'Schedule 3C_Income_Western'!Q27+'Schedule 3D_Income_The Cape'!Q27</f>
        <v>0</v>
      </c>
      <c r="R27" s="544">
        <f>'Schedule 3B_Income_Eastern'!R27+'Schedule 3C_Income_Western'!R27+'Schedule 3D_Income_The Cape'!R27</f>
        <v>0</v>
      </c>
      <c r="S27" s="544">
        <f>'Schedule 3B_Income_Eastern'!S27+'Schedule 3C_Income_Western'!S27+'Schedule 3D_Income_The Cape'!S27</f>
        <v>0</v>
      </c>
      <c r="T27" s="544">
        <f>'Schedule 3B_Income_Eastern'!T27+'Schedule 3C_Income_Western'!T27+'Schedule 3D_Income_The Cape'!T27</f>
        <v>0</v>
      </c>
      <c r="U27" s="544">
        <f>'Schedule 3B_Income_Eastern'!U27+'Schedule 3C_Income_Western'!U27+'Schedule 3D_Income_The Cape'!U27</f>
        <v>0</v>
      </c>
      <c r="V27" s="544">
        <f>'Schedule 3B_Income_Eastern'!V27+'Schedule 3C_Income_Western'!V27+'Schedule 3D_Income_The Cape'!V27</f>
        <v>0</v>
      </c>
      <c r="W27" s="544">
        <f>'Schedule 3B_Income_Eastern'!W27+'Schedule 3C_Income_Western'!W27+'Schedule 3D_Income_The Cape'!W27</f>
        <v>0</v>
      </c>
      <c r="X27" s="544">
        <f>'Schedule 3B_Income_Eastern'!X27+'Schedule 3C_Income_Western'!X27+'Schedule 3D_Income_The Cape'!X27</f>
        <v>0</v>
      </c>
      <c r="Y27" s="544">
        <f>'Schedule 3B_Income_Eastern'!Y27+'Schedule 3C_Income_Western'!Y27+'Schedule 3D_Income_The Cape'!Y27</f>
        <v>0</v>
      </c>
      <c r="Z27" s="210">
        <v>9</v>
      </c>
      <c r="AA27" s="544">
        <f>'Schedule 3B_Income_Eastern'!AA27+'Schedule 3C_Income_Western'!AA27+'Schedule 3D_Income_The Cape'!AA27</f>
        <v>0</v>
      </c>
      <c r="AB27" s="544">
        <f>'Schedule 3B_Income_Eastern'!AB27+'Schedule 3C_Income_Western'!AB27+'Schedule 3D_Income_The Cape'!AB27</f>
        <v>0</v>
      </c>
      <c r="AC27" s="544">
        <f>'Schedule 3B_Income_Eastern'!AC27+'Schedule 3C_Income_Western'!AC27+'Schedule 3D_Income_The Cape'!AC27</f>
        <v>0</v>
      </c>
      <c r="AD27" s="544">
        <f>'Schedule 3B_Income_Eastern'!AD27+'Schedule 3C_Income_Western'!AD27+'Schedule 3D_Income_The Cape'!AD27</f>
        <v>0</v>
      </c>
      <c r="AE27" s="544">
        <f>'Schedule 3B_Income_Eastern'!AE27+'Schedule 3C_Income_Western'!AE27+'Schedule 3D_Income_The Cape'!AE27</f>
        <v>0</v>
      </c>
      <c r="AF27" s="544">
        <f>'Schedule 3B_Income_Eastern'!AF27+'Schedule 3C_Income_Western'!AF27+'Schedule 3D_Income_The Cape'!AF27</f>
        <v>0</v>
      </c>
      <c r="AG27" s="544">
        <f>'Schedule 3B_Income_Eastern'!AG27+'Schedule 3C_Income_Western'!AG27+'Schedule 3D_Income_The Cape'!AG27</f>
        <v>0</v>
      </c>
      <c r="AH27" s="544">
        <f>'Schedule 3B_Income_Eastern'!AH27+'Schedule 3C_Income_Western'!AH27+'Schedule 3D_Income_The Cape'!AH27</f>
        <v>0</v>
      </c>
      <c r="AI27" s="544">
        <f>'Schedule 3B_Income_Eastern'!AI27+'Schedule 3C_Income_Western'!AI27+'Schedule 3D_Income_The Cape'!AI27</f>
        <v>0</v>
      </c>
      <c r="AJ27" s="544">
        <f>'Schedule 3B_Income_Eastern'!AJ27+'Schedule 3C_Income_Western'!AJ27+'Schedule 3D_Income_The Cape'!AJ27</f>
        <v>0</v>
      </c>
      <c r="AK27" s="544">
        <f>'Schedule 3B_Income_Eastern'!AK27+'Schedule 3C_Income_Western'!AK27+'Schedule 3D_Income_The Cape'!AK27</f>
        <v>0</v>
      </c>
      <c r="AL27" s="210">
        <v>9</v>
      </c>
      <c r="AM27" s="544">
        <f>'Schedule 3B_Income_Eastern'!AM27+'Schedule 3C_Income_Western'!AM27+'Schedule 3D_Income_The Cape'!AM27</f>
        <v>0</v>
      </c>
      <c r="AN27" s="544">
        <f>'Schedule 3B_Income_Eastern'!AN27+'Schedule 3C_Income_Western'!AN27+'Schedule 3D_Income_The Cape'!AN27</f>
        <v>0</v>
      </c>
      <c r="AO27" s="544">
        <f>'Schedule 3B_Income_Eastern'!AO27+'Schedule 3C_Income_Western'!AO27+'Schedule 3D_Income_The Cape'!AO27</f>
        <v>0</v>
      </c>
      <c r="AP27" s="544">
        <f>'Schedule 3B_Income_Eastern'!AP27+'Schedule 3C_Income_Western'!AP27+'Schedule 3D_Income_The Cape'!AP27</f>
        <v>0</v>
      </c>
      <c r="AQ27" s="544">
        <f>'Schedule 3B_Income_Eastern'!AQ27+'Schedule 3C_Income_Western'!AQ27+'Schedule 3D_Income_The Cape'!AQ27</f>
        <v>0</v>
      </c>
      <c r="AR27" s="544">
        <f>'Schedule 3B_Income_Eastern'!AR27+'Schedule 3C_Income_Western'!AR27+'Schedule 3D_Income_The Cape'!AR27</f>
        <v>0</v>
      </c>
      <c r="AS27" s="544">
        <f>'Schedule 3B_Income_Eastern'!AS27+'Schedule 3C_Income_Western'!AS27+'Schedule 3D_Income_The Cape'!AS27</f>
        <v>0</v>
      </c>
      <c r="AT27" s="544">
        <f>'Schedule 3B_Income_Eastern'!AT27+'Schedule 3C_Income_Western'!AT27+'Schedule 3D_Income_The Cape'!AT27</f>
        <v>0</v>
      </c>
      <c r="AU27" s="544">
        <f>'Schedule 3B_Income_Eastern'!AU27+'Schedule 3C_Income_Western'!AU27+'Schedule 3D_Income_The Cape'!AU27</f>
        <v>0</v>
      </c>
      <c r="AV27" s="544">
        <f>'Schedule 3B_Income_Eastern'!AV27+'Schedule 3C_Income_Western'!AV27+'Schedule 3D_Income_The Cape'!AV27</f>
        <v>0</v>
      </c>
      <c r="AW27" s="544">
        <f>'Schedule 3B_Income_Eastern'!AW27+'Schedule 3C_Income_Western'!AW27+'Schedule 3D_Income_The Cape'!AW27</f>
        <v>0</v>
      </c>
      <c r="AX27" s="210">
        <v>9</v>
      </c>
      <c r="AY27" s="544">
        <f>'Schedule 3B_Income_Eastern'!AY27+'Schedule 3C_Income_Western'!AY27+'Schedule 3D_Income_The Cape'!AY27</f>
        <v>0</v>
      </c>
      <c r="AZ27" s="544">
        <f>'Schedule 3B_Income_Eastern'!AZ27+'Schedule 3C_Income_Western'!AZ27+'Schedule 3D_Income_The Cape'!AZ27</f>
        <v>0</v>
      </c>
      <c r="BA27" s="544">
        <f>'Schedule 3B_Income_Eastern'!BA27+'Schedule 3C_Income_Western'!BA27+'Schedule 3D_Income_The Cape'!BA27</f>
        <v>0</v>
      </c>
      <c r="BB27" s="544">
        <f>'Schedule 3B_Income_Eastern'!BB27+'Schedule 3C_Income_Western'!BB27+'Schedule 3D_Income_The Cape'!BB27</f>
        <v>0</v>
      </c>
      <c r="BC27" s="544">
        <f>'Schedule 3B_Income_Eastern'!BC27+'Schedule 3C_Income_Western'!BC27+'Schedule 3D_Income_The Cape'!BC27</f>
        <v>0</v>
      </c>
      <c r="BD27" s="544">
        <f>'Schedule 3B_Income_Eastern'!BD27+'Schedule 3C_Income_Western'!BD27+'Schedule 3D_Income_The Cape'!BD27</f>
        <v>0</v>
      </c>
      <c r="BE27" s="544">
        <f>'Schedule 3B_Income_Eastern'!BE27+'Schedule 3C_Income_Western'!BE27+'Schedule 3D_Income_The Cape'!BE27</f>
        <v>0</v>
      </c>
      <c r="BF27" s="544">
        <f>'Schedule 3B_Income_Eastern'!BF27+'Schedule 3C_Income_Western'!BF27+'Schedule 3D_Income_The Cape'!BF27</f>
        <v>0</v>
      </c>
      <c r="BG27" s="544">
        <f>'Schedule 3B_Income_Eastern'!BG27+'Schedule 3C_Income_Western'!BG27+'Schedule 3D_Income_The Cape'!BG27</f>
        <v>0</v>
      </c>
      <c r="BH27" s="544">
        <f>'Schedule 3B_Income_Eastern'!BH27+'Schedule 3C_Income_Western'!BH27+'Schedule 3D_Income_The Cape'!BH27</f>
        <v>0</v>
      </c>
      <c r="BI27" s="544">
        <f>'Schedule 3B_Income_Eastern'!BI27+'Schedule 3C_Income_Western'!BI27+'Schedule 3D_Income_The Cape'!BI27</f>
        <v>0</v>
      </c>
      <c r="BJ27" s="210">
        <v>9</v>
      </c>
      <c r="BK27" s="544">
        <f>'Schedule 3B_Income_Eastern'!BK27+'Schedule 3C_Income_Western'!BK27+'Schedule 3D_Income_The Cape'!BK27</f>
        <v>0</v>
      </c>
      <c r="BL27" s="544">
        <f>'Schedule 3B_Income_Eastern'!BL27+'Schedule 3C_Income_Western'!BL27+'Schedule 3D_Income_The Cape'!BL27</f>
        <v>0</v>
      </c>
      <c r="BM27" s="544">
        <f>'Schedule 3B_Income_Eastern'!BM27+'Schedule 3C_Income_Western'!BM27+'Schedule 3D_Income_The Cape'!BM27</f>
        <v>0</v>
      </c>
      <c r="BN27" s="544">
        <f>'Schedule 3B_Income_Eastern'!BN27+'Schedule 3C_Income_Western'!BN27+'Schedule 3D_Income_The Cape'!BN27</f>
        <v>0</v>
      </c>
      <c r="BO27" s="544">
        <f>'Schedule 3B_Income_Eastern'!BO27+'Schedule 3C_Income_Western'!BO27+'Schedule 3D_Income_The Cape'!BO27</f>
        <v>0</v>
      </c>
      <c r="BP27" s="544">
        <f>'Schedule 3B_Income_Eastern'!BP27+'Schedule 3C_Income_Western'!BP27+'Schedule 3D_Income_The Cape'!BP27</f>
        <v>0</v>
      </c>
      <c r="BQ27" s="544">
        <f>'Schedule 3B_Income_Eastern'!BQ27+'Schedule 3C_Income_Western'!BQ27+'Schedule 3D_Income_The Cape'!BQ27</f>
        <v>0</v>
      </c>
      <c r="BR27" s="544">
        <f>'Schedule 3B_Income_Eastern'!BR27+'Schedule 3C_Income_Western'!BR27+'Schedule 3D_Income_The Cape'!BR27</f>
        <v>0</v>
      </c>
      <c r="BS27" s="544">
        <f>'Schedule 3B_Income_Eastern'!BS27+'Schedule 3C_Income_Western'!BS27+'Schedule 3D_Income_The Cape'!BS27</f>
        <v>0</v>
      </c>
      <c r="BT27" s="544">
        <f>'Schedule 3B_Income_Eastern'!BT27+'Schedule 3C_Income_Western'!BT27+'Schedule 3D_Income_The Cape'!BT27</f>
        <v>0</v>
      </c>
      <c r="BU27" s="544">
        <f>'Schedule 3B_Income_Eastern'!BU27+'Schedule 3C_Income_Western'!BU27+'Schedule 3D_Income_The Cape'!BU27</f>
        <v>0</v>
      </c>
      <c r="BV27" s="210">
        <v>9</v>
      </c>
      <c r="BW27" s="544">
        <f>'Schedule 3B_Income_Eastern'!BW27+'Schedule 3C_Income_Western'!BW27+'Schedule 3D_Income_The Cape'!BW27</f>
        <v>0</v>
      </c>
      <c r="BX27" s="544">
        <f>'Schedule 3B_Income_Eastern'!BX27+'Schedule 3C_Income_Western'!BX27+'Schedule 3D_Income_The Cape'!BX27</f>
        <v>0</v>
      </c>
      <c r="BY27" s="544">
        <f>'Schedule 3B_Income_Eastern'!BY27+'Schedule 3C_Income_Western'!BY27+'Schedule 3D_Income_The Cape'!BY27</f>
        <v>0</v>
      </c>
      <c r="BZ27" s="544">
        <f>'Schedule 3B_Income_Eastern'!BZ27+'Schedule 3C_Income_Western'!BZ27+'Schedule 3D_Income_The Cape'!BZ27</f>
        <v>0</v>
      </c>
      <c r="CA27" s="544">
        <f>'Schedule 3B_Income_Eastern'!CA27+'Schedule 3C_Income_Western'!CA27+'Schedule 3D_Income_The Cape'!CA27</f>
        <v>0</v>
      </c>
      <c r="CB27" s="544">
        <f>'Schedule 3B_Income_Eastern'!CB27+'Schedule 3C_Income_Western'!CB27+'Schedule 3D_Income_The Cape'!CB27</f>
        <v>0</v>
      </c>
      <c r="CC27" s="544">
        <f>'Schedule 3B_Income_Eastern'!CC27+'Schedule 3C_Income_Western'!CC27+'Schedule 3D_Income_The Cape'!CC27</f>
        <v>0</v>
      </c>
      <c r="CD27" s="544">
        <f>'Schedule 3B_Income_Eastern'!CD27+'Schedule 3C_Income_Western'!CD27+'Schedule 3D_Income_The Cape'!CD27</f>
        <v>0</v>
      </c>
      <c r="CE27" s="544">
        <f>'Schedule 3B_Income_Eastern'!CE27+'Schedule 3C_Income_Western'!CE27+'Schedule 3D_Income_The Cape'!CE27</f>
        <v>0</v>
      </c>
      <c r="CF27" s="544">
        <f>'Schedule 3B_Income_Eastern'!CF27+'Schedule 3C_Income_Western'!CF27+'Schedule 3D_Income_The Cape'!CF27</f>
        <v>0</v>
      </c>
      <c r="CG27" s="544">
        <f>'Schedule 3B_Income_Eastern'!CG27+'Schedule 3C_Income_Western'!CG27+'Schedule 3D_Income_The Cape'!CG27</f>
        <v>0</v>
      </c>
      <c r="CH27" s="210">
        <v>9</v>
      </c>
      <c r="CI27" s="544">
        <f>'Schedule 3B_Income_Eastern'!CI27+'Schedule 3C_Income_Western'!CI27+'Schedule 3D_Income_The Cape'!CI27</f>
        <v>0</v>
      </c>
      <c r="CJ27" s="544">
        <f>'Schedule 3B_Income_Eastern'!CJ27+'Schedule 3C_Income_Western'!CJ27+'Schedule 3D_Income_The Cape'!CJ27</f>
        <v>0</v>
      </c>
      <c r="CK27" s="544">
        <f>'Schedule 3B_Income_Eastern'!CK27+'Schedule 3C_Income_Western'!CK27+'Schedule 3D_Income_The Cape'!CK27</f>
        <v>0</v>
      </c>
      <c r="CL27" s="544">
        <f>'Schedule 3B_Income_Eastern'!CL27+'Schedule 3C_Income_Western'!CL27+'Schedule 3D_Income_The Cape'!CL27</f>
        <v>0</v>
      </c>
      <c r="CM27" s="372">
        <f t="shared" si="0"/>
        <v>0</v>
      </c>
      <c r="CN27" s="544">
        <f>'Schedule 3B_Income_Eastern'!CN27+'Schedule 3C_Income_Western'!CN27+'Schedule 3D_Income_The Cape'!CN27</f>
        <v>0</v>
      </c>
      <c r="CO27" s="544">
        <f>'Schedule 3B_Income_Eastern'!CO27+'Schedule 3C_Income_Western'!CO27+'Schedule 3D_Income_The Cape'!CO27</f>
        <v>0</v>
      </c>
      <c r="CP27" s="544">
        <f>'Schedule 3B_Income_Eastern'!CP27+'Schedule 3C_Income_Western'!CP27+'Schedule 3D_Income_The Cape'!CP27</f>
        <v>0</v>
      </c>
      <c r="CQ27" s="544">
        <f>'Schedule 3B_Income_Eastern'!CQ27+'Schedule 3C_Income_Western'!CQ27+'Schedule 3D_Income_The Cape'!CQ27</f>
        <v>0</v>
      </c>
      <c r="CR27" s="372">
        <f t="shared" si="1"/>
        <v>0</v>
      </c>
      <c r="CS27" s="544">
        <f>'Schedule 3B_Income_Eastern'!CS27+'Schedule 3C_Income_Western'!CS27+'Schedule 3D_Income_The Cape'!CS27</f>
        <v>0</v>
      </c>
      <c r="CT27" s="544">
        <f>'Schedule 3B_Income_Eastern'!CT27+'Schedule 3C_Income_Western'!CT27+'Schedule 3D_Income_The Cape'!CT27</f>
        <v>0</v>
      </c>
      <c r="CU27" s="544">
        <f>'Schedule 3B_Income_Eastern'!CU27+'Schedule 3C_Income_Western'!CU27+'Schedule 3D_Income_The Cape'!CU27</f>
        <v>0</v>
      </c>
      <c r="CV27" s="544">
        <f>'Schedule 3B_Income_Eastern'!CV27+'Schedule 3C_Income_Western'!CV27+'Schedule 3D_Income_The Cape'!CV27</f>
        <v>0</v>
      </c>
      <c r="CW27" s="372">
        <f t="shared" si="2"/>
        <v>0</v>
      </c>
    </row>
    <row r="28" spans="1:101" ht="15.75" customHeight="1">
      <c r="A28" s="79" t="s">
        <v>212</v>
      </c>
      <c r="B28" s="210">
        <v>10</v>
      </c>
      <c r="C28" s="544">
        <f>'Schedule 3B_Income_Eastern'!C28+'Schedule 3C_Income_Western'!C28+'Schedule 3D_Income_The Cape'!C28</f>
        <v>0</v>
      </c>
      <c r="D28" s="544">
        <f>'Schedule 3B_Income_Eastern'!D28+'Schedule 3C_Income_Western'!D28+'Schedule 3D_Income_The Cape'!D28</f>
        <v>0</v>
      </c>
      <c r="E28" s="544">
        <f>'Schedule 3B_Income_Eastern'!E28+'Schedule 3C_Income_Western'!E28+'Schedule 3D_Income_The Cape'!E28</f>
        <v>0</v>
      </c>
      <c r="F28" s="544">
        <f>'Schedule 3B_Income_Eastern'!F28+'Schedule 3C_Income_Western'!F28+'Schedule 3D_Income_The Cape'!F28</f>
        <v>0</v>
      </c>
      <c r="G28" s="544">
        <f>'Schedule 3B_Income_Eastern'!G28+'Schedule 3C_Income_Western'!G28+'Schedule 3D_Income_The Cape'!G28</f>
        <v>0</v>
      </c>
      <c r="H28" s="544">
        <f>'Schedule 3B_Income_Eastern'!H28+'Schedule 3C_Income_Western'!H28+'Schedule 3D_Income_The Cape'!H28</f>
        <v>0</v>
      </c>
      <c r="I28" s="544">
        <f>'Schedule 3B_Income_Eastern'!I28+'Schedule 3C_Income_Western'!I28+'Schedule 3D_Income_The Cape'!I28</f>
        <v>0</v>
      </c>
      <c r="J28" s="544">
        <f>'Schedule 3B_Income_Eastern'!J28+'Schedule 3C_Income_Western'!J28+'Schedule 3D_Income_The Cape'!J28</f>
        <v>0</v>
      </c>
      <c r="K28" s="544">
        <f>'Schedule 3B_Income_Eastern'!K28+'Schedule 3C_Income_Western'!K28+'Schedule 3D_Income_The Cape'!K28</f>
        <v>0</v>
      </c>
      <c r="L28" s="544">
        <f>'Schedule 3B_Income_Eastern'!L28+'Schedule 3C_Income_Western'!L28+'Schedule 3D_Income_The Cape'!L28</f>
        <v>0</v>
      </c>
      <c r="M28" s="544">
        <f>'Schedule 3B_Income_Eastern'!M28+'Schedule 3C_Income_Western'!M28+'Schedule 3D_Income_The Cape'!M28</f>
        <v>0</v>
      </c>
      <c r="N28" s="210">
        <v>10</v>
      </c>
      <c r="O28" s="544">
        <f>'Schedule 3B_Income_Eastern'!O28+'Schedule 3C_Income_Western'!O28+'Schedule 3D_Income_The Cape'!O28</f>
        <v>0</v>
      </c>
      <c r="P28" s="544">
        <f>'Schedule 3B_Income_Eastern'!P28+'Schedule 3C_Income_Western'!P28+'Schedule 3D_Income_The Cape'!P28</f>
        <v>0</v>
      </c>
      <c r="Q28" s="544">
        <f>'Schedule 3B_Income_Eastern'!Q28+'Schedule 3C_Income_Western'!Q28+'Schedule 3D_Income_The Cape'!Q28</f>
        <v>0</v>
      </c>
      <c r="R28" s="544">
        <f>'Schedule 3B_Income_Eastern'!R28+'Schedule 3C_Income_Western'!R28+'Schedule 3D_Income_The Cape'!R28</f>
        <v>0</v>
      </c>
      <c r="S28" s="544">
        <f>'Schedule 3B_Income_Eastern'!S28+'Schedule 3C_Income_Western'!S28+'Schedule 3D_Income_The Cape'!S28</f>
        <v>0</v>
      </c>
      <c r="T28" s="544">
        <f>'Schedule 3B_Income_Eastern'!T28+'Schedule 3C_Income_Western'!T28+'Schedule 3D_Income_The Cape'!T28</f>
        <v>0</v>
      </c>
      <c r="U28" s="544">
        <f>'Schedule 3B_Income_Eastern'!U28+'Schedule 3C_Income_Western'!U28+'Schedule 3D_Income_The Cape'!U28</f>
        <v>0</v>
      </c>
      <c r="V28" s="544">
        <f>'Schedule 3B_Income_Eastern'!V28+'Schedule 3C_Income_Western'!V28+'Schedule 3D_Income_The Cape'!V28</f>
        <v>0</v>
      </c>
      <c r="W28" s="544">
        <f>'Schedule 3B_Income_Eastern'!W28+'Schedule 3C_Income_Western'!W28+'Schedule 3D_Income_The Cape'!W28</f>
        <v>0</v>
      </c>
      <c r="X28" s="544">
        <f>'Schedule 3B_Income_Eastern'!X28+'Schedule 3C_Income_Western'!X28+'Schedule 3D_Income_The Cape'!X28</f>
        <v>0</v>
      </c>
      <c r="Y28" s="544">
        <f>'Schedule 3B_Income_Eastern'!Y28+'Schedule 3C_Income_Western'!Y28+'Schedule 3D_Income_The Cape'!Y28</f>
        <v>0</v>
      </c>
      <c r="Z28" s="210">
        <v>10</v>
      </c>
      <c r="AA28" s="544">
        <f>'Schedule 3B_Income_Eastern'!AA28+'Schedule 3C_Income_Western'!AA28+'Schedule 3D_Income_The Cape'!AA28</f>
        <v>0</v>
      </c>
      <c r="AB28" s="544">
        <f>'Schedule 3B_Income_Eastern'!AB28+'Schedule 3C_Income_Western'!AB28+'Schedule 3D_Income_The Cape'!AB28</f>
        <v>0</v>
      </c>
      <c r="AC28" s="544">
        <f>'Schedule 3B_Income_Eastern'!AC28+'Schedule 3C_Income_Western'!AC28+'Schedule 3D_Income_The Cape'!AC28</f>
        <v>0</v>
      </c>
      <c r="AD28" s="544">
        <f>'Schedule 3B_Income_Eastern'!AD28+'Schedule 3C_Income_Western'!AD28+'Schedule 3D_Income_The Cape'!AD28</f>
        <v>0</v>
      </c>
      <c r="AE28" s="544">
        <f>'Schedule 3B_Income_Eastern'!AE28+'Schedule 3C_Income_Western'!AE28+'Schedule 3D_Income_The Cape'!AE28</f>
        <v>0</v>
      </c>
      <c r="AF28" s="544">
        <f>'Schedule 3B_Income_Eastern'!AF28+'Schedule 3C_Income_Western'!AF28+'Schedule 3D_Income_The Cape'!AF28</f>
        <v>0</v>
      </c>
      <c r="AG28" s="544">
        <f>'Schedule 3B_Income_Eastern'!AG28+'Schedule 3C_Income_Western'!AG28+'Schedule 3D_Income_The Cape'!AG28</f>
        <v>0</v>
      </c>
      <c r="AH28" s="544">
        <f>'Schedule 3B_Income_Eastern'!AH28+'Schedule 3C_Income_Western'!AH28+'Schedule 3D_Income_The Cape'!AH28</f>
        <v>0</v>
      </c>
      <c r="AI28" s="544">
        <f>'Schedule 3B_Income_Eastern'!AI28+'Schedule 3C_Income_Western'!AI28+'Schedule 3D_Income_The Cape'!AI28</f>
        <v>0</v>
      </c>
      <c r="AJ28" s="544">
        <f>'Schedule 3B_Income_Eastern'!AJ28+'Schedule 3C_Income_Western'!AJ28+'Schedule 3D_Income_The Cape'!AJ28</f>
        <v>0</v>
      </c>
      <c r="AK28" s="544">
        <f>'Schedule 3B_Income_Eastern'!AK28+'Schedule 3C_Income_Western'!AK28+'Schedule 3D_Income_The Cape'!AK28</f>
        <v>0</v>
      </c>
      <c r="AL28" s="210">
        <v>10</v>
      </c>
      <c r="AM28" s="544">
        <f>'Schedule 3B_Income_Eastern'!AM28+'Schedule 3C_Income_Western'!AM28+'Schedule 3D_Income_The Cape'!AM28</f>
        <v>0</v>
      </c>
      <c r="AN28" s="544">
        <f>'Schedule 3B_Income_Eastern'!AN28+'Schedule 3C_Income_Western'!AN28+'Schedule 3D_Income_The Cape'!AN28</f>
        <v>0</v>
      </c>
      <c r="AO28" s="544">
        <f>'Schedule 3B_Income_Eastern'!AO28+'Schedule 3C_Income_Western'!AO28+'Schedule 3D_Income_The Cape'!AO28</f>
        <v>0</v>
      </c>
      <c r="AP28" s="544">
        <f>'Schedule 3B_Income_Eastern'!AP28+'Schedule 3C_Income_Western'!AP28+'Schedule 3D_Income_The Cape'!AP28</f>
        <v>0</v>
      </c>
      <c r="AQ28" s="544">
        <f>'Schedule 3B_Income_Eastern'!AQ28+'Schedule 3C_Income_Western'!AQ28+'Schedule 3D_Income_The Cape'!AQ28</f>
        <v>0</v>
      </c>
      <c r="AR28" s="544">
        <f>'Schedule 3B_Income_Eastern'!AR28+'Schedule 3C_Income_Western'!AR28+'Schedule 3D_Income_The Cape'!AR28</f>
        <v>0</v>
      </c>
      <c r="AS28" s="544">
        <f>'Schedule 3B_Income_Eastern'!AS28+'Schedule 3C_Income_Western'!AS28+'Schedule 3D_Income_The Cape'!AS28</f>
        <v>0</v>
      </c>
      <c r="AT28" s="544">
        <f>'Schedule 3B_Income_Eastern'!AT28+'Schedule 3C_Income_Western'!AT28+'Schedule 3D_Income_The Cape'!AT28</f>
        <v>0</v>
      </c>
      <c r="AU28" s="544">
        <f>'Schedule 3B_Income_Eastern'!AU28+'Schedule 3C_Income_Western'!AU28+'Schedule 3D_Income_The Cape'!AU28</f>
        <v>0</v>
      </c>
      <c r="AV28" s="544">
        <f>'Schedule 3B_Income_Eastern'!AV28+'Schedule 3C_Income_Western'!AV28+'Schedule 3D_Income_The Cape'!AV28</f>
        <v>0</v>
      </c>
      <c r="AW28" s="544">
        <f>'Schedule 3B_Income_Eastern'!AW28+'Schedule 3C_Income_Western'!AW28+'Schedule 3D_Income_The Cape'!AW28</f>
        <v>0</v>
      </c>
      <c r="AX28" s="210">
        <v>10</v>
      </c>
      <c r="AY28" s="544">
        <f>'Schedule 3B_Income_Eastern'!AY28+'Schedule 3C_Income_Western'!AY28+'Schedule 3D_Income_The Cape'!AY28</f>
        <v>0</v>
      </c>
      <c r="AZ28" s="544">
        <f>'Schedule 3B_Income_Eastern'!AZ28+'Schedule 3C_Income_Western'!AZ28+'Schedule 3D_Income_The Cape'!AZ28</f>
        <v>0</v>
      </c>
      <c r="BA28" s="544">
        <f>'Schedule 3B_Income_Eastern'!BA28+'Schedule 3C_Income_Western'!BA28+'Schedule 3D_Income_The Cape'!BA28</f>
        <v>0</v>
      </c>
      <c r="BB28" s="544">
        <f>'Schedule 3B_Income_Eastern'!BB28+'Schedule 3C_Income_Western'!BB28+'Schedule 3D_Income_The Cape'!BB28</f>
        <v>0</v>
      </c>
      <c r="BC28" s="544">
        <f>'Schedule 3B_Income_Eastern'!BC28+'Schedule 3C_Income_Western'!BC28+'Schedule 3D_Income_The Cape'!BC28</f>
        <v>0</v>
      </c>
      <c r="BD28" s="544">
        <f>'Schedule 3B_Income_Eastern'!BD28+'Schedule 3C_Income_Western'!BD28+'Schedule 3D_Income_The Cape'!BD28</f>
        <v>0</v>
      </c>
      <c r="BE28" s="544">
        <f>'Schedule 3B_Income_Eastern'!BE28+'Schedule 3C_Income_Western'!BE28+'Schedule 3D_Income_The Cape'!BE28</f>
        <v>0</v>
      </c>
      <c r="BF28" s="544">
        <f>'Schedule 3B_Income_Eastern'!BF28+'Schedule 3C_Income_Western'!BF28+'Schedule 3D_Income_The Cape'!BF28</f>
        <v>0</v>
      </c>
      <c r="BG28" s="544">
        <f>'Schedule 3B_Income_Eastern'!BG28+'Schedule 3C_Income_Western'!BG28+'Schedule 3D_Income_The Cape'!BG28</f>
        <v>0</v>
      </c>
      <c r="BH28" s="544">
        <f>'Schedule 3B_Income_Eastern'!BH28+'Schedule 3C_Income_Western'!BH28+'Schedule 3D_Income_The Cape'!BH28</f>
        <v>0</v>
      </c>
      <c r="BI28" s="544">
        <f>'Schedule 3B_Income_Eastern'!BI28+'Schedule 3C_Income_Western'!BI28+'Schedule 3D_Income_The Cape'!BI28</f>
        <v>0</v>
      </c>
      <c r="BJ28" s="210">
        <v>10</v>
      </c>
      <c r="BK28" s="544">
        <f>'Schedule 3B_Income_Eastern'!BK28+'Schedule 3C_Income_Western'!BK28+'Schedule 3D_Income_The Cape'!BK28</f>
        <v>0</v>
      </c>
      <c r="BL28" s="544">
        <f>'Schedule 3B_Income_Eastern'!BL28+'Schedule 3C_Income_Western'!BL28+'Schedule 3D_Income_The Cape'!BL28</f>
        <v>0</v>
      </c>
      <c r="BM28" s="544">
        <f>'Schedule 3B_Income_Eastern'!BM28+'Schedule 3C_Income_Western'!BM28+'Schedule 3D_Income_The Cape'!BM28</f>
        <v>0</v>
      </c>
      <c r="BN28" s="544">
        <f>'Schedule 3B_Income_Eastern'!BN28+'Schedule 3C_Income_Western'!BN28+'Schedule 3D_Income_The Cape'!BN28</f>
        <v>0</v>
      </c>
      <c r="BO28" s="544">
        <f>'Schedule 3B_Income_Eastern'!BO28+'Schedule 3C_Income_Western'!BO28+'Schedule 3D_Income_The Cape'!BO28</f>
        <v>0</v>
      </c>
      <c r="BP28" s="544">
        <f>'Schedule 3B_Income_Eastern'!BP28+'Schedule 3C_Income_Western'!BP28+'Schedule 3D_Income_The Cape'!BP28</f>
        <v>0</v>
      </c>
      <c r="BQ28" s="544">
        <f>'Schedule 3B_Income_Eastern'!BQ28+'Schedule 3C_Income_Western'!BQ28+'Schedule 3D_Income_The Cape'!BQ28</f>
        <v>0</v>
      </c>
      <c r="BR28" s="544">
        <f>'Schedule 3B_Income_Eastern'!BR28+'Schedule 3C_Income_Western'!BR28+'Schedule 3D_Income_The Cape'!BR28</f>
        <v>0</v>
      </c>
      <c r="BS28" s="544">
        <f>'Schedule 3B_Income_Eastern'!BS28+'Schedule 3C_Income_Western'!BS28+'Schedule 3D_Income_The Cape'!BS28</f>
        <v>0</v>
      </c>
      <c r="BT28" s="544">
        <f>'Schedule 3B_Income_Eastern'!BT28+'Schedule 3C_Income_Western'!BT28+'Schedule 3D_Income_The Cape'!BT28</f>
        <v>0</v>
      </c>
      <c r="BU28" s="544">
        <f>'Schedule 3B_Income_Eastern'!BU28+'Schedule 3C_Income_Western'!BU28+'Schedule 3D_Income_The Cape'!BU28</f>
        <v>0</v>
      </c>
      <c r="BV28" s="210">
        <v>10</v>
      </c>
      <c r="BW28" s="544">
        <f>'Schedule 3B_Income_Eastern'!BW28+'Schedule 3C_Income_Western'!BW28+'Schedule 3D_Income_The Cape'!BW28</f>
        <v>0</v>
      </c>
      <c r="BX28" s="544">
        <f>'Schedule 3B_Income_Eastern'!BX28+'Schedule 3C_Income_Western'!BX28+'Schedule 3D_Income_The Cape'!BX28</f>
        <v>0</v>
      </c>
      <c r="BY28" s="544">
        <f>'Schedule 3B_Income_Eastern'!BY28+'Schedule 3C_Income_Western'!BY28+'Schedule 3D_Income_The Cape'!BY28</f>
        <v>0</v>
      </c>
      <c r="BZ28" s="544">
        <f>'Schedule 3B_Income_Eastern'!BZ28+'Schedule 3C_Income_Western'!BZ28+'Schedule 3D_Income_The Cape'!BZ28</f>
        <v>0</v>
      </c>
      <c r="CA28" s="544">
        <f>'Schedule 3B_Income_Eastern'!CA28+'Schedule 3C_Income_Western'!CA28+'Schedule 3D_Income_The Cape'!CA28</f>
        <v>0</v>
      </c>
      <c r="CB28" s="544">
        <f>'Schedule 3B_Income_Eastern'!CB28+'Schedule 3C_Income_Western'!CB28+'Schedule 3D_Income_The Cape'!CB28</f>
        <v>0</v>
      </c>
      <c r="CC28" s="544">
        <f>'Schedule 3B_Income_Eastern'!CC28+'Schedule 3C_Income_Western'!CC28+'Schedule 3D_Income_The Cape'!CC28</f>
        <v>0</v>
      </c>
      <c r="CD28" s="544">
        <f>'Schedule 3B_Income_Eastern'!CD28+'Schedule 3C_Income_Western'!CD28+'Schedule 3D_Income_The Cape'!CD28</f>
        <v>0</v>
      </c>
      <c r="CE28" s="544">
        <f>'Schedule 3B_Income_Eastern'!CE28+'Schedule 3C_Income_Western'!CE28+'Schedule 3D_Income_The Cape'!CE28</f>
        <v>0</v>
      </c>
      <c r="CF28" s="544">
        <f>'Schedule 3B_Income_Eastern'!CF28+'Schedule 3C_Income_Western'!CF28+'Schedule 3D_Income_The Cape'!CF28</f>
        <v>0</v>
      </c>
      <c r="CG28" s="544">
        <f>'Schedule 3B_Income_Eastern'!CG28+'Schedule 3C_Income_Western'!CG28+'Schedule 3D_Income_The Cape'!CG28</f>
        <v>0</v>
      </c>
      <c r="CH28" s="210">
        <v>10</v>
      </c>
      <c r="CI28" s="544">
        <f>'Schedule 3B_Income_Eastern'!CI28+'Schedule 3C_Income_Western'!CI28+'Schedule 3D_Income_The Cape'!CI28</f>
        <v>0</v>
      </c>
      <c r="CJ28" s="544">
        <f>'Schedule 3B_Income_Eastern'!CJ28+'Schedule 3C_Income_Western'!CJ28+'Schedule 3D_Income_The Cape'!CJ28</f>
        <v>0</v>
      </c>
      <c r="CK28" s="544">
        <f>'Schedule 3B_Income_Eastern'!CK28+'Schedule 3C_Income_Western'!CK28+'Schedule 3D_Income_The Cape'!CK28</f>
        <v>0</v>
      </c>
      <c r="CL28" s="544">
        <f>'Schedule 3B_Income_Eastern'!CL28+'Schedule 3C_Income_Western'!CL28+'Schedule 3D_Income_The Cape'!CL28</f>
        <v>0</v>
      </c>
      <c r="CM28" s="372">
        <f t="shared" si="0"/>
        <v>0</v>
      </c>
      <c r="CN28" s="544">
        <f>'Schedule 3B_Income_Eastern'!CN28+'Schedule 3C_Income_Western'!CN28+'Schedule 3D_Income_The Cape'!CN28</f>
        <v>0</v>
      </c>
      <c r="CO28" s="544">
        <f>'Schedule 3B_Income_Eastern'!CO28+'Schedule 3C_Income_Western'!CO28+'Schedule 3D_Income_The Cape'!CO28</f>
        <v>0</v>
      </c>
      <c r="CP28" s="544">
        <f>'Schedule 3B_Income_Eastern'!CP28+'Schedule 3C_Income_Western'!CP28+'Schedule 3D_Income_The Cape'!CP28</f>
        <v>0</v>
      </c>
      <c r="CQ28" s="544">
        <f>'Schedule 3B_Income_Eastern'!CQ28+'Schedule 3C_Income_Western'!CQ28+'Schedule 3D_Income_The Cape'!CQ28</f>
        <v>0</v>
      </c>
      <c r="CR28" s="372">
        <f t="shared" si="1"/>
        <v>0</v>
      </c>
      <c r="CS28" s="544">
        <f>'Schedule 3B_Income_Eastern'!CS28+'Schedule 3C_Income_Western'!CS28+'Schedule 3D_Income_The Cape'!CS28</f>
        <v>0</v>
      </c>
      <c r="CT28" s="544">
        <f>'Schedule 3B_Income_Eastern'!CT28+'Schedule 3C_Income_Western'!CT28+'Schedule 3D_Income_The Cape'!CT28</f>
        <v>0</v>
      </c>
      <c r="CU28" s="544">
        <f>'Schedule 3B_Income_Eastern'!CU28+'Schedule 3C_Income_Western'!CU28+'Schedule 3D_Income_The Cape'!CU28</f>
        <v>0</v>
      </c>
      <c r="CV28" s="544">
        <f>'Schedule 3B_Income_Eastern'!CV28+'Schedule 3C_Income_Western'!CV28+'Schedule 3D_Income_The Cape'!CV28</f>
        <v>0</v>
      </c>
      <c r="CW28" s="372">
        <f t="shared" si="2"/>
        <v>0</v>
      </c>
    </row>
    <row r="29" spans="1:101" ht="15.75" customHeight="1">
      <c r="A29" s="119" t="s">
        <v>214</v>
      </c>
      <c r="B29" s="210">
        <v>11</v>
      </c>
      <c r="C29" s="544">
        <f>'Schedule 3B_Income_Eastern'!C29+'Schedule 3C_Income_Western'!C29+'Schedule 3D_Income_The Cape'!C29</f>
        <v>0</v>
      </c>
      <c r="D29" s="544">
        <f>'Schedule 3B_Income_Eastern'!D29+'Schedule 3C_Income_Western'!D29+'Schedule 3D_Income_The Cape'!D29</f>
        <v>0</v>
      </c>
      <c r="E29" s="544">
        <f>'Schedule 3B_Income_Eastern'!E29+'Schedule 3C_Income_Western'!E29+'Schedule 3D_Income_The Cape'!E29</f>
        <v>0</v>
      </c>
      <c r="F29" s="544">
        <f>'Schedule 3B_Income_Eastern'!F29+'Schedule 3C_Income_Western'!F29+'Schedule 3D_Income_The Cape'!F29</f>
        <v>0</v>
      </c>
      <c r="G29" s="544">
        <f>'Schedule 3B_Income_Eastern'!G29+'Schedule 3C_Income_Western'!G29+'Schedule 3D_Income_The Cape'!G29</f>
        <v>0</v>
      </c>
      <c r="H29" s="544">
        <f>'Schedule 3B_Income_Eastern'!H29+'Schedule 3C_Income_Western'!H29+'Schedule 3D_Income_The Cape'!H29</f>
        <v>0</v>
      </c>
      <c r="I29" s="544">
        <f>'Schedule 3B_Income_Eastern'!I29+'Schedule 3C_Income_Western'!I29+'Schedule 3D_Income_The Cape'!I29</f>
        <v>0</v>
      </c>
      <c r="J29" s="544">
        <f>'Schedule 3B_Income_Eastern'!J29+'Schedule 3C_Income_Western'!J29+'Schedule 3D_Income_The Cape'!J29</f>
        <v>0</v>
      </c>
      <c r="K29" s="544">
        <f>'Schedule 3B_Income_Eastern'!K29+'Schedule 3C_Income_Western'!K29+'Schedule 3D_Income_The Cape'!K29</f>
        <v>0</v>
      </c>
      <c r="L29" s="544">
        <f>'Schedule 3B_Income_Eastern'!L29+'Schedule 3C_Income_Western'!L29+'Schedule 3D_Income_The Cape'!L29</f>
        <v>0</v>
      </c>
      <c r="M29" s="544">
        <f>'Schedule 3B_Income_Eastern'!M29+'Schedule 3C_Income_Western'!M29+'Schedule 3D_Income_The Cape'!M29</f>
        <v>0</v>
      </c>
      <c r="N29" s="210">
        <v>11</v>
      </c>
      <c r="O29" s="544">
        <f>'Schedule 3B_Income_Eastern'!O29+'Schedule 3C_Income_Western'!O29+'Schedule 3D_Income_The Cape'!O29</f>
        <v>0</v>
      </c>
      <c r="P29" s="544">
        <f>'Schedule 3B_Income_Eastern'!P29+'Schedule 3C_Income_Western'!P29+'Schedule 3D_Income_The Cape'!P29</f>
        <v>0</v>
      </c>
      <c r="Q29" s="544">
        <f>'Schedule 3B_Income_Eastern'!Q29+'Schedule 3C_Income_Western'!Q29+'Schedule 3D_Income_The Cape'!Q29</f>
        <v>0</v>
      </c>
      <c r="R29" s="544">
        <f>'Schedule 3B_Income_Eastern'!R29+'Schedule 3C_Income_Western'!R29+'Schedule 3D_Income_The Cape'!R29</f>
        <v>0</v>
      </c>
      <c r="S29" s="544">
        <f>'Schedule 3B_Income_Eastern'!S29+'Schedule 3C_Income_Western'!S29+'Schedule 3D_Income_The Cape'!S29</f>
        <v>0</v>
      </c>
      <c r="T29" s="544">
        <f>'Schedule 3B_Income_Eastern'!T29+'Schedule 3C_Income_Western'!T29+'Schedule 3D_Income_The Cape'!T29</f>
        <v>0</v>
      </c>
      <c r="U29" s="544">
        <f>'Schedule 3B_Income_Eastern'!U29+'Schedule 3C_Income_Western'!U29+'Schedule 3D_Income_The Cape'!U29</f>
        <v>0</v>
      </c>
      <c r="V29" s="544">
        <f>'Schedule 3B_Income_Eastern'!V29+'Schedule 3C_Income_Western'!V29+'Schedule 3D_Income_The Cape'!V29</f>
        <v>0</v>
      </c>
      <c r="W29" s="544">
        <f>'Schedule 3B_Income_Eastern'!W29+'Schedule 3C_Income_Western'!W29+'Schedule 3D_Income_The Cape'!W29</f>
        <v>0</v>
      </c>
      <c r="X29" s="544">
        <f>'Schedule 3B_Income_Eastern'!X29+'Schedule 3C_Income_Western'!X29+'Schedule 3D_Income_The Cape'!X29</f>
        <v>0</v>
      </c>
      <c r="Y29" s="544">
        <f>'Schedule 3B_Income_Eastern'!Y29+'Schedule 3C_Income_Western'!Y29+'Schedule 3D_Income_The Cape'!Y29</f>
        <v>0</v>
      </c>
      <c r="Z29" s="210">
        <v>11</v>
      </c>
      <c r="AA29" s="544">
        <f>'Schedule 3B_Income_Eastern'!AA29+'Schedule 3C_Income_Western'!AA29+'Schedule 3D_Income_The Cape'!AA29</f>
        <v>0</v>
      </c>
      <c r="AB29" s="544">
        <f>'Schedule 3B_Income_Eastern'!AB29+'Schedule 3C_Income_Western'!AB29+'Schedule 3D_Income_The Cape'!AB29</f>
        <v>0</v>
      </c>
      <c r="AC29" s="544">
        <f>'Schedule 3B_Income_Eastern'!AC29+'Schedule 3C_Income_Western'!AC29+'Schedule 3D_Income_The Cape'!AC29</f>
        <v>0</v>
      </c>
      <c r="AD29" s="544">
        <f>'Schedule 3B_Income_Eastern'!AD29+'Schedule 3C_Income_Western'!AD29+'Schedule 3D_Income_The Cape'!AD29</f>
        <v>0</v>
      </c>
      <c r="AE29" s="544">
        <f>'Schedule 3B_Income_Eastern'!AE29+'Schedule 3C_Income_Western'!AE29+'Schedule 3D_Income_The Cape'!AE29</f>
        <v>0</v>
      </c>
      <c r="AF29" s="544">
        <f>'Schedule 3B_Income_Eastern'!AF29+'Schedule 3C_Income_Western'!AF29+'Schedule 3D_Income_The Cape'!AF29</f>
        <v>0</v>
      </c>
      <c r="AG29" s="544">
        <f>'Schedule 3B_Income_Eastern'!AG29+'Schedule 3C_Income_Western'!AG29+'Schedule 3D_Income_The Cape'!AG29</f>
        <v>0</v>
      </c>
      <c r="AH29" s="544">
        <f>'Schedule 3B_Income_Eastern'!AH29+'Schedule 3C_Income_Western'!AH29+'Schedule 3D_Income_The Cape'!AH29</f>
        <v>0</v>
      </c>
      <c r="AI29" s="544">
        <f>'Schedule 3B_Income_Eastern'!AI29+'Schedule 3C_Income_Western'!AI29+'Schedule 3D_Income_The Cape'!AI29</f>
        <v>0</v>
      </c>
      <c r="AJ29" s="544">
        <f>'Schedule 3B_Income_Eastern'!AJ29+'Schedule 3C_Income_Western'!AJ29+'Schedule 3D_Income_The Cape'!AJ29</f>
        <v>0</v>
      </c>
      <c r="AK29" s="544">
        <f>'Schedule 3B_Income_Eastern'!AK29+'Schedule 3C_Income_Western'!AK29+'Schedule 3D_Income_The Cape'!AK29</f>
        <v>0</v>
      </c>
      <c r="AL29" s="210">
        <v>11</v>
      </c>
      <c r="AM29" s="544">
        <f>'Schedule 3B_Income_Eastern'!AM29+'Schedule 3C_Income_Western'!AM29+'Schedule 3D_Income_The Cape'!AM29</f>
        <v>0</v>
      </c>
      <c r="AN29" s="544">
        <f>'Schedule 3B_Income_Eastern'!AN29+'Schedule 3C_Income_Western'!AN29+'Schedule 3D_Income_The Cape'!AN29</f>
        <v>0</v>
      </c>
      <c r="AO29" s="544">
        <f>'Schedule 3B_Income_Eastern'!AO29+'Schedule 3C_Income_Western'!AO29+'Schedule 3D_Income_The Cape'!AO29</f>
        <v>0</v>
      </c>
      <c r="AP29" s="544">
        <f>'Schedule 3B_Income_Eastern'!AP29+'Schedule 3C_Income_Western'!AP29+'Schedule 3D_Income_The Cape'!AP29</f>
        <v>0</v>
      </c>
      <c r="AQ29" s="544">
        <f>'Schedule 3B_Income_Eastern'!AQ29+'Schedule 3C_Income_Western'!AQ29+'Schedule 3D_Income_The Cape'!AQ29</f>
        <v>0</v>
      </c>
      <c r="AR29" s="544">
        <f>'Schedule 3B_Income_Eastern'!AR29+'Schedule 3C_Income_Western'!AR29+'Schedule 3D_Income_The Cape'!AR29</f>
        <v>0</v>
      </c>
      <c r="AS29" s="544">
        <f>'Schedule 3B_Income_Eastern'!AS29+'Schedule 3C_Income_Western'!AS29+'Schedule 3D_Income_The Cape'!AS29</f>
        <v>0</v>
      </c>
      <c r="AT29" s="544">
        <f>'Schedule 3B_Income_Eastern'!AT29+'Schedule 3C_Income_Western'!AT29+'Schedule 3D_Income_The Cape'!AT29</f>
        <v>0</v>
      </c>
      <c r="AU29" s="544">
        <f>'Schedule 3B_Income_Eastern'!AU29+'Schedule 3C_Income_Western'!AU29+'Schedule 3D_Income_The Cape'!AU29</f>
        <v>0</v>
      </c>
      <c r="AV29" s="544">
        <f>'Schedule 3B_Income_Eastern'!AV29+'Schedule 3C_Income_Western'!AV29+'Schedule 3D_Income_The Cape'!AV29</f>
        <v>0</v>
      </c>
      <c r="AW29" s="544">
        <f>'Schedule 3B_Income_Eastern'!AW29+'Schedule 3C_Income_Western'!AW29+'Schedule 3D_Income_The Cape'!AW29</f>
        <v>0</v>
      </c>
      <c r="AX29" s="210">
        <v>11</v>
      </c>
      <c r="AY29" s="544">
        <f>'Schedule 3B_Income_Eastern'!AY29+'Schedule 3C_Income_Western'!AY29+'Schedule 3D_Income_The Cape'!AY29</f>
        <v>0</v>
      </c>
      <c r="AZ29" s="544">
        <f>'Schedule 3B_Income_Eastern'!AZ29+'Schedule 3C_Income_Western'!AZ29+'Schedule 3D_Income_The Cape'!AZ29</f>
        <v>0</v>
      </c>
      <c r="BA29" s="544">
        <f>'Schedule 3B_Income_Eastern'!BA29+'Schedule 3C_Income_Western'!BA29+'Schedule 3D_Income_The Cape'!BA29</f>
        <v>0</v>
      </c>
      <c r="BB29" s="544">
        <f>'Schedule 3B_Income_Eastern'!BB29+'Schedule 3C_Income_Western'!BB29+'Schedule 3D_Income_The Cape'!BB29</f>
        <v>0</v>
      </c>
      <c r="BC29" s="544">
        <f>'Schedule 3B_Income_Eastern'!BC29+'Schedule 3C_Income_Western'!BC29+'Schedule 3D_Income_The Cape'!BC29</f>
        <v>0</v>
      </c>
      <c r="BD29" s="544">
        <f>'Schedule 3B_Income_Eastern'!BD29+'Schedule 3C_Income_Western'!BD29+'Schedule 3D_Income_The Cape'!BD29</f>
        <v>0</v>
      </c>
      <c r="BE29" s="544">
        <f>'Schedule 3B_Income_Eastern'!BE29+'Schedule 3C_Income_Western'!BE29+'Schedule 3D_Income_The Cape'!BE29</f>
        <v>0</v>
      </c>
      <c r="BF29" s="544">
        <f>'Schedule 3B_Income_Eastern'!BF29+'Schedule 3C_Income_Western'!BF29+'Schedule 3D_Income_The Cape'!BF29</f>
        <v>0</v>
      </c>
      <c r="BG29" s="544">
        <f>'Schedule 3B_Income_Eastern'!BG29+'Schedule 3C_Income_Western'!BG29+'Schedule 3D_Income_The Cape'!BG29</f>
        <v>0</v>
      </c>
      <c r="BH29" s="544">
        <f>'Schedule 3B_Income_Eastern'!BH29+'Schedule 3C_Income_Western'!BH29+'Schedule 3D_Income_The Cape'!BH29</f>
        <v>0</v>
      </c>
      <c r="BI29" s="544">
        <f>'Schedule 3B_Income_Eastern'!BI29+'Schedule 3C_Income_Western'!BI29+'Schedule 3D_Income_The Cape'!BI29</f>
        <v>0</v>
      </c>
      <c r="BJ29" s="210">
        <v>11</v>
      </c>
      <c r="BK29" s="544">
        <f>'Schedule 3B_Income_Eastern'!BK29+'Schedule 3C_Income_Western'!BK29+'Schedule 3D_Income_The Cape'!BK29</f>
        <v>0</v>
      </c>
      <c r="BL29" s="544">
        <f>'Schedule 3B_Income_Eastern'!BL29+'Schedule 3C_Income_Western'!BL29+'Schedule 3D_Income_The Cape'!BL29</f>
        <v>0</v>
      </c>
      <c r="BM29" s="544">
        <f>'Schedule 3B_Income_Eastern'!BM29+'Schedule 3C_Income_Western'!BM29+'Schedule 3D_Income_The Cape'!BM29</f>
        <v>0</v>
      </c>
      <c r="BN29" s="544">
        <f>'Schedule 3B_Income_Eastern'!BN29+'Schedule 3C_Income_Western'!BN29+'Schedule 3D_Income_The Cape'!BN29</f>
        <v>0</v>
      </c>
      <c r="BO29" s="544">
        <f>'Schedule 3B_Income_Eastern'!BO29+'Schedule 3C_Income_Western'!BO29+'Schedule 3D_Income_The Cape'!BO29</f>
        <v>0</v>
      </c>
      <c r="BP29" s="544">
        <f>'Schedule 3B_Income_Eastern'!BP29+'Schedule 3C_Income_Western'!BP29+'Schedule 3D_Income_The Cape'!BP29</f>
        <v>0</v>
      </c>
      <c r="BQ29" s="544">
        <f>'Schedule 3B_Income_Eastern'!BQ29+'Schedule 3C_Income_Western'!BQ29+'Schedule 3D_Income_The Cape'!BQ29</f>
        <v>0</v>
      </c>
      <c r="BR29" s="544">
        <f>'Schedule 3B_Income_Eastern'!BR29+'Schedule 3C_Income_Western'!BR29+'Schedule 3D_Income_The Cape'!BR29</f>
        <v>0</v>
      </c>
      <c r="BS29" s="544">
        <f>'Schedule 3B_Income_Eastern'!BS29+'Schedule 3C_Income_Western'!BS29+'Schedule 3D_Income_The Cape'!BS29</f>
        <v>0</v>
      </c>
      <c r="BT29" s="544">
        <f>'Schedule 3B_Income_Eastern'!BT29+'Schedule 3C_Income_Western'!BT29+'Schedule 3D_Income_The Cape'!BT29</f>
        <v>0</v>
      </c>
      <c r="BU29" s="544">
        <f>'Schedule 3B_Income_Eastern'!BU29+'Schedule 3C_Income_Western'!BU29+'Schedule 3D_Income_The Cape'!BU29</f>
        <v>0</v>
      </c>
      <c r="BV29" s="210">
        <v>11</v>
      </c>
      <c r="BW29" s="544">
        <f>'Schedule 3B_Income_Eastern'!BW29+'Schedule 3C_Income_Western'!BW29+'Schedule 3D_Income_The Cape'!BW29</f>
        <v>0</v>
      </c>
      <c r="BX29" s="544">
        <f>'Schedule 3B_Income_Eastern'!BX29+'Schedule 3C_Income_Western'!BX29+'Schedule 3D_Income_The Cape'!BX29</f>
        <v>0</v>
      </c>
      <c r="BY29" s="544">
        <f>'Schedule 3B_Income_Eastern'!BY29+'Schedule 3C_Income_Western'!BY29+'Schedule 3D_Income_The Cape'!BY29</f>
        <v>0</v>
      </c>
      <c r="BZ29" s="544">
        <f>'Schedule 3B_Income_Eastern'!BZ29+'Schedule 3C_Income_Western'!BZ29+'Schedule 3D_Income_The Cape'!BZ29</f>
        <v>0</v>
      </c>
      <c r="CA29" s="544">
        <f>'Schedule 3B_Income_Eastern'!CA29+'Schedule 3C_Income_Western'!CA29+'Schedule 3D_Income_The Cape'!CA29</f>
        <v>0</v>
      </c>
      <c r="CB29" s="544">
        <f>'Schedule 3B_Income_Eastern'!CB29+'Schedule 3C_Income_Western'!CB29+'Schedule 3D_Income_The Cape'!CB29</f>
        <v>0</v>
      </c>
      <c r="CC29" s="544">
        <f>'Schedule 3B_Income_Eastern'!CC29+'Schedule 3C_Income_Western'!CC29+'Schedule 3D_Income_The Cape'!CC29</f>
        <v>0</v>
      </c>
      <c r="CD29" s="544">
        <f>'Schedule 3B_Income_Eastern'!CD29+'Schedule 3C_Income_Western'!CD29+'Schedule 3D_Income_The Cape'!CD29</f>
        <v>0</v>
      </c>
      <c r="CE29" s="544">
        <f>'Schedule 3B_Income_Eastern'!CE29+'Schedule 3C_Income_Western'!CE29+'Schedule 3D_Income_The Cape'!CE29</f>
        <v>0</v>
      </c>
      <c r="CF29" s="544">
        <f>'Schedule 3B_Income_Eastern'!CF29+'Schedule 3C_Income_Western'!CF29+'Schedule 3D_Income_The Cape'!CF29</f>
        <v>0</v>
      </c>
      <c r="CG29" s="544">
        <f>'Schedule 3B_Income_Eastern'!CG29+'Schedule 3C_Income_Western'!CG29+'Schedule 3D_Income_The Cape'!CG29</f>
        <v>0</v>
      </c>
      <c r="CH29" s="210">
        <v>11</v>
      </c>
      <c r="CI29" s="544">
        <f>'Schedule 3B_Income_Eastern'!CI29+'Schedule 3C_Income_Western'!CI29+'Schedule 3D_Income_The Cape'!CI29</f>
        <v>0</v>
      </c>
      <c r="CJ29" s="544">
        <f>'Schedule 3B_Income_Eastern'!CJ29+'Schedule 3C_Income_Western'!CJ29+'Schedule 3D_Income_The Cape'!CJ29</f>
        <v>0</v>
      </c>
      <c r="CK29" s="544">
        <f>'Schedule 3B_Income_Eastern'!CK29+'Schedule 3C_Income_Western'!CK29+'Schedule 3D_Income_The Cape'!CK29</f>
        <v>0</v>
      </c>
      <c r="CL29" s="544">
        <f>'Schedule 3B_Income_Eastern'!CL29+'Schedule 3C_Income_Western'!CL29+'Schedule 3D_Income_The Cape'!CL29</f>
        <v>0</v>
      </c>
      <c r="CM29" s="372">
        <f t="shared" si="0"/>
        <v>0</v>
      </c>
      <c r="CN29" s="544">
        <f>'Schedule 3B_Income_Eastern'!CN29+'Schedule 3C_Income_Western'!CN29+'Schedule 3D_Income_The Cape'!CN29</f>
        <v>0</v>
      </c>
      <c r="CO29" s="544">
        <f>'Schedule 3B_Income_Eastern'!CO29+'Schedule 3C_Income_Western'!CO29+'Schedule 3D_Income_The Cape'!CO29</f>
        <v>0</v>
      </c>
      <c r="CP29" s="544">
        <f>'Schedule 3B_Income_Eastern'!CP29+'Schedule 3C_Income_Western'!CP29+'Schedule 3D_Income_The Cape'!CP29</f>
        <v>0</v>
      </c>
      <c r="CQ29" s="544">
        <f>'Schedule 3B_Income_Eastern'!CQ29+'Schedule 3C_Income_Western'!CQ29+'Schedule 3D_Income_The Cape'!CQ29</f>
        <v>0</v>
      </c>
      <c r="CR29" s="372">
        <f t="shared" si="1"/>
        <v>0</v>
      </c>
      <c r="CS29" s="544">
        <f>'Schedule 3B_Income_Eastern'!CS29+'Schedule 3C_Income_Western'!CS29+'Schedule 3D_Income_The Cape'!CS29</f>
        <v>0</v>
      </c>
      <c r="CT29" s="544">
        <f>'Schedule 3B_Income_Eastern'!CT29+'Schedule 3C_Income_Western'!CT29+'Schedule 3D_Income_The Cape'!CT29</f>
        <v>0</v>
      </c>
      <c r="CU29" s="544">
        <f>'Schedule 3B_Income_Eastern'!CU29+'Schedule 3C_Income_Western'!CU29+'Schedule 3D_Income_The Cape'!CU29</f>
        <v>0</v>
      </c>
      <c r="CV29" s="544">
        <f>'Schedule 3B_Income_Eastern'!CV29+'Schedule 3C_Income_Western'!CV29+'Schedule 3D_Income_The Cape'!CV29</f>
        <v>0</v>
      </c>
      <c r="CW29" s="372">
        <f t="shared" si="2"/>
        <v>0</v>
      </c>
    </row>
    <row r="30" spans="1:101" ht="15.75" customHeight="1">
      <c r="A30" s="119" t="s">
        <v>1384</v>
      </c>
      <c r="B30" s="210"/>
      <c r="C30" s="171" t="s">
        <v>1362</v>
      </c>
      <c r="D30" s="171" t="s">
        <v>1362</v>
      </c>
      <c r="E30" s="171" t="s">
        <v>1362</v>
      </c>
      <c r="F30" s="171" t="s">
        <v>1362</v>
      </c>
      <c r="G30" s="337"/>
      <c r="H30" s="338" t="s">
        <v>1362</v>
      </c>
      <c r="I30" s="171" t="s">
        <v>1362</v>
      </c>
      <c r="J30" s="171" t="s">
        <v>1362</v>
      </c>
      <c r="K30" s="171" t="s">
        <v>1362</v>
      </c>
      <c r="L30" s="339"/>
      <c r="M30" s="338" t="s">
        <v>1362</v>
      </c>
      <c r="N30" s="210"/>
      <c r="O30" s="171" t="s">
        <v>1362</v>
      </c>
      <c r="P30" s="171" t="s">
        <v>1362</v>
      </c>
      <c r="Q30" s="171" t="s">
        <v>1362</v>
      </c>
      <c r="R30" s="171" t="s">
        <v>1362</v>
      </c>
      <c r="S30" s="337"/>
      <c r="T30" s="338" t="s">
        <v>1362</v>
      </c>
      <c r="U30" s="171" t="s">
        <v>1362</v>
      </c>
      <c r="V30" s="171" t="s">
        <v>1362</v>
      </c>
      <c r="W30" s="171" t="s">
        <v>1362</v>
      </c>
      <c r="X30" s="339"/>
      <c r="Y30" s="338" t="s">
        <v>1362</v>
      </c>
      <c r="Z30" s="210"/>
      <c r="AA30" s="171" t="s">
        <v>1362</v>
      </c>
      <c r="AB30" s="171" t="s">
        <v>1362</v>
      </c>
      <c r="AC30" s="171" t="s">
        <v>1362</v>
      </c>
      <c r="AD30" s="171" t="s">
        <v>1362</v>
      </c>
      <c r="AE30" s="337"/>
      <c r="AF30" s="338" t="s">
        <v>1362</v>
      </c>
      <c r="AG30" s="171" t="s">
        <v>1362</v>
      </c>
      <c r="AH30" s="171" t="s">
        <v>1362</v>
      </c>
      <c r="AI30" s="171" t="s">
        <v>1362</v>
      </c>
      <c r="AJ30" s="339"/>
      <c r="AK30" s="338" t="s">
        <v>1362</v>
      </c>
      <c r="AL30" s="210"/>
      <c r="AM30" s="171" t="s">
        <v>1362</v>
      </c>
      <c r="AN30" s="171" t="s">
        <v>1362</v>
      </c>
      <c r="AO30" s="171" t="s">
        <v>1362</v>
      </c>
      <c r="AP30" s="171" t="s">
        <v>1362</v>
      </c>
      <c r="AQ30" s="337"/>
      <c r="AR30" s="338" t="s">
        <v>1362</v>
      </c>
      <c r="AS30" s="171" t="s">
        <v>1362</v>
      </c>
      <c r="AT30" s="171" t="s">
        <v>1362</v>
      </c>
      <c r="AU30" s="171" t="s">
        <v>1362</v>
      </c>
      <c r="AV30" s="339"/>
      <c r="AW30" s="338" t="s">
        <v>1362</v>
      </c>
      <c r="AX30" s="210"/>
      <c r="AY30" s="171" t="s">
        <v>1362</v>
      </c>
      <c r="AZ30" s="171" t="s">
        <v>1362</v>
      </c>
      <c r="BA30" s="171" t="s">
        <v>1362</v>
      </c>
      <c r="BB30" s="171" t="s">
        <v>1362</v>
      </c>
      <c r="BC30" s="337"/>
      <c r="BD30" s="338" t="s">
        <v>1362</v>
      </c>
      <c r="BE30" s="171" t="s">
        <v>1362</v>
      </c>
      <c r="BF30" s="171" t="s">
        <v>1362</v>
      </c>
      <c r="BG30" s="171" t="s">
        <v>1362</v>
      </c>
      <c r="BH30" s="339"/>
      <c r="BI30" s="338" t="s">
        <v>1362</v>
      </c>
      <c r="BJ30" s="210"/>
      <c r="BK30" s="171" t="s">
        <v>1362</v>
      </c>
      <c r="BL30" s="171" t="s">
        <v>1362</v>
      </c>
      <c r="BM30" s="171" t="s">
        <v>1362</v>
      </c>
      <c r="BN30" s="171" t="s">
        <v>1362</v>
      </c>
      <c r="BO30" s="337"/>
      <c r="BP30" s="338" t="s">
        <v>1362</v>
      </c>
      <c r="BQ30" s="171" t="s">
        <v>1362</v>
      </c>
      <c r="BR30" s="171" t="s">
        <v>1362</v>
      </c>
      <c r="BS30" s="171" t="s">
        <v>1362</v>
      </c>
      <c r="BT30" s="339"/>
      <c r="BU30" s="338" t="s">
        <v>1362</v>
      </c>
      <c r="BV30" s="210"/>
      <c r="BW30" s="171" t="s">
        <v>1362</v>
      </c>
      <c r="BX30" s="171" t="s">
        <v>1362</v>
      </c>
      <c r="BY30" s="171" t="s">
        <v>1362</v>
      </c>
      <c r="BZ30" s="171" t="s">
        <v>1362</v>
      </c>
      <c r="CA30" s="337"/>
      <c r="CB30" s="338" t="s">
        <v>1362</v>
      </c>
      <c r="CC30" s="171" t="s">
        <v>1362</v>
      </c>
      <c r="CD30" s="171" t="s">
        <v>1362</v>
      </c>
      <c r="CE30" s="171" t="s">
        <v>1362</v>
      </c>
      <c r="CF30" s="339"/>
      <c r="CG30" s="338" t="s">
        <v>1362</v>
      </c>
      <c r="CH30" s="210"/>
      <c r="CI30" s="339"/>
      <c r="CJ30" s="339"/>
      <c r="CK30" s="339"/>
      <c r="CL30" s="339"/>
      <c r="CM30" s="171"/>
      <c r="CN30" s="339"/>
      <c r="CO30" s="339"/>
      <c r="CP30" s="339"/>
      <c r="CQ30" s="339"/>
      <c r="CR30" s="171"/>
      <c r="CS30" s="339"/>
      <c r="CT30" s="339"/>
      <c r="CU30" s="339"/>
      <c r="CV30" s="339"/>
      <c r="CW30" s="171"/>
    </row>
    <row r="31" spans="1:101" s="288" customFormat="1" ht="15.75" customHeight="1">
      <c r="A31" s="16" t="s">
        <v>1385</v>
      </c>
      <c r="B31" s="210">
        <v>12</v>
      </c>
      <c r="C31" s="198">
        <f t="shared" ref="C31:M31" si="3">C22+C29</f>
        <v>4908807.0731907785</v>
      </c>
      <c r="D31" s="198">
        <f t="shared" si="3"/>
        <v>4213056.5167358527</v>
      </c>
      <c r="E31" s="198">
        <f t="shared" si="3"/>
        <v>0</v>
      </c>
      <c r="F31" s="198">
        <f t="shared" si="3"/>
        <v>0</v>
      </c>
      <c r="G31" s="203">
        <f t="shared" si="3"/>
        <v>9121863.5899266303</v>
      </c>
      <c r="H31" s="200">
        <f t="shared" si="3"/>
        <v>28360969.74945138</v>
      </c>
      <c r="I31" s="198">
        <f t="shared" si="3"/>
        <v>22946196.775877897</v>
      </c>
      <c r="J31" s="198">
        <f t="shared" si="3"/>
        <v>0</v>
      </c>
      <c r="K31" s="198">
        <f t="shared" si="3"/>
        <v>0</v>
      </c>
      <c r="L31" s="201">
        <f t="shared" si="3"/>
        <v>51307166.525329277</v>
      </c>
      <c r="M31" s="200">
        <f t="shared" si="3"/>
        <v>60429030.115255907</v>
      </c>
      <c r="N31" s="210">
        <v>12</v>
      </c>
      <c r="O31" s="198">
        <f t="shared" ref="O31:Y31" si="4">O22+O29</f>
        <v>13204265.128700251</v>
      </c>
      <c r="P31" s="198">
        <f t="shared" si="4"/>
        <v>12409170.825756436</v>
      </c>
      <c r="Q31" s="198">
        <f t="shared" si="4"/>
        <v>0</v>
      </c>
      <c r="R31" s="198">
        <f t="shared" si="4"/>
        <v>0</v>
      </c>
      <c r="S31" s="203">
        <f t="shared" si="4"/>
        <v>25613435.954456687</v>
      </c>
      <c r="T31" s="200">
        <f t="shared" si="4"/>
        <v>30207021.86747558</v>
      </c>
      <c r="U31" s="198">
        <f t="shared" si="4"/>
        <v>28273377.089425035</v>
      </c>
      <c r="V31" s="198">
        <f t="shared" si="4"/>
        <v>0</v>
      </c>
      <c r="W31" s="198">
        <f t="shared" si="4"/>
        <v>0</v>
      </c>
      <c r="X31" s="201">
        <f t="shared" si="4"/>
        <v>58480398.956900626</v>
      </c>
      <c r="Y31" s="200">
        <f t="shared" si="4"/>
        <v>84093834.911357298</v>
      </c>
      <c r="Z31" s="210">
        <v>12</v>
      </c>
      <c r="AA31" s="198">
        <f t="shared" ref="AA31:AK31" si="5">AA22+AA29</f>
        <v>3409191.8443620494</v>
      </c>
      <c r="AB31" s="198">
        <f t="shared" si="5"/>
        <v>3159726.2279212386</v>
      </c>
      <c r="AC31" s="198">
        <f t="shared" si="5"/>
        <v>0</v>
      </c>
      <c r="AD31" s="198">
        <f t="shared" si="5"/>
        <v>0</v>
      </c>
      <c r="AE31" s="203">
        <f t="shared" si="5"/>
        <v>6568918.0722832885</v>
      </c>
      <c r="AF31" s="200">
        <f t="shared" si="5"/>
        <v>5490387.2495109513</v>
      </c>
      <c r="AG31" s="198">
        <f t="shared" si="5"/>
        <v>5076473.0163448397</v>
      </c>
      <c r="AH31" s="198">
        <f t="shared" si="5"/>
        <v>0</v>
      </c>
      <c r="AI31" s="198">
        <f t="shared" si="5"/>
        <v>0</v>
      </c>
      <c r="AJ31" s="201">
        <f t="shared" si="5"/>
        <v>10566860.265855793</v>
      </c>
      <c r="AK31" s="200">
        <f t="shared" si="5"/>
        <v>17135778.33813908</v>
      </c>
      <c r="AL31" s="210">
        <v>12</v>
      </c>
      <c r="AM31" s="198">
        <f t="shared" ref="AM31:AW31" si="6">AM22+AM29</f>
        <v>161830339.52472255</v>
      </c>
      <c r="AN31" s="198">
        <f t="shared" si="6"/>
        <v>161888763.06313142</v>
      </c>
      <c r="AO31" s="198">
        <f t="shared" si="6"/>
        <v>0</v>
      </c>
      <c r="AP31" s="198">
        <f t="shared" si="6"/>
        <v>0</v>
      </c>
      <c r="AQ31" s="203">
        <f t="shared" si="6"/>
        <v>323719102.58785391</v>
      </c>
      <c r="AR31" s="200">
        <f t="shared" si="6"/>
        <v>148057923.61695632</v>
      </c>
      <c r="AS31" s="198">
        <f t="shared" si="6"/>
        <v>145627686.9658334</v>
      </c>
      <c r="AT31" s="198">
        <f t="shared" si="6"/>
        <v>0</v>
      </c>
      <c r="AU31" s="198">
        <f t="shared" si="6"/>
        <v>0</v>
      </c>
      <c r="AV31" s="201">
        <f t="shared" si="6"/>
        <v>293685610.58278972</v>
      </c>
      <c r="AW31" s="200">
        <f t="shared" si="6"/>
        <v>617404713.17064369</v>
      </c>
      <c r="AX31" s="210">
        <v>12</v>
      </c>
      <c r="AY31" s="198">
        <f t="shared" ref="AY31:BI31" si="7">AY22+AY29</f>
        <v>6729694.6422774</v>
      </c>
      <c r="AZ31" s="198">
        <f t="shared" si="7"/>
        <v>6969564.4438157408</v>
      </c>
      <c r="BA31" s="198">
        <f t="shared" si="7"/>
        <v>0</v>
      </c>
      <c r="BB31" s="198">
        <f t="shared" si="7"/>
        <v>0</v>
      </c>
      <c r="BC31" s="203">
        <f t="shared" si="7"/>
        <v>13699259.086093141</v>
      </c>
      <c r="BD31" s="200">
        <f t="shared" si="7"/>
        <v>2949306.2009716653</v>
      </c>
      <c r="BE31" s="198">
        <f t="shared" si="7"/>
        <v>3096984.1223772652</v>
      </c>
      <c r="BF31" s="198">
        <f t="shared" si="7"/>
        <v>0</v>
      </c>
      <c r="BG31" s="198">
        <f t="shared" si="7"/>
        <v>0</v>
      </c>
      <c r="BH31" s="201">
        <f t="shared" si="7"/>
        <v>6046290.3233489301</v>
      </c>
      <c r="BI31" s="200">
        <f t="shared" si="7"/>
        <v>19745549.409442071</v>
      </c>
      <c r="BJ31" s="210">
        <v>12</v>
      </c>
      <c r="BK31" s="198">
        <f t="shared" ref="BK31:BU31" si="8">BK22+BK29</f>
        <v>0</v>
      </c>
      <c r="BL31" s="198">
        <f t="shared" si="8"/>
        <v>0</v>
      </c>
      <c r="BM31" s="198">
        <f t="shared" si="8"/>
        <v>0</v>
      </c>
      <c r="BN31" s="198">
        <f t="shared" si="8"/>
        <v>0</v>
      </c>
      <c r="BO31" s="203">
        <f t="shared" si="8"/>
        <v>0</v>
      </c>
      <c r="BP31" s="200">
        <f t="shared" si="8"/>
        <v>0</v>
      </c>
      <c r="BQ31" s="198">
        <f t="shared" si="8"/>
        <v>0</v>
      </c>
      <c r="BR31" s="198">
        <f t="shared" si="8"/>
        <v>0</v>
      </c>
      <c r="BS31" s="198">
        <f t="shared" si="8"/>
        <v>0</v>
      </c>
      <c r="BT31" s="201">
        <f t="shared" si="8"/>
        <v>0</v>
      </c>
      <c r="BU31" s="200">
        <f t="shared" si="8"/>
        <v>0</v>
      </c>
      <c r="BV31" s="210">
        <v>12</v>
      </c>
      <c r="BW31" s="198">
        <f t="shared" ref="BW31:CG31" si="9">BW22+BW29</f>
        <v>8527095.3919989392</v>
      </c>
      <c r="BX31" s="198">
        <f t="shared" si="9"/>
        <v>8417851.8373872973</v>
      </c>
      <c r="BY31" s="198">
        <f t="shared" si="9"/>
        <v>0</v>
      </c>
      <c r="BZ31" s="198">
        <f t="shared" si="9"/>
        <v>0</v>
      </c>
      <c r="CA31" s="203">
        <f t="shared" si="9"/>
        <v>16944947.229386237</v>
      </c>
      <c r="CB31" s="200">
        <f t="shared" si="9"/>
        <v>3916796.4001807952</v>
      </c>
      <c r="CC31" s="198">
        <f t="shared" si="9"/>
        <v>3768501.9759477829</v>
      </c>
      <c r="CD31" s="198">
        <f t="shared" si="9"/>
        <v>0</v>
      </c>
      <c r="CE31" s="198">
        <f t="shared" si="9"/>
        <v>0</v>
      </c>
      <c r="CF31" s="201">
        <f t="shared" si="9"/>
        <v>7685298.3761285776</v>
      </c>
      <c r="CG31" s="200">
        <f t="shared" si="9"/>
        <v>24630245.605514817</v>
      </c>
      <c r="CH31" s="210">
        <v>12</v>
      </c>
      <c r="CI31" s="201">
        <f t="shared" ref="CI31:CL31" si="10">CI22+CI29</f>
        <v>198609393.60525194</v>
      </c>
      <c r="CJ31" s="201">
        <f t="shared" si="10"/>
        <v>197058132.91474798</v>
      </c>
      <c r="CK31" s="201">
        <f t="shared" si="10"/>
        <v>0</v>
      </c>
      <c r="CL31" s="201">
        <f t="shared" si="10"/>
        <v>0</v>
      </c>
      <c r="CM31" s="198">
        <f>SUM(CI31:CL31)</f>
        <v>395667526.51999992</v>
      </c>
      <c r="CN31" s="201">
        <f t="shared" ref="CN31:CQ31" si="11">CN22+CN29</f>
        <v>218982405.08454672</v>
      </c>
      <c r="CO31" s="201">
        <f t="shared" si="11"/>
        <v>208789219.94580624</v>
      </c>
      <c r="CP31" s="201">
        <f t="shared" si="11"/>
        <v>0</v>
      </c>
      <c r="CQ31" s="201">
        <f t="shared" si="11"/>
        <v>0</v>
      </c>
      <c r="CR31" s="198">
        <f>SUM(CN31:CQ31)</f>
        <v>427771625.03035295</v>
      </c>
      <c r="CS31" s="201">
        <f t="shared" ref="CS31:CV31" si="12">CS22+CS29</f>
        <v>417591798.68979865</v>
      </c>
      <c r="CT31" s="201">
        <f t="shared" si="12"/>
        <v>405847352.86055422</v>
      </c>
      <c r="CU31" s="201">
        <f t="shared" si="12"/>
        <v>0</v>
      </c>
      <c r="CV31" s="201">
        <f t="shared" si="12"/>
        <v>0</v>
      </c>
      <c r="CW31" s="198">
        <f>SUM(CS31:CV31)</f>
        <v>823439151.55035281</v>
      </c>
    </row>
    <row r="32" spans="1:101" ht="15.75" customHeight="1">
      <c r="A32" s="120"/>
      <c r="B32" s="177"/>
      <c r="C32" s="89"/>
      <c r="D32" s="89"/>
      <c r="E32" s="89"/>
      <c r="F32" s="89"/>
      <c r="G32" s="334"/>
      <c r="H32" s="335"/>
      <c r="I32" s="89"/>
      <c r="J32" s="89"/>
      <c r="K32" s="89"/>
      <c r="L32" s="89"/>
      <c r="M32" s="336"/>
      <c r="N32" s="177"/>
      <c r="O32" s="89"/>
      <c r="P32" s="89"/>
      <c r="Q32" s="89"/>
      <c r="R32" s="89"/>
      <c r="S32" s="334"/>
      <c r="T32" s="335"/>
      <c r="U32" s="89"/>
      <c r="V32" s="89"/>
      <c r="W32" s="89"/>
      <c r="X32" s="89"/>
      <c r="Y32" s="336"/>
      <c r="Z32" s="177"/>
      <c r="AA32" s="89"/>
      <c r="AB32" s="89"/>
      <c r="AC32" s="89"/>
      <c r="AD32" s="89"/>
      <c r="AE32" s="334"/>
      <c r="AF32" s="335"/>
      <c r="AG32" s="89"/>
      <c r="AH32" s="89"/>
      <c r="AI32" s="89"/>
      <c r="AJ32" s="89"/>
      <c r="AK32" s="336"/>
      <c r="AL32" s="177"/>
      <c r="AM32" s="89"/>
      <c r="AN32" s="89"/>
      <c r="AO32" s="89"/>
      <c r="AP32" s="89"/>
      <c r="AQ32" s="334"/>
      <c r="AR32" s="335"/>
      <c r="AS32" s="89"/>
      <c r="AT32" s="89"/>
      <c r="AU32" s="89"/>
      <c r="AV32" s="89"/>
      <c r="AW32" s="336"/>
      <c r="AX32" s="177"/>
      <c r="AY32" s="89"/>
      <c r="AZ32" s="89"/>
      <c r="BA32" s="89"/>
      <c r="BB32" s="89"/>
      <c r="BC32" s="334"/>
      <c r="BD32" s="335"/>
      <c r="BE32" s="89"/>
      <c r="BF32" s="89"/>
      <c r="BG32" s="89"/>
      <c r="BH32" s="89"/>
      <c r="BI32" s="336"/>
      <c r="BJ32" s="177"/>
      <c r="BK32" s="89"/>
      <c r="BL32" s="89"/>
      <c r="BM32" s="89"/>
      <c r="BN32" s="89"/>
      <c r="BO32" s="334"/>
      <c r="BP32" s="335"/>
      <c r="BQ32" s="89"/>
      <c r="BR32" s="89"/>
      <c r="BS32" s="89"/>
      <c r="BT32" s="89"/>
      <c r="BU32" s="336"/>
      <c r="BV32" s="177"/>
      <c r="BW32" s="89"/>
      <c r="BX32" s="89"/>
      <c r="BY32" s="89"/>
      <c r="BZ32" s="89"/>
      <c r="CA32" s="334"/>
      <c r="CB32" s="335"/>
      <c r="CC32" s="89"/>
      <c r="CD32" s="89"/>
      <c r="CE32" s="89"/>
      <c r="CF32" s="89"/>
      <c r="CG32" s="336"/>
      <c r="CH32" s="177"/>
      <c r="CI32" s="162"/>
      <c r="CJ32" s="162"/>
      <c r="CK32" s="162"/>
      <c r="CL32" s="162"/>
      <c r="CM32" s="375"/>
      <c r="CN32" s="162"/>
      <c r="CO32" s="162"/>
      <c r="CP32" s="162"/>
      <c r="CQ32" s="162"/>
      <c r="CR32" s="375"/>
      <c r="CS32" s="162"/>
      <c r="CT32" s="162"/>
      <c r="CU32" s="162"/>
      <c r="CV32" s="162"/>
      <c r="CW32" s="375"/>
    </row>
    <row r="33" spans="1:101" ht="15.75" customHeight="1">
      <c r="A33" s="16" t="s">
        <v>217</v>
      </c>
      <c r="B33" s="177"/>
      <c r="C33" s="162"/>
      <c r="D33" s="162"/>
      <c r="E33" s="162"/>
      <c r="F33" s="162"/>
      <c r="G33" s="340"/>
      <c r="H33" s="341"/>
      <c r="I33" s="162"/>
      <c r="J33" s="162"/>
      <c r="K33" s="162"/>
      <c r="L33" s="162"/>
      <c r="M33" s="342"/>
      <c r="N33" s="177"/>
      <c r="O33" s="162"/>
      <c r="P33" s="162"/>
      <c r="Q33" s="162"/>
      <c r="R33" s="162"/>
      <c r="S33" s="340"/>
      <c r="T33" s="341"/>
      <c r="U33" s="162"/>
      <c r="V33" s="162"/>
      <c r="W33" s="162"/>
      <c r="X33" s="162"/>
      <c r="Y33" s="342"/>
      <c r="Z33" s="177"/>
      <c r="AA33" s="162"/>
      <c r="AB33" s="162"/>
      <c r="AC33" s="162"/>
      <c r="AD33" s="162"/>
      <c r="AE33" s="340"/>
      <c r="AF33" s="341"/>
      <c r="AG33" s="162"/>
      <c r="AH33" s="162"/>
      <c r="AI33" s="162"/>
      <c r="AJ33" s="162"/>
      <c r="AK33" s="342"/>
      <c r="AL33" s="177"/>
      <c r="AM33" s="162"/>
      <c r="AN33" s="162"/>
      <c r="AO33" s="162"/>
      <c r="AP33" s="162"/>
      <c r="AQ33" s="340"/>
      <c r="AR33" s="341"/>
      <c r="AS33" s="162"/>
      <c r="AT33" s="162"/>
      <c r="AU33" s="162"/>
      <c r="AV33" s="162"/>
      <c r="AW33" s="342"/>
      <c r="AX33" s="177"/>
      <c r="AY33" s="162"/>
      <c r="AZ33" s="162"/>
      <c r="BA33" s="162"/>
      <c r="BB33" s="162"/>
      <c r="BC33" s="340"/>
      <c r="BD33" s="341"/>
      <c r="BE33" s="162"/>
      <c r="BF33" s="162"/>
      <c r="BG33" s="162"/>
      <c r="BH33" s="162"/>
      <c r="BI33" s="342"/>
      <c r="BJ33" s="177"/>
      <c r="BK33" s="162"/>
      <c r="BL33" s="162"/>
      <c r="BM33" s="162"/>
      <c r="BN33" s="162"/>
      <c r="BO33" s="340"/>
      <c r="BP33" s="341"/>
      <c r="BQ33" s="162"/>
      <c r="BR33" s="162"/>
      <c r="BS33" s="162"/>
      <c r="BT33" s="162"/>
      <c r="BU33" s="342"/>
      <c r="BV33" s="177"/>
      <c r="BW33" s="162"/>
      <c r="BX33" s="162"/>
      <c r="BY33" s="162"/>
      <c r="BZ33" s="162"/>
      <c r="CA33" s="340"/>
      <c r="CB33" s="341"/>
      <c r="CC33" s="162"/>
      <c r="CD33" s="162"/>
      <c r="CE33" s="162"/>
      <c r="CF33" s="162"/>
      <c r="CG33" s="342"/>
      <c r="CH33" s="177"/>
      <c r="CI33" s="162"/>
      <c r="CJ33" s="162"/>
      <c r="CK33" s="162"/>
      <c r="CL33" s="162"/>
      <c r="CM33" s="375"/>
      <c r="CN33" s="162"/>
      <c r="CO33" s="162"/>
      <c r="CP33" s="162"/>
      <c r="CQ33" s="162"/>
      <c r="CR33" s="375"/>
      <c r="CS33" s="162"/>
      <c r="CT33" s="162"/>
      <c r="CU33" s="162"/>
      <c r="CV33" s="162"/>
      <c r="CW33" s="375"/>
    </row>
    <row r="34" spans="1:101" ht="15.75" customHeight="1">
      <c r="A34" s="79" t="s">
        <v>219</v>
      </c>
      <c r="B34" s="210">
        <v>13</v>
      </c>
      <c r="C34" s="544">
        <f>'Schedule 3B_Income_Eastern'!C34+'Schedule 3C_Income_Western'!C34+'Schedule 3D_Income_The Cape'!C34</f>
        <v>590159.76755701494</v>
      </c>
      <c r="D34" s="544">
        <f>'Schedule 3B_Income_Eastern'!D34+'Schedule 3C_Income_Western'!D34+'Schedule 3D_Income_The Cape'!D34</f>
        <v>478609.21214313601</v>
      </c>
      <c r="E34" s="544">
        <f>'Schedule 3B_Income_Eastern'!E34+'Schedule 3C_Income_Western'!E34+'Schedule 3D_Income_The Cape'!E34</f>
        <v>0</v>
      </c>
      <c r="F34" s="544">
        <f>'Schedule 3B_Income_Eastern'!F34+'Schedule 3C_Income_Western'!F34+'Schedule 3D_Income_The Cape'!F34</f>
        <v>0</v>
      </c>
      <c r="G34" s="544">
        <f>'Schedule 3B_Income_Eastern'!G34+'Schedule 3C_Income_Western'!G34+'Schedule 3D_Income_The Cape'!G34</f>
        <v>1068768.9797001509</v>
      </c>
      <c r="H34" s="544">
        <f>'Schedule 3B_Income_Eastern'!H34+'Schedule 3C_Income_Western'!H34+'Schedule 3D_Income_The Cape'!H34</f>
        <v>5896447.8138965368</v>
      </c>
      <c r="I34" s="544">
        <f>'Schedule 3B_Income_Eastern'!I34+'Schedule 3C_Income_Western'!I34+'Schedule 3D_Income_The Cape'!I34</f>
        <v>4458263.9769637147</v>
      </c>
      <c r="J34" s="544">
        <f>'Schedule 3B_Income_Eastern'!J34+'Schedule 3C_Income_Western'!J34+'Schedule 3D_Income_The Cape'!J34</f>
        <v>0</v>
      </c>
      <c r="K34" s="544">
        <f>'Schedule 3B_Income_Eastern'!K34+'Schedule 3C_Income_Western'!K34+'Schedule 3D_Income_The Cape'!K34</f>
        <v>0</v>
      </c>
      <c r="L34" s="544">
        <f>'Schedule 3B_Income_Eastern'!L34+'Schedule 3C_Income_Western'!L34+'Schedule 3D_Income_The Cape'!L34</f>
        <v>10354711.790860252</v>
      </c>
      <c r="M34" s="544">
        <f>'Schedule 3B_Income_Eastern'!M34+'Schedule 3C_Income_Western'!M34+'Schedule 3D_Income_The Cape'!M34</f>
        <v>11423480.770560402</v>
      </c>
      <c r="N34" s="210">
        <v>13</v>
      </c>
      <c r="O34" s="544">
        <f>'Schedule 3B_Income_Eastern'!O34+'Schedule 3C_Income_Western'!O34+'Schedule 3D_Income_The Cape'!O34</f>
        <v>437885.28471126087</v>
      </c>
      <c r="P34" s="544">
        <f>'Schedule 3B_Income_Eastern'!P34+'Schedule 3C_Income_Western'!P34+'Schedule 3D_Income_The Cape'!P34</f>
        <v>373130.98773559753</v>
      </c>
      <c r="Q34" s="544">
        <f>'Schedule 3B_Income_Eastern'!Q34+'Schedule 3C_Income_Western'!Q34+'Schedule 3D_Income_The Cape'!Q34</f>
        <v>0</v>
      </c>
      <c r="R34" s="544">
        <f>'Schedule 3B_Income_Eastern'!R34+'Schedule 3C_Income_Western'!R34+'Schedule 3D_Income_The Cape'!R34</f>
        <v>0</v>
      </c>
      <c r="S34" s="544">
        <f>'Schedule 3B_Income_Eastern'!S34+'Schedule 3C_Income_Western'!S34+'Schedule 3D_Income_The Cape'!S34</f>
        <v>811016.27244685823</v>
      </c>
      <c r="T34" s="544">
        <f>'Schedule 3B_Income_Eastern'!T34+'Schedule 3C_Income_Western'!T34+'Schedule 3D_Income_The Cape'!T34</f>
        <v>3604077.9688470918</v>
      </c>
      <c r="U34" s="544">
        <f>'Schedule 3B_Income_Eastern'!U34+'Schedule 3C_Income_Western'!U34+'Schedule 3D_Income_The Cape'!U34</f>
        <v>3368796.3447185401</v>
      </c>
      <c r="V34" s="544">
        <f>'Schedule 3B_Income_Eastern'!V34+'Schedule 3C_Income_Western'!V34+'Schedule 3D_Income_The Cape'!V34</f>
        <v>0</v>
      </c>
      <c r="W34" s="544">
        <f>'Schedule 3B_Income_Eastern'!W34+'Schedule 3C_Income_Western'!W34+'Schedule 3D_Income_The Cape'!W34</f>
        <v>0</v>
      </c>
      <c r="X34" s="544">
        <f>'Schedule 3B_Income_Eastern'!X34+'Schedule 3C_Income_Western'!X34+'Schedule 3D_Income_The Cape'!X34</f>
        <v>6972874.3135656323</v>
      </c>
      <c r="Y34" s="544">
        <f>'Schedule 3B_Income_Eastern'!Y34+'Schedule 3C_Income_Western'!Y34+'Schedule 3D_Income_The Cape'!Y34</f>
        <v>7783890.5860124901</v>
      </c>
      <c r="Z34" s="210">
        <v>13</v>
      </c>
      <c r="AA34" s="544">
        <f>'Schedule 3B_Income_Eastern'!AA34+'Schedule 3C_Income_Western'!AA34+'Schedule 3D_Income_The Cape'!AA34</f>
        <v>97857.347859039088</v>
      </c>
      <c r="AB34" s="544">
        <f>'Schedule 3B_Income_Eastern'!AB34+'Schedule 3C_Income_Western'!AB34+'Schedule 3D_Income_The Cape'!AB34</f>
        <v>97200.171175832016</v>
      </c>
      <c r="AC34" s="544">
        <f>'Schedule 3B_Income_Eastern'!AC34+'Schedule 3C_Income_Western'!AC34+'Schedule 3D_Income_The Cape'!AC34</f>
        <v>0</v>
      </c>
      <c r="AD34" s="544">
        <f>'Schedule 3B_Income_Eastern'!AD34+'Schedule 3C_Income_Western'!AD34+'Schedule 3D_Income_The Cape'!AD34</f>
        <v>0</v>
      </c>
      <c r="AE34" s="544">
        <f>'Schedule 3B_Income_Eastern'!AE34+'Schedule 3C_Income_Western'!AE34+'Schedule 3D_Income_The Cape'!AE34</f>
        <v>195057.51903487113</v>
      </c>
      <c r="AF34" s="544">
        <f>'Schedule 3B_Income_Eastern'!AF34+'Schedule 3C_Income_Western'!AF34+'Schedule 3D_Income_The Cape'!AF34</f>
        <v>656493.6288361093</v>
      </c>
      <c r="AG34" s="544">
        <f>'Schedule 3B_Income_Eastern'!AG34+'Schedule 3C_Income_Western'!AG34+'Schedule 3D_Income_The Cape'!AG34</f>
        <v>902876.86155189457</v>
      </c>
      <c r="AH34" s="544">
        <f>'Schedule 3B_Income_Eastern'!AH34+'Schedule 3C_Income_Western'!AH34+'Schedule 3D_Income_The Cape'!AH34</f>
        <v>0</v>
      </c>
      <c r="AI34" s="544">
        <f>'Schedule 3B_Income_Eastern'!AI34+'Schedule 3C_Income_Western'!AI34+'Schedule 3D_Income_The Cape'!AI34</f>
        <v>0</v>
      </c>
      <c r="AJ34" s="544">
        <f>'Schedule 3B_Income_Eastern'!AJ34+'Schedule 3C_Income_Western'!AJ34+'Schedule 3D_Income_The Cape'!AJ34</f>
        <v>1559370.4903880039</v>
      </c>
      <c r="AK34" s="544">
        <f>'Schedule 3B_Income_Eastern'!AK34+'Schedule 3C_Income_Western'!AK34+'Schedule 3D_Income_The Cape'!AK34</f>
        <v>1754428.0094228748</v>
      </c>
      <c r="AL34" s="210">
        <v>13</v>
      </c>
      <c r="AM34" s="544">
        <f>'Schedule 3B_Income_Eastern'!AM34+'Schedule 3C_Income_Western'!AM34+'Schedule 3D_Income_The Cape'!AM34</f>
        <v>3692731.4783997675</v>
      </c>
      <c r="AN34" s="544">
        <f>'Schedule 3B_Income_Eastern'!AN34+'Schedule 3C_Income_Western'!AN34+'Schedule 3D_Income_The Cape'!AN34</f>
        <v>3284281.1875174381</v>
      </c>
      <c r="AO34" s="544">
        <f>'Schedule 3B_Income_Eastern'!AO34+'Schedule 3C_Income_Western'!AO34+'Schedule 3D_Income_The Cape'!AO34</f>
        <v>0</v>
      </c>
      <c r="AP34" s="544">
        <f>'Schedule 3B_Income_Eastern'!AP34+'Schedule 3C_Income_Western'!AP34+'Schedule 3D_Income_The Cape'!AP34</f>
        <v>0</v>
      </c>
      <c r="AQ34" s="544">
        <f>'Schedule 3B_Income_Eastern'!AQ34+'Schedule 3C_Income_Western'!AQ34+'Schedule 3D_Income_The Cape'!AQ34</f>
        <v>6977012.6659172066</v>
      </c>
      <c r="AR34" s="544">
        <f>'Schedule 3B_Income_Eastern'!AR34+'Schedule 3C_Income_Western'!AR34+'Schedule 3D_Income_The Cape'!AR34</f>
        <v>35443701.1069161</v>
      </c>
      <c r="AS34" s="544">
        <f>'Schedule 3B_Income_Eastern'!AS34+'Schedule 3C_Income_Western'!AS34+'Schedule 3D_Income_The Cape'!AS34</f>
        <v>31148495.683907431</v>
      </c>
      <c r="AT34" s="544">
        <f>'Schedule 3B_Income_Eastern'!AT34+'Schedule 3C_Income_Western'!AT34+'Schedule 3D_Income_The Cape'!AT34</f>
        <v>0</v>
      </c>
      <c r="AU34" s="544">
        <f>'Schedule 3B_Income_Eastern'!AU34+'Schedule 3C_Income_Western'!AU34+'Schedule 3D_Income_The Cape'!AU34</f>
        <v>0</v>
      </c>
      <c r="AV34" s="544">
        <f>'Schedule 3B_Income_Eastern'!AV34+'Schedule 3C_Income_Western'!AV34+'Schedule 3D_Income_The Cape'!AV34</f>
        <v>66592196.790823527</v>
      </c>
      <c r="AW34" s="544">
        <f>'Schedule 3B_Income_Eastern'!AW34+'Schedule 3C_Income_Western'!AW34+'Schedule 3D_Income_The Cape'!AW34</f>
        <v>73569209.456740737</v>
      </c>
      <c r="AX34" s="210">
        <v>13</v>
      </c>
      <c r="AY34" s="544">
        <f>'Schedule 3B_Income_Eastern'!AY34+'Schedule 3C_Income_Western'!AY34+'Schedule 3D_Income_The Cape'!AY34</f>
        <v>91954.838367762539</v>
      </c>
      <c r="AZ34" s="544">
        <f>'Schedule 3B_Income_Eastern'!AZ34+'Schedule 3C_Income_Western'!AZ34+'Schedule 3D_Income_The Cape'!AZ34</f>
        <v>114945.37845700156</v>
      </c>
      <c r="BA34" s="544">
        <f>'Schedule 3B_Income_Eastern'!BA34+'Schedule 3C_Income_Western'!BA34+'Schedule 3D_Income_The Cape'!BA34</f>
        <v>0</v>
      </c>
      <c r="BB34" s="544">
        <f>'Schedule 3B_Income_Eastern'!BB34+'Schedule 3C_Income_Western'!BB34+'Schedule 3D_Income_The Cape'!BB34</f>
        <v>0</v>
      </c>
      <c r="BC34" s="544">
        <f>'Schedule 3B_Income_Eastern'!BC34+'Schedule 3C_Income_Western'!BC34+'Schedule 3D_Income_The Cape'!BC34</f>
        <v>206900.21682476409</v>
      </c>
      <c r="BD34" s="544">
        <f>'Schedule 3B_Income_Eastern'!BD34+'Schedule 3C_Income_Western'!BD34+'Schedule 3D_Income_The Cape'!BD34</f>
        <v>1189836.6847094332</v>
      </c>
      <c r="BE34" s="544">
        <f>'Schedule 3B_Income_Eastern'!BE34+'Schedule 3C_Income_Western'!BE34+'Schedule 3D_Income_The Cape'!BE34</f>
        <v>1113202.1293470212</v>
      </c>
      <c r="BF34" s="544">
        <f>'Schedule 3B_Income_Eastern'!BF34+'Schedule 3C_Income_Western'!BF34+'Schedule 3D_Income_The Cape'!BF34</f>
        <v>0</v>
      </c>
      <c r="BG34" s="544">
        <f>'Schedule 3B_Income_Eastern'!BG34+'Schedule 3C_Income_Western'!BG34+'Schedule 3D_Income_The Cape'!BG34</f>
        <v>0</v>
      </c>
      <c r="BH34" s="544">
        <f>'Schedule 3B_Income_Eastern'!BH34+'Schedule 3C_Income_Western'!BH34+'Schedule 3D_Income_The Cape'!BH34</f>
        <v>2303038.8140564547</v>
      </c>
      <c r="BI34" s="544">
        <f>'Schedule 3B_Income_Eastern'!BI34+'Schedule 3C_Income_Western'!BI34+'Schedule 3D_Income_The Cape'!BI34</f>
        <v>2509939.0308812186</v>
      </c>
      <c r="BJ34" s="210">
        <v>13</v>
      </c>
      <c r="BK34" s="544">
        <f>'Schedule 3B_Income_Eastern'!BK34+'Schedule 3C_Income_Western'!BK34+'Schedule 3D_Income_The Cape'!BK34</f>
        <v>0</v>
      </c>
      <c r="BL34" s="544">
        <f>'Schedule 3B_Income_Eastern'!BL34+'Schedule 3C_Income_Western'!BL34+'Schedule 3D_Income_The Cape'!BL34</f>
        <v>0</v>
      </c>
      <c r="BM34" s="544">
        <f>'Schedule 3B_Income_Eastern'!BM34+'Schedule 3C_Income_Western'!BM34+'Schedule 3D_Income_The Cape'!BM34</f>
        <v>0</v>
      </c>
      <c r="BN34" s="544">
        <f>'Schedule 3B_Income_Eastern'!BN34+'Schedule 3C_Income_Western'!BN34+'Schedule 3D_Income_The Cape'!BN34</f>
        <v>0</v>
      </c>
      <c r="BO34" s="544">
        <f>'Schedule 3B_Income_Eastern'!BO34+'Schedule 3C_Income_Western'!BO34+'Schedule 3D_Income_The Cape'!BO34</f>
        <v>0</v>
      </c>
      <c r="BP34" s="544">
        <f>'Schedule 3B_Income_Eastern'!BP34+'Schedule 3C_Income_Western'!BP34+'Schedule 3D_Income_The Cape'!BP34</f>
        <v>0</v>
      </c>
      <c r="BQ34" s="544">
        <f>'Schedule 3B_Income_Eastern'!BQ34+'Schedule 3C_Income_Western'!BQ34+'Schedule 3D_Income_The Cape'!BQ34</f>
        <v>0</v>
      </c>
      <c r="BR34" s="544">
        <f>'Schedule 3B_Income_Eastern'!BR34+'Schedule 3C_Income_Western'!BR34+'Schedule 3D_Income_The Cape'!BR34</f>
        <v>0</v>
      </c>
      <c r="BS34" s="544">
        <f>'Schedule 3B_Income_Eastern'!BS34+'Schedule 3C_Income_Western'!BS34+'Schedule 3D_Income_The Cape'!BS34</f>
        <v>0</v>
      </c>
      <c r="BT34" s="544">
        <f>'Schedule 3B_Income_Eastern'!BT34+'Schedule 3C_Income_Western'!BT34+'Schedule 3D_Income_The Cape'!BT34</f>
        <v>0</v>
      </c>
      <c r="BU34" s="544">
        <f>'Schedule 3B_Income_Eastern'!BU34+'Schedule 3C_Income_Western'!BU34+'Schedule 3D_Income_The Cape'!BU34</f>
        <v>0</v>
      </c>
      <c r="BV34" s="210">
        <v>13</v>
      </c>
      <c r="BW34" s="544">
        <f>'Schedule 3B_Income_Eastern'!BW34+'Schedule 3C_Income_Western'!BW34+'Schedule 3D_Income_The Cape'!BW34</f>
        <v>102504.29794412057</v>
      </c>
      <c r="BX34" s="544">
        <f>'Schedule 3B_Income_Eastern'!BX34+'Schedule 3C_Income_Western'!BX34+'Schedule 3D_Income_The Cape'!BX34</f>
        <v>134080.46829880174</v>
      </c>
      <c r="BY34" s="544">
        <f>'Schedule 3B_Income_Eastern'!BY34+'Schedule 3C_Income_Western'!BY34+'Schedule 3D_Income_The Cape'!BY34</f>
        <v>0</v>
      </c>
      <c r="BZ34" s="544">
        <f>'Schedule 3B_Income_Eastern'!BZ34+'Schedule 3C_Income_Western'!BZ34+'Schedule 3D_Income_The Cape'!BZ34</f>
        <v>0</v>
      </c>
      <c r="CA34" s="544">
        <f>'Schedule 3B_Income_Eastern'!CA34+'Schedule 3C_Income_Western'!CA34+'Schedule 3D_Income_The Cape'!CA34</f>
        <v>236584.76624292228</v>
      </c>
      <c r="CB34" s="544">
        <f>'Schedule 3B_Income_Eastern'!CB34+'Schedule 3C_Income_Western'!CB34+'Schedule 3D_Income_The Cape'!CB34</f>
        <v>1024537.9771748073</v>
      </c>
      <c r="CC34" s="544">
        <f>'Schedule 3B_Income_Eastern'!CC34+'Schedule 3C_Income_Western'!CC34+'Schedule 3D_Income_The Cape'!CC34</f>
        <v>1281071.8025563173</v>
      </c>
      <c r="CD34" s="544">
        <f>'Schedule 3B_Income_Eastern'!CD34+'Schedule 3C_Income_Western'!CD34+'Schedule 3D_Income_The Cape'!CD34</f>
        <v>0</v>
      </c>
      <c r="CE34" s="544">
        <f>'Schedule 3B_Income_Eastern'!CE34+'Schedule 3C_Income_Western'!CE34+'Schedule 3D_Income_The Cape'!CE34</f>
        <v>0</v>
      </c>
      <c r="CF34" s="544">
        <f>'Schedule 3B_Income_Eastern'!CF34+'Schedule 3C_Income_Western'!CF34+'Schedule 3D_Income_The Cape'!CF34</f>
        <v>2305609.7797311246</v>
      </c>
      <c r="CG34" s="544">
        <f>'Schedule 3B_Income_Eastern'!CG34+'Schedule 3C_Income_Western'!CG34+'Schedule 3D_Income_The Cape'!CG34</f>
        <v>2542194.5459740469</v>
      </c>
      <c r="CH34" s="210">
        <v>13</v>
      </c>
      <c r="CI34" s="544">
        <f>'Schedule 3B_Income_Eastern'!CI34+'Schedule 3C_Income_Western'!CI34+'Schedule 3D_Income_The Cape'!CI34</f>
        <v>5013093.0148389656</v>
      </c>
      <c r="CJ34" s="544">
        <f>'Schedule 3B_Income_Eastern'!CJ34+'Schedule 3C_Income_Western'!CJ34+'Schedule 3D_Income_The Cape'!CJ34</f>
        <v>4482247.4053278072</v>
      </c>
      <c r="CK34" s="544">
        <f>'Schedule 3B_Income_Eastern'!CK34+'Schedule 3C_Income_Western'!CK34+'Schedule 3D_Income_The Cape'!CK34</f>
        <v>0</v>
      </c>
      <c r="CL34" s="544">
        <f>'Schedule 3B_Income_Eastern'!CL34+'Schedule 3C_Income_Western'!CL34+'Schedule 3D_Income_The Cape'!CL34</f>
        <v>0</v>
      </c>
      <c r="CM34" s="372">
        <f>SUM(CI34:CL34)</f>
        <v>9495340.4201667719</v>
      </c>
      <c r="CN34" s="544">
        <f>'Schedule 3B_Income_Eastern'!CN34+'Schedule 3C_Income_Western'!CN34+'Schedule 3D_Income_The Cape'!CN34</f>
        <v>47815095.180380084</v>
      </c>
      <c r="CO34" s="544">
        <f>'Schedule 3B_Income_Eastern'!CO34+'Schedule 3C_Income_Western'!CO34+'Schedule 3D_Income_The Cape'!CO34</f>
        <v>42272706.799044915</v>
      </c>
      <c r="CP34" s="544">
        <f>'Schedule 3B_Income_Eastern'!CP34+'Schedule 3C_Income_Western'!CP34+'Schedule 3D_Income_The Cape'!CP34</f>
        <v>0</v>
      </c>
      <c r="CQ34" s="544">
        <f>'Schedule 3B_Income_Eastern'!CQ34+'Schedule 3C_Income_Western'!CQ34+'Schedule 3D_Income_The Cape'!CQ34</f>
        <v>0</v>
      </c>
      <c r="CR34" s="372">
        <f>SUM(CN34:CQ34)</f>
        <v>90087801.979424998</v>
      </c>
      <c r="CS34" s="544">
        <f>'Schedule 3B_Income_Eastern'!CS34+'Schedule 3C_Income_Western'!CS34+'Schedule 3D_Income_The Cape'!CS34</f>
        <v>52828188.19521904</v>
      </c>
      <c r="CT34" s="544">
        <f>'Schedule 3B_Income_Eastern'!CT34+'Schedule 3C_Income_Western'!CT34+'Schedule 3D_Income_The Cape'!CT34</f>
        <v>46754954.204372719</v>
      </c>
      <c r="CU34" s="544">
        <f>'Schedule 3B_Income_Eastern'!CU34+'Schedule 3C_Income_Western'!CU34+'Schedule 3D_Income_The Cape'!CU34</f>
        <v>0</v>
      </c>
      <c r="CV34" s="544">
        <f>'Schedule 3B_Income_Eastern'!CV34+'Schedule 3C_Income_Western'!CV34+'Schedule 3D_Income_The Cape'!CV34</f>
        <v>0</v>
      </c>
      <c r="CW34" s="372">
        <f>SUM(CS34:CV34)</f>
        <v>99583142.399591759</v>
      </c>
    </row>
    <row r="35" spans="1:101" ht="15.75" customHeight="1">
      <c r="A35" s="79" t="s">
        <v>437</v>
      </c>
      <c r="B35" s="210">
        <v>14</v>
      </c>
      <c r="C35" s="544">
        <f>'Schedule 3B_Income_Eastern'!C35+'Schedule 3C_Income_Western'!C35+'Schedule 3D_Income_The Cape'!C35</f>
        <v>231631.36257625985</v>
      </c>
      <c r="D35" s="544">
        <f>'Schedule 3B_Income_Eastern'!D35+'Schedule 3C_Income_Western'!D35+'Schedule 3D_Income_The Cape'!D35</f>
        <v>155544.07632715235</v>
      </c>
      <c r="E35" s="544">
        <f>'Schedule 3B_Income_Eastern'!E35+'Schedule 3C_Income_Western'!E35+'Schedule 3D_Income_The Cape'!E35</f>
        <v>0</v>
      </c>
      <c r="F35" s="544">
        <f>'Schedule 3B_Income_Eastern'!F35+'Schedule 3C_Income_Western'!F35+'Schedule 3D_Income_The Cape'!F35</f>
        <v>0</v>
      </c>
      <c r="G35" s="544">
        <f>'Schedule 3B_Income_Eastern'!G35+'Schedule 3C_Income_Western'!G35+'Schedule 3D_Income_The Cape'!G35</f>
        <v>387175.43890341214</v>
      </c>
      <c r="H35" s="544">
        <f>'Schedule 3B_Income_Eastern'!H35+'Schedule 3C_Income_Western'!H35+'Schedule 3D_Income_The Cape'!H35</f>
        <v>2052217.375991113</v>
      </c>
      <c r="I35" s="544">
        <f>'Schedule 3B_Income_Eastern'!I35+'Schedule 3C_Income_Western'!I35+'Schedule 3D_Income_The Cape'!I35</f>
        <v>1200372.7591216576</v>
      </c>
      <c r="J35" s="544">
        <f>'Schedule 3B_Income_Eastern'!J35+'Schedule 3C_Income_Western'!J35+'Schedule 3D_Income_The Cape'!J35</f>
        <v>0</v>
      </c>
      <c r="K35" s="544">
        <f>'Schedule 3B_Income_Eastern'!K35+'Schedule 3C_Income_Western'!K35+'Schedule 3D_Income_The Cape'!K35</f>
        <v>0</v>
      </c>
      <c r="L35" s="544">
        <f>'Schedule 3B_Income_Eastern'!L35+'Schedule 3C_Income_Western'!L35+'Schedule 3D_Income_The Cape'!L35</f>
        <v>3252590.1351127704</v>
      </c>
      <c r="M35" s="544">
        <f>'Schedule 3B_Income_Eastern'!M35+'Schedule 3C_Income_Western'!M35+'Schedule 3D_Income_The Cape'!M35</f>
        <v>3639765.5740161827</v>
      </c>
      <c r="N35" s="210">
        <v>14</v>
      </c>
      <c r="O35" s="544">
        <f>'Schedule 3B_Income_Eastern'!O35+'Schedule 3C_Income_Western'!O35+'Schedule 3D_Income_The Cape'!O35</f>
        <v>283637.78667917341</v>
      </c>
      <c r="P35" s="544">
        <f>'Schedule 3B_Income_Eastern'!P35+'Schedule 3C_Income_Western'!P35+'Schedule 3D_Income_The Cape'!P35</f>
        <v>225188.87934110197</v>
      </c>
      <c r="Q35" s="544">
        <f>'Schedule 3B_Income_Eastern'!Q35+'Schedule 3C_Income_Western'!Q35+'Schedule 3D_Income_The Cape'!Q35</f>
        <v>0</v>
      </c>
      <c r="R35" s="544">
        <f>'Schedule 3B_Income_Eastern'!R35+'Schedule 3C_Income_Western'!R35+'Schedule 3D_Income_The Cape'!R35</f>
        <v>0</v>
      </c>
      <c r="S35" s="544">
        <f>'Schedule 3B_Income_Eastern'!S35+'Schedule 3C_Income_Western'!S35+'Schedule 3D_Income_The Cape'!S35</f>
        <v>508826.66602027538</v>
      </c>
      <c r="T35" s="544">
        <f>'Schedule 3B_Income_Eastern'!T35+'Schedule 3C_Income_Western'!T35+'Schedule 3D_Income_The Cape'!T35</f>
        <v>2259938.9775243644</v>
      </c>
      <c r="U35" s="544">
        <f>'Schedule 3B_Income_Eastern'!U35+'Schedule 3C_Income_Western'!U35+'Schedule 3D_Income_The Cape'!U35</f>
        <v>1536746.7352814765</v>
      </c>
      <c r="V35" s="544">
        <f>'Schedule 3B_Income_Eastern'!V35+'Schedule 3C_Income_Western'!V35+'Schedule 3D_Income_The Cape'!V35</f>
        <v>0</v>
      </c>
      <c r="W35" s="544">
        <f>'Schedule 3B_Income_Eastern'!W35+'Schedule 3C_Income_Western'!W35+'Schedule 3D_Income_The Cape'!W35</f>
        <v>0</v>
      </c>
      <c r="X35" s="544">
        <f>'Schedule 3B_Income_Eastern'!X35+'Schedule 3C_Income_Western'!X35+'Schedule 3D_Income_The Cape'!X35</f>
        <v>3796685.7128058411</v>
      </c>
      <c r="Y35" s="544">
        <f>'Schedule 3B_Income_Eastern'!Y35+'Schedule 3C_Income_Western'!Y35+'Schedule 3D_Income_The Cape'!Y35</f>
        <v>4305512.3788261171</v>
      </c>
      <c r="Z35" s="210">
        <v>14</v>
      </c>
      <c r="AA35" s="544">
        <f>'Schedule 3B_Income_Eastern'!AA35+'Schedule 3C_Income_Western'!AA35+'Schedule 3D_Income_The Cape'!AA35</f>
        <v>213275.72162635293</v>
      </c>
      <c r="AB35" s="544">
        <f>'Schedule 3B_Income_Eastern'!AB35+'Schedule 3C_Income_Western'!AB35+'Schedule 3D_Income_The Cape'!AB35</f>
        <v>201637.33458512061</v>
      </c>
      <c r="AC35" s="544">
        <f>'Schedule 3B_Income_Eastern'!AC35+'Schedule 3C_Income_Western'!AC35+'Schedule 3D_Income_The Cape'!AC35</f>
        <v>0</v>
      </c>
      <c r="AD35" s="544">
        <f>'Schedule 3B_Income_Eastern'!AD35+'Schedule 3C_Income_Western'!AD35+'Schedule 3D_Income_The Cape'!AD35</f>
        <v>0</v>
      </c>
      <c r="AE35" s="544">
        <f>'Schedule 3B_Income_Eastern'!AE35+'Schedule 3C_Income_Western'!AE35+'Schedule 3D_Income_The Cape'!AE35</f>
        <v>414913.05621147354</v>
      </c>
      <c r="AF35" s="544">
        <f>'Schedule 3B_Income_Eastern'!AF35+'Schedule 3C_Income_Western'!AF35+'Schedule 3D_Income_The Cape'!AF35</f>
        <v>1305008.3249690258</v>
      </c>
      <c r="AG35" s="544">
        <f>'Schedule 3B_Income_Eastern'!AG35+'Schedule 3C_Income_Western'!AG35+'Schedule 3D_Income_The Cape'!AG35</f>
        <v>1345597.4212528558</v>
      </c>
      <c r="AH35" s="544">
        <f>'Schedule 3B_Income_Eastern'!AH35+'Schedule 3C_Income_Western'!AH35+'Schedule 3D_Income_The Cape'!AH35</f>
        <v>0</v>
      </c>
      <c r="AI35" s="544">
        <f>'Schedule 3B_Income_Eastern'!AI35+'Schedule 3C_Income_Western'!AI35+'Schedule 3D_Income_The Cape'!AI35</f>
        <v>0</v>
      </c>
      <c r="AJ35" s="544">
        <f>'Schedule 3B_Income_Eastern'!AJ35+'Schedule 3C_Income_Western'!AJ35+'Schedule 3D_Income_The Cape'!AJ35</f>
        <v>2650605.7462218814</v>
      </c>
      <c r="AK35" s="544">
        <f>'Schedule 3B_Income_Eastern'!AK35+'Schedule 3C_Income_Western'!AK35+'Schedule 3D_Income_The Cape'!AK35</f>
        <v>3065518.8024333552</v>
      </c>
      <c r="AL35" s="210">
        <v>14</v>
      </c>
      <c r="AM35" s="544">
        <f>'Schedule 3B_Income_Eastern'!AM35+'Schedule 3C_Income_Western'!AM35+'Schedule 3D_Income_The Cape'!AM35</f>
        <v>1708066.4590809299</v>
      </c>
      <c r="AN35" s="544">
        <f>'Schedule 3B_Income_Eastern'!AN35+'Schedule 3C_Income_Western'!AN35+'Schedule 3D_Income_The Cape'!AN35</f>
        <v>1467096.5362842623</v>
      </c>
      <c r="AO35" s="544">
        <f>'Schedule 3B_Income_Eastern'!AO35+'Schedule 3C_Income_Western'!AO35+'Schedule 3D_Income_The Cape'!AO35</f>
        <v>0</v>
      </c>
      <c r="AP35" s="544">
        <f>'Schedule 3B_Income_Eastern'!AP35+'Schedule 3C_Income_Western'!AP35+'Schedule 3D_Income_The Cape'!AP35</f>
        <v>0</v>
      </c>
      <c r="AQ35" s="544">
        <f>'Schedule 3B_Income_Eastern'!AQ35+'Schedule 3C_Income_Western'!AQ35+'Schedule 3D_Income_The Cape'!AQ35</f>
        <v>3175162.9953651922</v>
      </c>
      <c r="AR35" s="544">
        <f>'Schedule 3B_Income_Eastern'!AR35+'Schedule 3C_Income_Western'!AR35+'Schedule 3D_Income_The Cape'!AR35</f>
        <v>13903032.081549814</v>
      </c>
      <c r="AS35" s="544">
        <f>'Schedule 3B_Income_Eastern'!AS35+'Schedule 3C_Income_Western'!AS35+'Schedule 3D_Income_The Cape'!AS35</f>
        <v>10910541.492593829</v>
      </c>
      <c r="AT35" s="544">
        <f>'Schedule 3B_Income_Eastern'!AT35+'Schedule 3C_Income_Western'!AT35+'Schedule 3D_Income_The Cape'!AT35</f>
        <v>0</v>
      </c>
      <c r="AU35" s="544">
        <f>'Schedule 3B_Income_Eastern'!AU35+'Schedule 3C_Income_Western'!AU35+'Schedule 3D_Income_The Cape'!AU35</f>
        <v>0</v>
      </c>
      <c r="AV35" s="544">
        <f>'Schedule 3B_Income_Eastern'!AV35+'Schedule 3C_Income_Western'!AV35+'Schedule 3D_Income_The Cape'!AV35</f>
        <v>24813573.574143648</v>
      </c>
      <c r="AW35" s="544">
        <f>'Schedule 3B_Income_Eastern'!AW35+'Schedule 3C_Income_Western'!AW35+'Schedule 3D_Income_The Cape'!AW35</f>
        <v>27988736.569508839</v>
      </c>
      <c r="AX35" s="210">
        <v>14</v>
      </c>
      <c r="AY35" s="544">
        <f>'Schedule 3B_Income_Eastern'!AY35+'Schedule 3C_Income_Western'!AY35+'Schedule 3D_Income_The Cape'!AY35</f>
        <v>1684.3988608855273</v>
      </c>
      <c r="AZ35" s="544">
        <f>'Schedule 3B_Income_Eastern'!AZ35+'Schedule 3C_Income_Western'!AZ35+'Schedule 3D_Income_The Cape'!AZ35</f>
        <v>5086.2691754285879</v>
      </c>
      <c r="BA35" s="544">
        <f>'Schedule 3B_Income_Eastern'!BA35+'Schedule 3C_Income_Western'!BA35+'Schedule 3D_Income_The Cape'!BA35</f>
        <v>0</v>
      </c>
      <c r="BB35" s="544">
        <f>'Schedule 3B_Income_Eastern'!BB35+'Schedule 3C_Income_Western'!BB35+'Schedule 3D_Income_The Cape'!BB35</f>
        <v>0</v>
      </c>
      <c r="BC35" s="544">
        <f>'Schedule 3B_Income_Eastern'!BC35+'Schedule 3C_Income_Western'!BC35+'Schedule 3D_Income_The Cape'!BC35</f>
        <v>6770.6680363141149</v>
      </c>
      <c r="BD35" s="544">
        <f>'Schedule 3B_Income_Eastern'!BD35+'Schedule 3C_Income_Western'!BD35+'Schedule 3D_Income_The Cape'!BD35</f>
        <v>10619.464574197633</v>
      </c>
      <c r="BE35" s="544">
        <f>'Schedule 3B_Income_Eastern'!BE35+'Schedule 3C_Income_Western'!BE35+'Schedule 3D_Income_The Cape'!BE35</f>
        <v>38861.711126415801</v>
      </c>
      <c r="BF35" s="544">
        <f>'Schedule 3B_Income_Eastern'!BF35+'Schedule 3C_Income_Western'!BF35+'Schedule 3D_Income_The Cape'!BF35</f>
        <v>0</v>
      </c>
      <c r="BG35" s="544">
        <f>'Schedule 3B_Income_Eastern'!BG35+'Schedule 3C_Income_Western'!BG35+'Schedule 3D_Income_The Cape'!BG35</f>
        <v>0</v>
      </c>
      <c r="BH35" s="544">
        <f>'Schedule 3B_Income_Eastern'!BH35+'Schedule 3C_Income_Western'!BH35+'Schedule 3D_Income_The Cape'!BH35</f>
        <v>49481.175700613436</v>
      </c>
      <c r="BI35" s="544">
        <f>'Schedule 3B_Income_Eastern'!BI35+'Schedule 3C_Income_Western'!BI35+'Schedule 3D_Income_The Cape'!BI35</f>
        <v>56251.843736927549</v>
      </c>
      <c r="BJ35" s="210">
        <v>14</v>
      </c>
      <c r="BK35" s="544">
        <f>'Schedule 3B_Income_Eastern'!BK35+'Schedule 3C_Income_Western'!BK35+'Schedule 3D_Income_The Cape'!BK35</f>
        <v>0</v>
      </c>
      <c r="BL35" s="544">
        <f>'Schedule 3B_Income_Eastern'!BL35+'Schedule 3C_Income_Western'!BL35+'Schedule 3D_Income_The Cape'!BL35</f>
        <v>0</v>
      </c>
      <c r="BM35" s="544">
        <f>'Schedule 3B_Income_Eastern'!BM35+'Schedule 3C_Income_Western'!BM35+'Schedule 3D_Income_The Cape'!BM35</f>
        <v>0</v>
      </c>
      <c r="BN35" s="544">
        <f>'Schedule 3B_Income_Eastern'!BN35+'Schedule 3C_Income_Western'!BN35+'Schedule 3D_Income_The Cape'!BN35</f>
        <v>0</v>
      </c>
      <c r="BO35" s="544">
        <f>'Schedule 3B_Income_Eastern'!BO35+'Schedule 3C_Income_Western'!BO35+'Schedule 3D_Income_The Cape'!BO35</f>
        <v>0</v>
      </c>
      <c r="BP35" s="544">
        <f>'Schedule 3B_Income_Eastern'!BP35+'Schedule 3C_Income_Western'!BP35+'Schedule 3D_Income_The Cape'!BP35</f>
        <v>0</v>
      </c>
      <c r="BQ35" s="544">
        <f>'Schedule 3B_Income_Eastern'!BQ35+'Schedule 3C_Income_Western'!BQ35+'Schedule 3D_Income_The Cape'!BQ35</f>
        <v>0</v>
      </c>
      <c r="BR35" s="544">
        <f>'Schedule 3B_Income_Eastern'!BR35+'Schedule 3C_Income_Western'!BR35+'Schedule 3D_Income_The Cape'!BR35</f>
        <v>0</v>
      </c>
      <c r="BS35" s="544">
        <f>'Schedule 3B_Income_Eastern'!BS35+'Schedule 3C_Income_Western'!BS35+'Schedule 3D_Income_The Cape'!BS35</f>
        <v>0</v>
      </c>
      <c r="BT35" s="544">
        <f>'Schedule 3B_Income_Eastern'!BT35+'Schedule 3C_Income_Western'!BT35+'Schedule 3D_Income_The Cape'!BT35</f>
        <v>0</v>
      </c>
      <c r="BU35" s="544">
        <f>'Schedule 3B_Income_Eastern'!BU35+'Schedule 3C_Income_Western'!BU35+'Schedule 3D_Income_The Cape'!BU35</f>
        <v>0</v>
      </c>
      <c r="BV35" s="210">
        <v>14</v>
      </c>
      <c r="BW35" s="544">
        <f>'Schedule 3B_Income_Eastern'!BW35+'Schedule 3C_Income_Western'!BW35+'Schedule 3D_Income_The Cape'!BW35</f>
        <v>29098.689307291497</v>
      </c>
      <c r="BX35" s="544">
        <f>'Schedule 3B_Income_Eastern'!BX35+'Schedule 3C_Income_Western'!BX35+'Schedule 3D_Income_The Cape'!BX35</f>
        <v>35803.185733813079</v>
      </c>
      <c r="BY35" s="544">
        <f>'Schedule 3B_Income_Eastern'!BY35+'Schedule 3C_Income_Western'!BY35+'Schedule 3D_Income_The Cape'!BY35</f>
        <v>0</v>
      </c>
      <c r="BZ35" s="544">
        <f>'Schedule 3B_Income_Eastern'!BZ35+'Schedule 3C_Income_Western'!BZ35+'Schedule 3D_Income_The Cape'!BZ35</f>
        <v>0</v>
      </c>
      <c r="CA35" s="544">
        <f>'Schedule 3B_Income_Eastern'!CA35+'Schedule 3C_Income_Western'!CA35+'Schedule 3D_Income_The Cape'!CA35</f>
        <v>64901.875041104584</v>
      </c>
      <c r="CB35" s="544">
        <f>'Schedule 3B_Income_Eastern'!CB35+'Schedule 3C_Income_Western'!CB35+'Schedule 3D_Income_The Cape'!CB35</f>
        <v>433003.67795168929</v>
      </c>
      <c r="CC35" s="544">
        <f>'Schedule 3B_Income_Eastern'!CC35+'Schedule 3C_Income_Western'!CC35+'Schedule 3D_Income_The Cape'!CC35</f>
        <v>351087.28859548282</v>
      </c>
      <c r="CD35" s="544">
        <f>'Schedule 3B_Income_Eastern'!CD35+'Schedule 3C_Income_Western'!CD35+'Schedule 3D_Income_The Cape'!CD35</f>
        <v>0</v>
      </c>
      <c r="CE35" s="544">
        <f>'Schedule 3B_Income_Eastern'!CE35+'Schedule 3C_Income_Western'!CE35+'Schedule 3D_Income_The Cape'!CE35</f>
        <v>0</v>
      </c>
      <c r="CF35" s="544">
        <f>'Schedule 3B_Income_Eastern'!CF35+'Schedule 3C_Income_Western'!CF35+'Schedule 3D_Income_The Cape'!CF35</f>
        <v>784090.96654717217</v>
      </c>
      <c r="CG35" s="544">
        <f>'Schedule 3B_Income_Eastern'!CG35+'Schedule 3C_Income_Western'!CG35+'Schedule 3D_Income_The Cape'!CG35</f>
        <v>848992.84158827679</v>
      </c>
      <c r="CH35" s="210">
        <v>14</v>
      </c>
      <c r="CI35" s="544">
        <f>'Schedule 3B_Income_Eastern'!CI35+'Schedule 3C_Income_Western'!CI35+'Schedule 3D_Income_The Cape'!CI35</f>
        <v>2467394.4181308928</v>
      </c>
      <c r="CJ35" s="544">
        <f>'Schedule 3B_Income_Eastern'!CJ35+'Schedule 3C_Income_Western'!CJ35+'Schedule 3D_Income_The Cape'!CJ35</f>
        <v>2090356.281446879</v>
      </c>
      <c r="CK35" s="544">
        <f>'Schedule 3B_Income_Eastern'!CK35+'Schedule 3C_Income_Western'!CK35+'Schedule 3D_Income_The Cape'!CK35</f>
        <v>0</v>
      </c>
      <c r="CL35" s="544">
        <f>'Schedule 3B_Income_Eastern'!CL35+'Schedule 3C_Income_Western'!CL35+'Schedule 3D_Income_The Cape'!CL35</f>
        <v>0</v>
      </c>
      <c r="CM35" s="372">
        <f t="shared" ref="CM35:CM63" si="13">SUM(CI35:CL35)</f>
        <v>4557750.6995777721</v>
      </c>
      <c r="CN35" s="544">
        <f>'Schedule 3B_Income_Eastern'!CN35+'Schedule 3C_Income_Western'!CN35+'Schedule 3D_Income_The Cape'!CN35</f>
        <v>19963819.902560204</v>
      </c>
      <c r="CO35" s="544">
        <f>'Schedule 3B_Income_Eastern'!CO35+'Schedule 3C_Income_Western'!CO35+'Schedule 3D_Income_The Cape'!CO35</f>
        <v>15383207.407971717</v>
      </c>
      <c r="CP35" s="544">
        <f>'Schedule 3B_Income_Eastern'!CP35+'Schedule 3C_Income_Western'!CP35+'Schedule 3D_Income_The Cape'!CP35</f>
        <v>0</v>
      </c>
      <c r="CQ35" s="544">
        <f>'Schedule 3B_Income_Eastern'!CQ35+'Schedule 3C_Income_Western'!CQ35+'Schedule 3D_Income_The Cape'!CQ35</f>
        <v>0</v>
      </c>
      <c r="CR35" s="372">
        <f t="shared" ref="CR35:CR63" si="14">SUM(CN35:CQ35)</f>
        <v>35347027.310531922</v>
      </c>
      <c r="CS35" s="544">
        <f>'Schedule 3B_Income_Eastern'!CS35+'Schedule 3C_Income_Western'!CS35+'Schedule 3D_Income_The Cape'!CS35</f>
        <v>22431214.320691098</v>
      </c>
      <c r="CT35" s="544">
        <f>'Schedule 3B_Income_Eastern'!CT35+'Schedule 3C_Income_Western'!CT35+'Schedule 3D_Income_The Cape'!CT35</f>
        <v>17473563.689418595</v>
      </c>
      <c r="CU35" s="544">
        <f>'Schedule 3B_Income_Eastern'!CU35+'Schedule 3C_Income_Western'!CU35+'Schedule 3D_Income_The Cape'!CU35</f>
        <v>0</v>
      </c>
      <c r="CV35" s="544">
        <f>'Schedule 3B_Income_Eastern'!CV35+'Schedule 3C_Income_Western'!CV35+'Schedule 3D_Income_The Cape'!CV35</f>
        <v>0</v>
      </c>
      <c r="CW35" s="372">
        <f t="shared" ref="CW35:CW63" si="15">SUM(CS35:CV35)</f>
        <v>39904778.010109693</v>
      </c>
    </row>
    <row r="36" spans="1:101" ht="15.75" customHeight="1">
      <c r="A36" s="79" t="s">
        <v>222</v>
      </c>
      <c r="B36" s="210">
        <v>15</v>
      </c>
      <c r="C36" s="544">
        <f>'Schedule 3B_Income_Eastern'!C36+'Schedule 3C_Income_Western'!C36+'Schedule 3D_Income_The Cape'!C36</f>
        <v>1173310.9280339307</v>
      </c>
      <c r="D36" s="544">
        <f>'Schedule 3B_Income_Eastern'!D36+'Schedule 3C_Income_Western'!D36+'Schedule 3D_Income_The Cape'!D36</f>
        <v>1012757.037663862</v>
      </c>
      <c r="E36" s="544">
        <f>'Schedule 3B_Income_Eastern'!E36+'Schedule 3C_Income_Western'!E36+'Schedule 3D_Income_The Cape'!E36</f>
        <v>0</v>
      </c>
      <c r="F36" s="544">
        <f>'Schedule 3B_Income_Eastern'!F36+'Schedule 3C_Income_Western'!F36+'Schedule 3D_Income_The Cape'!F36</f>
        <v>0</v>
      </c>
      <c r="G36" s="544">
        <f>'Schedule 3B_Income_Eastern'!G36+'Schedule 3C_Income_Western'!G36+'Schedule 3D_Income_The Cape'!G36</f>
        <v>2186067.9656977924</v>
      </c>
      <c r="H36" s="544">
        <f>'Schedule 3B_Income_Eastern'!H36+'Schedule 3C_Income_Western'!H36+'Schedule 3D_Income_The Cape'!H36</f>
        <v>5117445.2637490872</v>
      </c>
      <c r="I36" s="544">
        <f>'Schedule 3B_Income_Eastern'!I36+'Schedule 3C_Income_Western'!I36+'Schedule 3D_Income_The Cape'!I36</f>
        <v>5156328.1342894984</v>
      </c>
      <c r="J36" s="544">
        <f>'Schedule 3B_Income_Eastern'!J36+'Schedule 3C_Income_Western'!J36+'Schedule 3D_Income_The Cape'!J36</f>
        <v>0</v>
      </c>
      <c r="K36" s="544">
        <f>'Schedule 3B_Income_Eastern'!K36+'Schedule 3C_Income_Western'!K36+'Schedule 3D_Income_The Cape'!K36</f>
        <v>0</v>
      </c>
      <c r="L36" s="544">
        <f>'Schedule 3B_Income_Eastern'!L36+'Schedule 3C_Income_Western'!L36+'Schedule 3D_Income_The Cape'!L36</f>
        <v>10273773.398038588</v>
      </c>
      <c r="M36" s="544">
        <f>'Schedule 3B_Income_Eastern'!M36+'Schedule 3C_Income_Western'!M36+'Schedule 3D_Income_The Cape'!M36</f>
        <v>12459841.36373638</v>
      </c>
      <c r="N36" s="210">
        <v>15</v>
      </c>
      <c r="O36" s="544">
        <f>'Schedule 3B_Income_Eastern'!O36+'Schedule 3C_Income_Western'!O36+'Schedule 3D_Income_The Cape'!O36</f>
        <v>1160298.1500569531</v>
      </c>
      <c r="P36" s="544">
        <f>'Schedule 3B_Income_Eastern'!P36+'Schedule 3C_Income_Western'!P36+'Schedule 3D_Income_The Cape'!P36</f>
        <v>1026186.7394983952</v>
      </c>
      <c r="Q36" s="544">
        <f>'Schedule 3B_Income_Eastern'!Q36+'Schedule 3C_Income_Western'!Q36+'Schedule 3D_Income_The Cape'!Q36</f>
        <v>0</v>
      </c>
      <c r="R36" s="544">
        <f>'Schedule 3B_Income_Eastern'!R36+'Schedule 3C_Income_Western'!R36+'Schedule 3D_Income_The Cape'!R36</f>
        <v>0</v>
      </c>
      <c r="S36" s="544">
        <f>'Schedule 3B_Income_Eastern'!S36+'Schedule 3C_Income_Western'!S36+'Schedule 3D_Income_The Cape'!S36</f>
        <v>2186484.8895553485</v>
      </c>
      <c r="T36" s="544">
        <f>'Schedule 3B_Income_Eastern'!T36+'Schedule 3C_Income_Western'!T36+'Schedule 3D_Income_The Cape'!T36</f>
        <v>4921959.8389416095</v>
      </c>
      <c r="U36" s="544">
        <f>'Schedule 3B_Income_Eastern'!U36+'Schedule 3C_Income_Western'!U36+'Schedule 3D_Income_The Cape'!U36</f>
        <v>5127571.3406536281</v>
      </c>
      <c r="V36" s="544">
        <f>'Schedule 3B_Income_Eastern'!V36+'Schedule 3C_Income_Western'!V36+'Schedule 3D_Income_The Cape'!V36</f>
        <v>0</v>
      </c>
      <c r="W36" s="544">
        <f>'Schedule 3B_Income_Eastern'!W36+'Schedule 3C_Income_Western'!W36+'Schedule 3D_Income_The Cape'!W36</f>
        <v>0</v>
      </c>
      <c r="X36" s="544">
        <f>'Schedule 3B_Income_Eastern'!X36+'Schedule 3C_Income_Western'!X36+'Schedule 3D_Income_The Cape'!X36</f>
        <v>10049531.179595238</v>
      </c>
      <c r="Y36" s="544">
        <f>'Schedule 3B_Income_Eastern'!Y36+'Schedule 3C_Income_Western'!Y36+'Schedule 3D_Income_The Cape'!Y36</f>
        <v>12236016.069150586</v>
      </c>
      <c r="Z36" s="210">
        <v>15</v>
      </c>
      <c r="AA36" s="544">
        <f>'Schedule 3B_Income_Eastern'!AA36+'Schedule 3C_Income_Western'!AA36+'Schedule 3D_Income_The Cape'!AA36</f>
        <v>206396.69317412068</v>
      </c>
      <c r="AB36" s="544">
        <f>'Schedule 3B_Income_Eastern'!AB36+'Schedule 3C_Income_Western'!AB36+'Schedule 3D_Income_The Cape'!AB36</f>
        <v>183862.63461680588</v>
      </c>
      <c r="AC36" s="544">
        <f>'Schedule 3B_Income_Eastern'!AC36+'Schedule 3C_Income_Western'!AC36+'Schedule 3D_Income_The Cape'!AC36</f>
        <v>0</v>
      </c>
      <c r="AD36" s="544">
        <f>'Schedule 3B_Income_Eastern'!AD36+'Schedule 3C_Income_Western'!AD36+'Schedule 3D_Income_The Cape'!AD36</f>
        <v>0</v>
      </c>
      <c r="AE36" s="544">
        <f>'Schedule 3B_Income_Eastern'!AE36+'Schedule 3C_Income_Western'!AE36+'Schedule 3D_Income_The Cape'!AE36</f>
        <v>390259.32779092656</v>
      </c>
      <c r="AF36" s="544">
        <f>'Schedule 3B_Income_Eastern'!AF36+'Schedule 3C_Income_Western'!AF36+'Schedule 3D_Income_The Cape'!AF36</f>
        <v>1174995.6040144907</v>
      </c>
      <c r="AG36" s="544">
        <f>'Schedule 3B_Income_Eastern'!AG36+'Schedule 3C_Income_Western'!AG36+'Schedule 3D_Income_The Cape'!AG36</f>
        <v>1190135.327684754</v>
      </c>
      <c r="AH36" s="544">
        <f>'Schedule 3B_Income_Eastern'!AH36+'Schedule 3C_Income_Western'!AH36+'Schedule 3D_Income_The Cape'!AH36</f>
        <v>0</v>
      </c>
      <c r="AI36" s="544">
        <f>'Schedule 3B_Income_Eastern'!AI36+'Schedule 3C_Income_Western'!AI36+'Schedule 3D_Income_The Cape'!AI36</f>
        <v>0</v>
      </c>
      <c r="AJ36" s="544">
        <f>'Schedule 3B_Income_Eastern'!AJ36+'Schedule 3C_Income_Western'!AJ36+'Schedule 3D_Income_The Cape'!AJ36</f>
        <v>2365130.9316992443</v>
      </c>
      <c r="AK36" s="544">
        <f>'Schedule 3B_Income_Eastern'!AK36+'Schedule 3C_Income_Western'!AK36+'Schedule 3D_Income_The Cape'!AK36</f>
        <v>2755390.259490171</v>
      </c>
      <c r="AL36" s="210">
        <v>15</v>
      </c>
      <c r="AM36" s="544">
        <f>'Schedule 3B_Income_Eastern'!AM36+'Schedule 3C_Income_Western'!AM36+'Schedule 3D_Income_The Cape'!AM36</f>
        <v>6556636.1880866308</v>
      </c>
      <c r="AN36" s="544">
        <f>'Schedule 3B_Income_Eastern'!AN36+'Schedule 3C_Income_Western'!AN36+'Schedule 3D_Income_The Cape'!AN36</f>
        <v>6537038.0656484663</v>
      </c>
      <c r="AO36" s="544">
        <f>'Schedule 3B_Income_Eastern'!AO36+'Schedule 3C_Income_Western'!AO36+'Schedule 3D_Income_The Cape'!AO36</f>
        <v>0</v>
      </c>
      <c r="AP36" s="544">
        <f>'Schedule 3B_Income_Eastern'!AP36+'Schedule 3C_Income_Western'!AP36+'Schedule 3D_Income_The Cape'!AP36</f>
        <v>0</v>
      </c>
      <c r="AQ36" s="544">
        <f>'Schedule 3B_Income_Eastern'!AQ36+'Schedule 3C_Income_Western'!AQ36+'Schedule 3D_Income_The Cape'!AQ36</f>
        <v>13093674.253735097</v>
      </c>
      <c r="AR36" s="544">
        <f>'Schedule 3B_Income_Eastern'!AR36+'Schedule 3C_Income_Western'!AR36+'Schedule 3D_Income_The Cape'!AR36</f>
        <v>28493615.030327413</v>
      </c>
      <c r="AS36" s="544">
        <f>'Schedule 3B_Income_Eastern'!AS36+'Schedule 3C_Income_Western'!AS36+'Schedule 3D_Income_The Cape'!AS36</f>
        <v>31722377.685632557</v>
      </c>
      <c r="AT36" s="544">
        <f>'Schedule 3B_Income_Eastern'!AT36+'Schedule 3C_Income_Western'!AT36+'Schedule 3D_Income_The Cape'!AT36</f>
        <v>0</v>
      </c>
      <c r="AU36" s="544">
        <f>'Schedule 3B_Income_Eastern'!AU36+'Schedule 3C_Income_Western'!AU36+'Schedule 3D_Income_The Cape'!AU36</f>
        <v>0</v>
      </c>
      <c r="AV36" s="544">
        <f>'Schedule 3B_Income_Eastern'!AV36+'Schedule 3C_Income_Western'!AV36+'Schedule 3D_Income_The Cape'!AV36</f>
        <v>60215992.715959974</v>
      </c>
      <c r="AW36" s="544">
        <f>'Schedule 3B_Income_Eastern'!AW36+'Schedule 3C_Income_Western'!AW36+'Schedule 3D_Income_The Cape'!AW36</f>
        <v>73309666.969695061</v>
      </c>
      <c r="AX36" s="210">
        <v>15</v>
      </c>
      <c r="AY36" s="544">
        <f>'Schedule 3B_Income_Eastern'!AY36+'Schedule 3C_Income_Western'!AY36+'Schedule 3D_Income_The Cape'!AY36</f>
        <v>74651.444561692377</v>
      </c>
      <c r="AZ36" s="544">
        <f>'Schedule 3B_Income_Eastern'!AZ36+'Schedule 3C_Income_Western'!AZ36+'Schedule 3D_Income_The Cape'!AZ36</f>
        <v>84340.503434574552</v>
      </c>
      <c r="BA36" s="544">
        <f>'Schedule 3B_Income_Eastern'!BA36+'Schedule 3C_Income_Western'!BA36+'Schedule 3D_Income_The Cape'!BA36</f>
        <v>0</v>
      </c>
      <c r="BB36" s="544">
        <f>'Schedule 3B_Income_Eastern'!BB36+'Schedule 3C_Income_Western'!BB36+'Schedule 3D_Income_The Cape'!BB36</f>
        <v>0</v>
      </c>
      <c r="BC36" s="544">
        <f>'Schedule 3B_Income_Eastern'!BC36+'Schedule 3C_Income_Western'!BC36+'Schedule 3D_Income_The Cape'!BC36</f>
        <v>158991.94799626694</v>
      </c>
      <c r="BD36" s="544">
        <f>'Schedule 3B_Income_Eastern'!BD36+'Schedule 3C_Income_Western'!BD36+'Schedule 3D_Income_The Cape'!BD36</f>
        <v>303002.39139379363</v>
      </c>
      <c r="BE36" s="544">
        <f>'Schedule 3B_Income_Eastern'!BE36+'Schedule 3C_Income_Western'!BE36+'Schedule 3D_Income_The Cape'!BE36</f>
        <v>340197.42861581442</v>
      </c>
      <c r="BF36" s="544">
        <f>'Schedule 3B_Income_Eastern'!BF36+'Schedule 3C_Income_Western'!BF36+'Schedule 3D_Income_The Cape'!BF36</f>
        <v>0</v>
      </c>
      <c r="BG36" s="544">
        <f>'Schedule 3B_Income_Eastern'!BG36+'Schedule 3C_Income_Western'!BG36+'Schedule 3D_Income_The Cape'!BG36</f>
        <v>0</v>
      </c>
      <c r="BH36" s="544">
        <f>'Schedule 3B_Income_Eastern'!BH36+'Schedule 3C_Income_Western'!BH36+'Schedule 3D_Income_The Cape'!BH36</f>
        <v>643199.82000960817</v>
      </c>
      <c r="BI36" s="544">
        <f>'Schedule 3B_Income_Eastern'!BI36+'Schedule 3C_Income_Western'!BI36+'Schedule 3D_Income_The Cape'!BI36</f>
        <v>802191.76800587494</v>
      </c>
      <c r="BJ36" s="210">
        <v>15</v>
      </c>
      <c r="BK36" s="544">
        <f>'Schedule 3B_Income_Eastern'!BK36+'Schedule 3C_Income_Western'!BK36+'Schedule 3D_Income_The Cape'!BK36</f>
        <v>0</v>
      </c>
      <c r="BL36" s="544">
        <f>'Schedule 3B_Income_Eastern'!BL36+'Schedule 3C_Income_Western'!BL36+'Schedule 3D_Income_The Cape'!BL36</f>
        <v>0</v>
      </c>
      <c r="BM36" s="544">
        <f>'Schedule 3B_Income_Eastern'!BM36+'Schedule 3C_Income_Western'!BM36+'Schedule 3D_Income_The Cape'!BM36</f>
        <v>0</v>
      </c>
      <c r="BN36" s="544">
        <f>'Schedule 3B_Income_Eastern'!BN36+'Schedule 3C_Income_Western'!BN36+'Schedule 3D_Income_The Cape'!BN36</f>
        <v>0</v>
      </c>
      <c r="BO36" s="544">
        <f>'Schedule 3B_Income_Eastern'!BO36+'Schedule 3C_Income_Western'!BO36+'Schedule 3D_Income_The Cape'!BO36</f>
        <v>0</v>
      </c>
      <c r="BP36" s="544">
        <f>'Schedule 3B_Income_Eastern'!BP36+'Schedule 3C_Income_Western'!BP36+'Schedule 3D_Income_The Cape'!BP36</f>
        <v>0</v>
      </c>
      <c r="BQ36" s="544">
        <f>'Schedule 3B_Income_Eastern'!BQ36+'Schedule 3C_Income_Western'!BQ36+'Schedule 3D_Income_The Cape'!BQ36</f>
        <v>0</v>
      </c>
      <c r="BR36" s="544">
        <f>'Schedule 3B_Income_Eastern'!BR36+'Schedule 3C_Income_Western'!BR36+'Schedule 3D_Income_The Cape'!BR36</f>
        <v>0</v>
      </c>
      <c r="BS36" s="544">
        <f>'Schedule 3B_Income_Eastern'!BS36+'Schedule 3C_Income_Western'!BS36+'Schedule 3D_Income_The Cape'!BS36</f>
        <v>0</v>
      </c>
      <c r="BT36" s="544">
        <f>'Schedule 3B_Income_Eastern'!BT36+'Schedule 3C_Income_Western'!BT36+'Schedule 3D_Income_The Cape'!BT36</f>
        <v>0</v>
      </c>
      <c r="BU36" s="544">
        <f>'Schedule 3B_Income_Eastern'!BU36+'Schedule 3C_Income_Western'!BU36+'Schedule 3D_Income_The Cape'!BU36</f>
        <v>0</v>
      </c>
      <c r="BV36" s="210">
        <v>15</v>
      </c>
      <c r="BW36" s="544">
        <f>'Schedule 3B_Income_Eastern'!BW36+'Schedule 3C_Income_Western'!BW36+'Schedule 3D_Income_The Cape'!BW36</f>
        <v>84026.616991534072</v>
      </c>
      <c r="BX36" s="544">
        <f>'Schedule 3B_Income_Eastern'!BX36+'Schedule 3C_Income_Western'!BX36+'Schedule 3D_Income_The Cape'!BX36</f>
        <v>86396.636705853132</v>
      </c>
      <c r="BY36" s="544">
        <f>'Schedule 3B_Income_Eastern'!BY36+'Schedule 3C_Income_Western'!BY36+'Schedule 3D_Income_The Cape'!BY36</f>
        <v>0</v>
      </c>
      <c r="BZ36" s="544">
        <f>'Schedule 3B_Income_Eastern'!BZ36+'Schedule 3C_Income_Western'!BZ36+'Schedule 3D_Income_The Cape'!BZ36</f>
        <v>0</v>
      </c>
      <c r="CA36" s="544">
        <f>'Schedule 3B_Income_Eastern'!CA36+'Schedule 3C_Income_Western'!CA36+'Schedule 3D_Income_The Cape'!CA36</f>
        <v>170423.2536973872</v>
      </c>
      <c r="CB36" s="544">
        <f>'Schedule 3B_Income_Eastern'!CB36+'Schedule 3C_Income_Western'!CB36+'Schedule 3D_Income_The Cape'!CB36</f>
        <v>329546.09703370574</v>
      </c>
      <c r="CC36" s="544">
        <f>'Schedule 3B_Income_Eastern'!CC36+'Schedule 3C_Income_Western'!CC36+'Schedule 3D_Income_The Cape'!CC36</f>
        <v>367609.34423391247</v>
      </c>
      <c r="CD36" s="544">
        <f>'Schedule 3B_Income_Eastern'!CD36+'Schedule 3C_Income_Western'!CD36+'Schedule 3D_Income_The Cape'!CD36</f>
        <v>0</v>
      </c>
      <c r="CE36" s="544">
        <f>'Schedule 3B_Income_Eastern'!CE36+'Schedule 3C_Income_Western'!CE36+'Schedule 3D_Income_The Cape'!CE36</f>
        <v>0</v>
      </c>
      <c r="CF36" s="544">
        <f>'Schedule 3B_Income_Eastern'!CF36+'Schedule 3C_Income_Western'!CF36+'Schedule 3D_Income_The Cape'!CF36</f>
        <v>697155.44126761821</v>
      </c>
      <c r="CG36" s="544">
        <f>'Schedule 3B_Income_Eastern'!CG36+'Schedule 3C_Income_Western'!CG36+'Schedule 3D_Income_The Cape'!CG36</f>
        <v>867578.6949650055</v>
      </c>
      <c r="CH36" s="210">
        <v>15</v>
      </c>
      <c r="CI36" s="544">
        <f>'Schedule 3B_Income_Eastern'!CI36+'Schedule 3C_Income_Western'!CI36+'Schedule 3D_Income_The Cape'!CI36</f>
        <v>9255320.0209048595</v>
      </c>
      <c r="CJ36" s="544">
        <f>'Schedule 3B_Income_Eastern'!CJ36+'Schedule 3C_Income_Western'!CJ36+'Schedule 3D_Income_The Cape'!CJ36</f>
        <v>8930581.6175679583</v>
      </c>
      <c r="CK36" s="544">
        <f>'Schedule 3B_Income_Eastern'!CK36+'Schedule 3C_Income_Western'!CK36+'Schedule 3D_Income_The Cape'!CK36</f>
        <v>0</v>
      </c>
      <c r="CL36" s="544">
        <f>'Schedule 3B_Income_Eastern'!CL36+'Schedule 3C_Income_Western'!CL36+'Schedule 3D_Income_The Cape'!CL36</f>
        <v>0</v>
      </c>
      <c r="CM36" s="372">
        <f t="shared" si="13"/>
        <v>18185901.638472818</v>
      </c>
      <c r="CN36" s="544">
        <f>'Schedule 3B_Income_Eastern'!CN36+'Schedule 3C_Income_Western'!CN36+'Schedule 3D_Income_The Cape'!CN36</f>
        <v>40340564.225460097</v>
      </c>
      <c r="CO36" s="544">
        <f>'Schedule 3B_Income_Eastern'!CO36+'Schedule 3C_Income_Western'!CO36+'Schedule 3D_Income_The Cape'!CO36</f>
        <v>43904219.261110164</v>
      </c>
      <c r="CP36" s="544">
        <f>'Schedule 3B_Income_Eastern'!CP36+'Schedule 3C_Income_Western'!CP36+'Schedule 3D_Income_The Cape'!CP36</f>
        <v>0</v>
      </c>
      <c r="CQ36" s="544">
        <f>'Schedule 3B_Income_Eastern'!CQ36+'Schedule 3C_Income_Western'!CQ36+'Schedule 3D_Income_The Cape'!CQ36</f>
        <v>0</v>
      </c>
      <c r="CR36" s="372">
        <f t="shared" si="14"/>
        <v>84244783.486570269</v>
      </c>
      <c r="CS36" s="544">
        <f>'Schedule 3B_Income_Eastern'!CS36+'Schedule 3C_Income_Western'!CS36+'Schedule 3D_Income_The Cape'!CS36</f>
        <v>49595884.246364959</v>
      </c>
      <c r="CT36" s="544">
        <f>'Schedule 3B_Income_Eastern'!CT36+'Schedule 3C_Income_Western'!CT36+'Schedule 3D_Income_The Cape'!CT36</f>
        <v>52834800.878678121</v>
      </c>
      <c r="CU36" s="544">
        <f>'Schedule 3B_Income_Eastern'!CU36+'Schedule 3C_Income_Western'!CU36+'Schedule 3D_Income_The Cape'!CU36</f>
        <v>0</v>
      </c>
      <c r="CV36" s="544">
        <f>'Schedule 3B_Income_Eastern'!CV36+'Schedule 3C_Income_Western'!CV36+'Schedule 3D_Income_The Cape'!CV36</f>
        <v>0</v>
      </c>
      <c r="CW36" s="372">
        <f t="shared" si="15"/>
        <v>102430685.12504308</v>
      </c>
    </row>
    <row r="37" spans="1:101" ht="15.75" customHeight="1">
      <c r="A37" s="79" t="s">
        <v>223</v>
      </c>
      <c r="B37" s="210">
        <v>16</v>
      </c>
      <c r="C37" s="544">
        <f>'Schedule 3B_Income_Eastern'!C37+'Schedule 3C_Income_Western'!C37+'Schedule 3D_Income_The Cape'!C37</f>
        <v>874813.22965088673</v>
      </c>
      <c r="D37" s="544">
        <f>'Schedule 3B_Income_Eastern'!D37+'Schedule 3C_Income_Western'!D37+'Schedule 3D_Income_The Cape'!D37</f>
        <v>698036.24840741325</v>
      </c>
      <c r="E37" s="544">
        <f>'Schedule 3B_Income_Eastern'!E37+'Schedule 3C_Income_Western'!E37+'Schedule 3D_Income_The Cape'!E37</f>
        <v>0</v>
      </c>
      <c r="F37" s="544">
        <f>'Schedule 3B_Income_Eastern'!F37+'Schedule 3C_Income_Western'!F37+'Schedule 3D_Income_The Cape'!F37</f>
        <v>0</v>
      </c>
      <c r="G37" s="544">
        <f>'Schedule 3B_Income_Eastern'!G37+'Schedule 3C_Income_Western'!G37+'Schedule 3D_Income_The Cape'!G37</f>
        <v>1572849.4780583</v>
      </c>
      <c r="H37" s="544">
        <f>'Schedule 3B_Income_Eastern'!H37+'Schedule 3C_Income_Western'!H37+'Schedule 3D_Income_The Cape'!H37</f>
        <v>328284.85681899206</v>
      </c>
      <c r="I37" s="544">
        <f>'Schedule 3B_Income_Eastern'!I37+'Schedule 3C_Income_Western'!I37+'Schedule 3D_Income_The Cape'!I37</f>
        <v>331970.9864422144</v>
      </c>
      <c r="J37" s="544">
        <f>'Schedule 3B_Income_Eastern'!J37+'Schedule 3C_Income_Western'!J37+'Schedule 3D_Income_The Cape'!J37</f>
        <v>0</v>
      </c>
      <c r="K37" s="544">
        <f>'Schedule 3B_Income_Eastern'!K37+'Schedule 3C_Income_Western'!K37+'Schedule 3D_Income_The Cape'!K37</f>
        <v>0</v>
      </c>
      <c r="L37" s="544">
        <f>'Schedule 3B_Income_Eastern'!L37+'Schedule 3C_Income_Western'!L37+'Schedule 3D_Income_The Cape'!L37</f>
        <v>660255.84326120641</v>
      </c>
      <c r="M37" s="544">
        <f>'Schedule 3B_Income_Eastern'!M37+'Schedule 3C_Income_Western'!M37+'Schedule 3D_Income_The Cape'!M37</f>
        <v>2233105.3213195065</v>
      </c>
      <c r="N37" s="210">
        <v>16</v>
      </c>
      <c r="O37" s="544">
        <f>'Schedule 3B_Income_Eastern'!O37+'Schedule 3C_Income_Western'!O37+'Schedule 3D_Income_The Cape'!O37</f>
        <v>1421149.3519430505</v>
      </c>
      <c r="P37" s="544">
        <f>'Schedule 3B_Income_Eastern'!P37+'Schedule 3C_Income_Western'!P37+'Schedule 3D_Income_The Cape'!P37</f>
        <v>1455754.0180502718</v>
      </c>
      <c r="Q37" s="544">
        <f>'Schedule 3B_Income_Eastern'!Q37+'Schedule 3C_Income_Western'!Q37+'Schedule 3D_Income_The Cape'!Q37</f>
        <v>0</v>
      </c>
      <c r="R37" s="544">
        <f>'Schedule 3B_Income_Eastern'!R37+'Schedule 3C_Income_Western'!R37+'Schedule 3D_Income_The Cape'!R37</f>
        <v>0</v>
      </c>
      <c r="S37" s="544">
        <f>'Schedule 3B_Income_Eastern'!S37+'Schedule 3C_Income_Western'!S37+'Schedule 3D_Income_The Cape'!S37</f>
        <v>2876903.3699933221</v>
      </c>
      <c r="T37" s="544">
        <f>'Schedule 3B_Income_Eastern'!T37+'Schedule 3C_Income_Western'!T37+'Schedule 3D_Income_The Cape'!T37</f>
        <v>1012989.2146397502</v>
      </c>
      <c r="U37" s="544">
        <f>'Schedule 3B_Income_Eastern'!U37+'Schedule 3C_Income_Western'!U37+'Schedule 3D_Income_The Cape'!U37</f>
        <v>1324208.70378408</v>
      </c>
      <c r="V37" s="544">
        <f>'Schedule 3B_Income_Eastern'!V37+'Schedule 3C_Income_Western'!V37+'Schedule 3D_Income_The Cape'!V37</f>
        <v>0</v>
      </c>
      <c r="W37" s="544">
        <f>'Schedule 3B_Income_Eastern'!W37+'Schedule 3C_Income_Western'!W37+'Schedule 3D_Income_The Cape'!W37</f>
        <v>0</v>
      </c>
      <c r="X37" s="544">
        <f>'Schedule 3B_Income_Eastern'!X37+'Schedule 3C_Income_Western'!X37+'Schedule 3D_Income_The Cape'!X37</f>
        <v>2337197.9184238301</v>
      </c>
      <c r="Y37" s="544">
        <f>'Schedule 3B_Income_Eastern'!Y37+'Schedule 3C_Income_Western'!Y37+'Schedule 3D_Income_The Cape'!Y37</f>
        <v>5214101.2884171521</v>
      </c>
      <c r="Z37" s="210">
        <v>16</v>
      </c>
      <c r="AA37" s="544">
        <f>'Schedule 3B_Income_Eastern'!AA37+'Schedule 3C_Income_Western'!AA37+'Schedule 3D_Income_The Cape'!AA37</f>
        <v>689400.01000309247</v>
      </c>
      <c r="AB37" s="544">
        <f>'Schedule 3B_Income_Eastern'!AB37+'Schedule 3C_Income_Western'!AB37+'Schedule 3D_Income_The Cape'!AB37</f>
        <v>738192.59267622803</v>
      </c>
      <c r="AC37" s="544">
        <f>'Schedule 3B_Income_Eastern'!AC37+'Schedule 3C_Income_Western'!AC37+'Schedule 3D_Income_The Cape'!AC37</f>
        <v>0</v>
      </c>
      <c r="AD37" s="544">
        <f>'Schedule 3B_Income_Eastern'!AD37+'Schedule 3C_Income_Western'!AD37+'Schedule 3D_Income_The Cape'!AD37</f>
        <v>0</v>
      </c>
      <c r="AE37" s="544">
        <f>'Schedule 3B_Income_Eastern'!AE37+'Schedule 3C_Income_Western'!AE37+'Schedule 3D_Income_The Cape'!AE37</f>
        <v>1427592.6026793204</v>
      </c>
      <c r="AF37" s="544">
        <f>'Schedule 3B_Income_Eastern'!AF37+'Schedule 3C_Income_Western'!AF37+'Schedule 3D_Income_The Cape'!AF37</f>
        <v>171260.21782379842</v>
      </c>
      <c r="AG37" s="544">
        <f>'Schedule 3B_Income_Eastern'!AG37+'Schedule 3C_Income_Western'!AG37+'Schedule 3D_Income_The Cape'!AG37</f>
        <v>200197.70721763073</v>
      </c>
      <c r="AH37" s="544">
        <f>'Schedule 3B_Income_Eastern'!AH37+'Schedule 3C_Income_Western'!AH37+'Schedule 3D_Income_The Cape'!AH37</f>
        <v>0</v>
      </c>
      <c r="AI37" s="544">
        <f>'Schedule 3B_Income_Eastern'!AI37+'Schedule 3C_Income_Western'!AI37+'Schedule 3D_Income_The Cape'!AI37</f>
        <v>0</v>
      </c>
      <c r="AJ37" s="544">
        <f>'Schedule 3B_Income_Eastern'!AJ37+'Schedule 3C_Income_Western'!AJ37+'Schedule 3D_Income_The Cape'!AJ37</f>
        <v>371457.92504142917</v>
      </c>
      <c r="AK37" s="544">
        <f>'Schedule 3B_Income_Eastern'!AK37+'Schedule 3C_Income_Western'!AK37+'Schedule 3D_Income_The Cape'!AK37</f>
        <v>1799050.5277207494</v>
      </c>
      <c r="AL37" s="210">
        <v>16</v>
      </c>
      <c r="AM37" s="544">
        <f>'Schedule 3B_Income_Eastern'!AM37+'Schedule 3C_Income_Western'!AM37+'Schedule 3D_Income_The Cape'!AM37</f>
        <v>7493131.8408410149</v>
      </c>
      <c r="AN37" s="544">
        <f>'Schedule 3B_Income_Eastern'!AN37+'Schedule 3C_Income_Western'!AN37+'Schedule 3D_Income_The Cape'!AN37</f>
        <v>8173327.9217367768</v>
      </c>
      <c r="AO37" s="544">
        <f>'Schedule 3B_Income_Eastern'!AO37+'Schedule 3C_Income_Western'!AO37+'Schedule 3D_Income_The Cape'!AO37</f>
        <v>0</v>
      </c>
      <c r="AP37" s="544">
        <f>'Schedule 3B_Income_Eastern'!AP37+'Schedule 3C_Income_Western'!AP37+'Schedule 3D_Income_The Cape'!AP37</f>
        <v>0</v>
      </c>
      <c r="AQ37" s="544">
        <f>'Schedule 3B_Income_Eastern'!AQ37+'Schedule 3C_Income_Western'!AQ37+'Schedule 3D_Income_The Cape'!AQ37</f>
        <v>15666459.762577794</v>
      </c>
      <c r="AR37" s="544">
        <f>'Schedule 3B_Income_Eastern'!AR37+'Schedule 3C_Income_Western'!AR37+'Schedule 3D_Income_The Cape'!AR37</f>
        <v>3743884.1511454955</v>
      </c>
      <c r="AS37" s="544">
        <f>'Schedule 3B_Income_Eastern'!AS37+'Schedule 3C_Income_Western'!AS37+'Schedule 3D_Income_The Cape'!AS37</f>
        <v>4807130.8832345251</v>
      </c>
      <c r="AT37" s="544">
        <f>'Schedule 3B_Income_Eastern'!AT37+'Schedule 3C_Income_Western'!AT37+'Schedule 3D_Income_The Cape'!AT37</f>
        <v>0</v>
      </c>
      <c r="AU37" s="544">
        <f>'Schedule 3B_Income_Eastern'!AU37+'Schedule 3C_Income_Western'!AU37+'Schedule 3D_Income_The Cape'!AU37</f>
        <v>0</v>
      </c>
      <c r="AV37" s="544">
        <f>'Schedule 3B_Income_Eastern'!AV37+'Schedule 3C_Income_Western'!AV37+'Schedule 3D_Income_The Cape'!AV37</f>
        <v>8551015.0343800224</v>
      </c>
      <c r="AW37" s="544">
        <f>'Schedule 3B_Income_Eastern'!AW37+'Schedule 3C_Income_Western'!AW37+'Schedule 3D_Income_The Cape'!AW37</f>
        <v>24217474.796957813</v>
      </c>
      <c r="AX37" s="210">
        <v>16</v>
      </c>
      <c r="AY37" s="544">
        <f>'Schedule 3B_Income_Eastern'!AY37+'Schedule 3C_Income_Western'!AY37+'Schedule 3D_Income_The Cape'!AY37</f>
        <v>20859.36719696593</v>
      </c>
      <c r="AZ37" s="544">
        <f>'Schedule 3B_Income_Eastern'!AZ37+'Schedule 3C_Income_Western'!AZ37+'Schedule 3D_Income_The Cape'!AZ37</f>
        <v>26481.883338047828</v>
      </c>
      <c r="BA37" s="544">
        <f>'Schedule 3B_Income_Eastern'!BA37+'Schedule 3C_Income_Western'!BA37+'Schedule 3D_Income_The Cape'!BA37</f>
        <v>0</v>
      </c>
      <c r="BB37" s="544">
        <f>'Schedule 3B_Income_Eastern'!BB37+'Schedule 3C_Income_Western'!BB37+'Schedule 3D_Income_The Cape'!BB37</f>
        <v>0</v>
      </c>
      <c r="BC37" s="544">
        <f>'Schedule 3B_Income_Eastern'!BC37+'Schedule 3C_Income_Western'!BC37+'Schedule 3D_Income_The Cape'!BC37</f>
        <v>47341.250535013758</v>
      </c>
      <c r="BD37" s="544">
        <f>'Schedule 3B_Income_Eastern'!BD37+'Schedule 3C_Income_Western'!BD37+'Schedule 3D_Income_The Cape'!BD37</f>
        <v>32849.694493740426</v>
      </c>
      <c r="BE37" s="544">
        <f>'Schedule 3B_Income_Eastern'!BE37+'Schedule 3C_Income_Western'!BE37+'Schedule 3D_Income_The Cape'!BE37</f>
        <v>42763.95314563172</v>
      </c>
      <c r="BF37" s="544">
        <f>'Schedule 3B_Income_Eastern'!BF37+'Schedule 3C_Income_Western'!BF37+'Schedule 3D_Income_The Cape'!BF37</f>
        <v>0</v>
      </c>
      <c r="BG37" s="544">
        <f>'Schedule 3B_Income_Eastern'!BG37+'Schedule 3C_Income_Western'!BG37+'Schedule 3D_Income_The Cape'!BG37</f>
        <v>0</v>
      </c>
      <c r="BH37" s="544">
        <f>'Schedule 3B_Income_Eastern'!BH37+'Schedule 3C_Income_Western'!BH37+'Schedule 3D_Income_The Cape'!BH37</f>
        <v>75613.647639372153</v>
      </c>
      <c r="BI37" s="544">
        <f>'Schedule 3B_Income_Eastern'!BI37+'Schedule 3C_Income_Western'!BI37+'Schedule 3D_Income_The Cape'!BI37</f>
        <v>122954.89817438592</v>
      </c>
      <c r="BJ37" s="210">
        <v>16</v>
      </c>
      <c r="BK37" s="544">
        <f>'Schedule 3B_Income_Eastern'!BK37+'Schedule 3C_Income_Western'!BK37+'Schedule 3D_Income_The Cape'!BK37</f>
        <v>0</v>
      </c>
      <c r="BL37" s="544">
        <f>'Schedule 3B_Income_Eastern'!BL37+'Schedule 3C_Income_Western'!BL37+'Schedule 3D_Income_The Cape'!BL37</f>
        <v>0</v>
      </c>
      <c r="BM37" s="544">
        <f>'Schedule 3B_Income_Eastern'!BM37+'Schedule 3C_Income_Western'!BM37+'Schedule 3D_Income_The Cape'!BM37</f>
        <v>0</v>
      </c>
      <c r="BN37" s="544">
        <f>'Schedule 3B_Income_Eastern'!BN37+'Schedule 3C_Income_Western'!BN37+'Schedule 3D_Income_The Cape'!BN37</f>
        <v>0</v>
      </c>
      <c r="BO37" s="544">
        <f>'Schedule 3B_Income_Eastern'!BO37+'Schedule 3C_Income_Western'!BO37+'Schedule 3D_Income_The Cape'!BO37</f>
        <v>0</v>
      </c>
      <c r="BP37" s="544">
        <f>'Schedule 3B_Income_Eastern'!BP37+'Schedule 3C_Income_Western'!BP37+'Schedule 3D_Income_The Cape'!BP37</f>
        <v>0</v>
      </c>
      <c r="BQ37" s="544">
        <f>'Schedule 3B_Income_Eastern'!BQ37+'Schedule 3C_Income_Western'!BQ37+'Schedule 3D_Income_The Cape'!BQ37</f>
        <v>0</v>
      </c>
      <c r="BR37" s="544">
        <f>'Schedule 3B_Income_Eastern'!BR37+'Schedule 3C_Income_Western'!BR37+'Schedule 3D_Income_The Cape'!BR37</f>
        <v>0</v>
      </c>
      <c r="BS37" s="544">
        <f>'Schedule 3B_Income_Eastern'!BS37+'Schedule 3C_Income_Western'!BS37+'Schedule 3D_Income_The Cape'!BS37</f>
        <v>0</v>
      </c>
      <c r="BT37" s="544">
        <f>'Schedule 3B_Income_Eastern'!BT37+'Schedule 3C_Income_Western'!BT37+'Schedule 3D_Income_The Cape'!BT37</f>
        <v>0</v>
      </c>
      <c r="BU37" s="544">
        <f>'Schedule 3B_Income_Eastern'!BU37+'Schedule 3C_Income_Western'!BU37+'Schedule 3D_Income_The Cape'!BU37</f>
        <v>0</v>
      </c>
      <c r="BV37" s="210">
        <v>16</v>
      </c>
      <c r="BW37" s="544">
        <f>'Schedule 3B_Income_Eastern'!BW37+'Schedule 3C_Income_Western'!BW37+'Schedule 3D_Income_The Cape'!BW37</f>
        <v>40381.974663856541</v>
      </c>
      <c r="BX37" s="544">
        <f>'Schedule 3B_Income_Eastern'!BX37+'Schedule 3C_Income_Western'!BX37+'Schedule 3D_Income_The Cape'!BX37</f>
        <v>48610.642747143553</v>
      </c>
      <c r="BY37" s="544">
        <f>'Schedule 3B_Income_Eastern'!BY37+'Schedule 3C_Income_Western'!BY37+'Schedule 3D_Income_The Cape'!BY37</f>
        <v>0</v>
      </c>
      <c r="BZ37" s="544">
        <f>'Schedule 3B_Income_Eastern'!BZ37+'Schedule 3C_Income_Western'!BZ37+'Schedule 3D_Income_The Cape'!BZ37</f>
        <v>0</v>
      </c>
      <c r="CA37" s="544">
        <f>'Schedule 3B_Income_Eastern'!CA37+'Schedule 3C_Income_Western'!CA37+'Schedule 3D_Income_The Cape'!CA37</f>
        <v>88992.617411000072</v>
      </c>
      <c r="CB37" s="544">
        <f>'Schedule 3B_Income_Eastern'!CB37+'Schedule 3C_Income_Western'!CB37+'Schedule 3D_Income_The Cape'!CB37</f>
        <v>31444.034272293804</v>
      </c>
      <c r="CC37" s="544">
        <f>'Schedule 3B_Income_Eastern'!CC37+'Schedule 3C_Income_Western'!CC37+'Schedule 3D_Income_The Cape'!CC37</f>
        <v>50820.114651605327</v>
      </c>
      <c r="CD37" s="544">
        <f>'Schedule 3B_Income_Eastern'!CD37+'Schedule 3C_Income_Western'!CD37+'Schedule 3D_Income_The Cape'!CD37</f>
        <v>0</v>
      </c>
      <c r="CE37" s="544">
        <f>'Schedule 3B_Income_Eastern'!CE37+'Schedule 3C_Income_Western'!CE37+'Schedule 3D_Income_The Cape'!CE37</f>
        <v>0</v>
      </c>
      <c r="CF37" s="544">
        <f>'Schedule 3B_Income_Eastern'!CF37+'Schedule 3C_Income_Western'!CF37+'Schedule 3D_Income_The Cape'!CF37</f>
        <v>82264.148923899134</v>
      </c>
      <c r="CG37" s="544">
        <f>'Schedule 3B_Income_Eastern'!CG37+'Schedule 3C_Income_Western'!CG37+'Schedule 3D_Income_The Cape'!CG37</f>
        <v>171256.76633489921</v>
      </c>
      <c r="CH37" s="210">
        <v>16</v>
      </c>
      <c r="CI37" s="544">
        <f>'Schedule 3B_Income_Eastern'!CI37+'Schedule 3C_Income_Western'!CI37+'Schedule 3D_Income_The Cape'!CI37</f>
        <v>10539735.774298867</v>
      </c>
      <c r="CJ37" s="544">
        <f>'Schedule 3B_Income_Eastern'!CJ37+'Schedule 3C_Income_Western'!CJ37+'Schedule 3D_Income_The Cape'!CJ37</f>
        <v>11140403.30695588</v>
      </c>
      <c r="CK37" s="544">
        <f>'Schedule 3B_Income_Eastern'!CK37+'Schedule 3C_Income_Western'!CK37+'Schedule 3D_Income_The Cape'!CK37</f>
        <v>0</v>
      </c>
      <c r="CL37" s="544">
        <f>'Schedule 3B_Income_Eastern'!CL37+'Schedule 3C_Income_Western'!CL37+'Schedule 3D_Income_The Cape'!CL37</f>
        <v>0</v>
      </c>
      <c r="CM37" s="372">
        <f t="shared" si="13"/>
        <v>21680139.081254747</v>
      </c>
      <c r="CN37" s="544">
        <f>'Schedule 3B_Income_Eastern'!CN37+'Schedule 3C_Income_Western'!CN37+'Schedule 3D_Income_The Cape'!CN37</f>
        <v>5320712.1691940697</v>
      </c>
      <c r="CO37" s="544">
        <f>'Schedule 3B_Income_Eastern'!CO37+'Schedule 3C_Income_Western'!CO37+'Schedule 3D_Income_The Cape'!CO37</f>
        <v>6757092.3484756872</v>
      </c>
      <c r="CP37" s="544">
        <f>'Schedule 3B_Income_Eastern'!CP37+'Schedule 3C_Income_Western'!CP37+'Schedule 3D_Income_The Cape'!CP37</f>
        <v>0</v>
      </c>
      <c r="CQ37" s="544">
        <f>'Schedule 3B_Income_Eastern'!CQ37+'Schedule 3C_Income_Western'!CQ37+'Schedule 3D_Income_The Cape'!CQ37</f>
        <v>0</v>
      </c>
      <c r="CR37" s="372">
        <f t="shared" si="14"/>
        <v>12077804.517669756</v>
      </c>
      <c r="CS37" s="544">
        <f>'Schedule 3B_Income_Eastern'!CS37+'Schedule 3C_Income_Western'!CS37+'Schedule 3D_Income_The Cape'!CS37</f>
        <v>15860447.943492938</v>
      </c>
      <c r="CT37" s="544">
        <f>'Schedule 3B_Income_Eastern'!CT37+'Schedule 3C_Income_Western'!CT37+'Schedule 3D_Income_The Cape'!CT37</f>
        <v>17897495.655431569</v>
      </c>
      <c r="CU37" s="544">
        <f>'Schedule 3B_Income_Eastern'!CU37+'Schedule 3C_Income_Western'!CU37+'Schedule 3D_Income_The Cape'!CU37</f>
        <v>0</v>
      </c>
      <c r="CV37" s="544">
        <f>'Schedule 3B_Income_Eastern'!CV37+'Schedule 3C_Income_Western'!CV37+'Schedule 3D_Income_The Cape'!CV37</f>
        <v>0</v>
      </c>
      <c r="CW37" s="372">
        <f t="shared" si="15"/>
        <v>33757943.598924503</v>
      </c>
    </row>
    <row r="38" spans="1:101" ht="15.75" customHeight="1">
      <c r="A38" s="79" t="s">
        <v>224</v>
      </c>
      <c r="B38" s="210">
        <v>17</v>
      </c>
      <c r="C38" s="544">
        <f>'Schedule 3B_Income_Eastern'!C38+'Schedule 3C_Income_Western'!C38+'Schedule 3D_Income_The Cape'!C38</f>
        <v>706067.23713774793</v>
      </c>
      <c r="D38" s="544">
        <f>'Schedule 3B_Income_Eastern'!D38+'Schedule 3C_Income_Western'!D38+'Schedule 3D_Income_The Cape'!D38</f>
        <v>516949.76094141725</v>
      </c>
      <c r="E38" s="544">
        <f>'Schedule 3B_Income_Eastern'!E38+'Schedule 3C_Income_Western'!E38+'Schedule 3D_Income_The Cape'!E38</f>
        <v>0</v>
      </c>
      <c r="F38" s="544">
        <f>'Schedule 3B_Income_Eastern'!F38+'Schedule 3C_Income_Western'!F38+'Schedule 3D_Income_The Cape'!F38</f>
        <v>0</v>
      </c>
      <c r="G38" s="544">
        <f>'Schedule 3B_Income_Eastern'!G38+'Schedule 3C_Income_Western'!G38+'Schedule 3D_Income_The Cape'!G38</f>
        <v>1223016.9980791651</v>
      </c>
      <c r="H38" s="544">
        <f>'Schedule 3B_Income_Eastern'!H38+'Schedule 3C_Income_Western'!H38+'Schedule 3D_Income_The Cape'!H38</f>
        <v>1998023.2440390342</v>
      </c>
      <c r="I38" s="544">
        <f>'Schedule 3B_Income_Eastern'!I38+'Schedule 3C_Income_Western'!I38+'Schedule 3D_Income_The Cape'!I38</f>
        <v>1988487.0568818552</v>
      </c>
      <c r="J38" s="544">
        <f>'Schedule 3B_Income_Eastern'!J38+'Schedule 3C_Income_Western'!J38+'Schedule 3D_Income_The Cape'!J38</f>
        <v>0</v>
      </c>
      <c r="K38" s="544">
        <f>'Schedule 3B_Income_Eastern'!K38+'Schedule 3C_Income_Western'!K38+'Schedule 3D_Income_The Cape'!K38</f>
        <v>0</v>
      </c>
      <c r="L38" s="544">
        <f>'Schedule 3B_Income_Eastern'!L38+'Schedule 3C_Income_Western'!L38+'Schedule 3D_Income_The Cape'!L38</f>
        <v>3986510.3009208897</v>
      </c>
      <c r="M38" s="544">
        <f>'Schedule 3B_Income_Eastern'!M38+'Schedule 3C_Income_Western'!M38+'Schedule 3D_Income_The Cape'!M38</f>
        <v>5209527.2990000546</v>
      </c>
      <c r="N38" s="210">
        <v>17</v>
      </c>
      <c r="O38" s="544">
        <f>'Schedule 3B_Income_Eastern'!O38+'Schedule 3C_Income_Western'!O38+'Schedule 3D_Income_The Cape'!O38</f>
        <v>884770.03019346087</v>
      </c>
      <c r="P38" s="544">
        <f>'Schedule 3B_Income_Eastern'!P38+'Schedule 3C_Income_Western'!P38+'Schedule 3D_Income_The Cape'!P38</f>
        <v>765610.88392881141</v>
      </c>
      <c r="Q38" s="544">
        <f>'Schedule 3B_Income_Eastern'!Q38+'Schedule 3C_Income_Western'!Q38+'Schedule 3D_Income_The Cape'!Q38</f>
        <v>0</v>
      </c>
      <c r="R38" s="544">
        <f>'Schedule 3B_Income_Eastern'!R38+'Schedule 3C_Income_Western'!R38+'Schedule 3D_Income_The Cape'!R38</f>
        <v>0</v>
      </c>
      <c r="S38" s="544">
        <f>'Schedule 3B_Income_Eastern'!S38+'Schedule 3C_Income_Western'!S38+'Schedule 3D_Income_The Cape'!S38</f>
        <v>1650380.9141222723</v>
      </c>
      <c r="T38" s="544">
        <f>'Schedule 3B_Income_Eastern'!T38+'Schedule 3C_Income_Western'!T38+'Schedule 3D_Income_The Cape'!T38</f>
        <v>2029730.2731763602</v>
      </c>
      <c r="U38" s="544">
        <f>'Schedule 3B_Income_Eastern'!U38+'Schedule 3C_Income_Western'!U38+'Schedule 3D_Income_The Cape'!U38</f>
        <v>2416103.2443324775</v>
      </c>
      <c r="V38" s="544">
        <f>'Schedule 3B_Income_Eastern'!V38+'Schedule 3C_Income_Western'!V38+'Schedule 3D_Income_The Cape'!V38</f>
        <v>0</v>
      </c>
      <c r="W38" s="544">
        <f>'Schedule 3B_Income_Eastern'!W38+'Schedule 3C_Income_Western'!W38+'Schedule 3D_Income_The Cape'!W38</f>
        <v>0</v>
      </c>
      <c r="X38" s="544">
        <f>'Schedule 3B_Income_Eastern'!X38+'Schedule 3C_Income_Western'!X38+'Schedule 3D_Income_The Cape'!X38</f>
        <v>4445833.5175088374</v>
      </c>
      <c r="Y38" s="544">
        <f>'Schedule 3B_Income_Eastern'!Y38+'Schedule 3C_Income_Western'!Y38+'Schedule 3D_Income_The Cape'!Y38</f>
        <v>6096214.4316311087</v>
      </c>
      <c r="Z38" s="210">
        <v>17</v>
      </c>
      <c r="AA38" s="544">
        <f>'Schedule 3B_Income_Eastern'!AA38+'Schedule 3C_Income_Western'!AA38+'Schedule 3D_Income_The Cape'!AA38</f>
        <v>152589.57271854495</v>
      </c>
      <c r="AB38" s="544">
        <f>'Schedule 3B_Income_Eastern'!AB38+'Schedule 3C_Income_Western'!AB38+'Schedule 3D_Income_The Cape'!AB38</f>
        <v>130370.28421018629</v>
      </c>
      <c r="AC38" s="544">
        <f>'Schedule 3B_Income_Eastern'!AC38+'Schedule 3C_Income_Western'!AC38+'Schedule 3D_Income_The Cape'!AC38</f>
        <v>0</v>
      </c>
      <c r="AD38" s="544">
        <f>'Schedule 3B_Income_Eastern'!AD38+'Schedule 3C_Income_Western'!AD38+'Schedule 3D_Income_The Cape'!AD38</f>
        <v>0</v>
      </c>
      <c r="AE38" s="544">
        <f>'Schedule 3B_Income_Eastern'!AE38+'Schedule 3C_Income_Western'!AE38+'Schedule 3D_Income_The Cape'!AE38</f>
        <v>282959.85692873126</v>
      </c>
      <c r="AF38" s="544">
        <f>'Schedule 3B_Income_Eastern'!AF38+'Schedule 3C_Income_Western'!AF38+'Schedule 3D_Income_The Cape'!AF38</f>
        <v>439659.44353269361</v>
      </c>
      <c r="AG38" s="544">
        <f>'Schedule 3B_Income_Eastern'!AG38+'Schedule 3C_Income_Western'!AG38+'Schedule 3D_Income_The Cape'!AG38</f>
        <v>510726.49479416141</v>
      </c>
      <c r="AH38" s="544">
        <f>'Schedule 3B_Income_Eastern'!AH38+'Schedule 3C_Income_Western'!AH38+'Schedule 3D_Income_The Cape'!AH38</f>
        <v>0</v>
      </c>
      <c r="AI38" s="544">
        <f>'Schedule 3B_Income_Eastern'!AI38+'Schedule 3C_Income_Western'!AI38+'Schedule 3D_Income_The Cape'!AI38</f>
        <v>0</v>
      </c>
      <c r="AJ38" s="544">
        <f>'Schedule 3B_Income_Eastern'!AJ38+'Schedule 3C_Income_Western'!AJ38+'Schedule 3D_Income_The Cape'!AJ38</f>
        <v>950385.93832685496</v>
      </c>
      <c r="AK38" s="544">
        <f>'Schedule 3B_Income_Eastern'!AK38+'Schedule 3C_Income_Western'!AK38+'Schedule 3D_Income_The Cape'!AK38</f>
        <v>1233345.7952555863</v>
      </c>
      <c r="AL38" s="210">
        <v>17</v>
      </c>
      <c r="AM38" s="544">
        <f>'Schedule 3B_Income_Eastern'!AM38+'Schedule 3C_Income_Western'!AM38+'Schedule 3D_Income_The Cape'!AM38</f>
        <v>3920328.0081875389</v>
      </c>
      <c r="AN38" s="544">
        <f>'Schedule 3B_Income_Eastern'!AN38+'Schedule 3C_Income_Western'!AN38+'Schedule 3D_Income_The Cape'!AN38</f>
        <v>3998890.699953841</v>
      </c>
      <c r="AO38" s="544">
        <f>'Schedule 3B_Income_Eastern'!AO38+'Schedule 3C_Income_Western'!AO38+'Schedule 3D_Income_The Cape'!AO38</f>
        <v>0</v>
      </c>
      <c r="AP38" s="544">
        <f>'Schedule 3B_Income_Eastern'!AP38+'Schedule 3C_Income_Western'!AP38+'Schedule 3D_Income_The Cape'!AP38</f>
        <v>0</v>
      </c>
      <c r="AQ38" s="544">
        <f>'Schedule 3B_Income_Eastern'!AQ38+'Schedule 3C_Income_Western'!AQ38+'Schedule 3D_Income_The Cape'!AQ38</f>
        <v>7919218.7081413809</v>
      </c>
      <c r="AR38" s="544">
        <f>'Schedule 3B_Income_Eastern'!AR38+'Schedule 3C_Income_Western'!AR38+'Schedule 3D_Income_The Cape'!AR38</f>
        <v>12450554.437356181</v>
      </c>
      <c r="AS38" s="544">
        <f>'Schedule 3B_Income_Eastern'!AS38+'Schedule 3C_Income_Western'!AS38+'Schedule 3D_Income_The Cape'!AS38</f>
        <v>14122978.675009318</v>
      </c>
      <c r="AT38" s="544">
        <f>'Schedule 3B_Income_Eastern'!AT38+'Schedule 3C_Income_Western'!AT38+'Schedule 3D_Income_The Cape'!AT38</f>
        <v>0</v>
      </c>
      <c r="AU38" s="544">
        <f>'Schedule 3B_Income_Eastern'!AU38+'Schedule 3C_Income_Western'!AU38+'Schedule 3D_Income_The Cape'!AU38</f>
        <v>0</v>
      </c>
      <c r="AV38" s="544">
        <f>'Schedule 3B_Income_Eastern'!AV38+'Schedule 3C_Income_Western'!AV38+'Schedule 3D_Income_The Cape'!AV38</f>
        <v>26573533.112365499</v>
      </c>
      <c r="AW38" s="544">
        <f>'Schedule 3B_Income_Eastern'!AW38+'Schedule 3C_Income_Western'!AW38+'Schedule 3D_Income_The Cape'!AW38</f>
        <v>34492751.820506878</v>
      </c>
      <c r="AX38" s="210">
        <v>17</v>
      </c>
      <c r="AY38" s="544">
        <f>'Schedule 3B_Income_Eastern'!AY38+'Schedule 3C_Income_Western'!AY38+'Schedule 3D_Income_The Cape'!AY38</f>
        <v>56086.132033359398</v>
      </c>
      <c r="AZ38" s="544">
        <f>'Schedule 3B_Income_Eastern'!AZ38+'Schedule 3C_Income_Western'!AZ38+'Schedule 3D_Income_The Cape'!AZ38</f>
        <v>67532.569243607999</v>
      </c>
      <c r="BA38" s="544">
        <f>'Schedule 3B_Income_Eastern'!BA38+'Schedule 3C_Income_Western'!BA38+'Schedule 3D_Income_The Cape'!BA38</f>
        <v>0</v>
      </c>
      <c r="BB38" s="544">
        <f>'Schedule 3B_Income_Eastern'!BB38+'Schedule 3C_Income_Western'!BB38+'Schedule 3D_Income_The Cape'!BB38</f>
        <v>0</v>
      </c>
      <c r="BC38" s="544">
        <f>'Schedule 3B_Income_Eastern'!BC38+'Schedule 3C_Income_Western'!BC38+'Schedule 3D_Income_The Cape'!BC38</f>
        <v>123618.7012769674</v>
      </c>
      <c r="BD38" s="544">
        <f>'Schedule 3B_Income_Eastern'!BD38+'Schedule 3C_Income_Western'!BD38+'Schedule 3D_Income_The Cape'!BD38</f>
        <v>235124.59156913418</v>
      </c>
      <c r="BE38" s="544">
        <f>'Schedule 3B_Income_Eastern'!BE38+'Schedule 3C_Income_Western'!BE38+'Schedule 3D_Income_The Cape'!BE38</f>
        <v>249667.05830487725</v>
      </c>
      <c r="BF38" s="544">
        <f>'Schedule 3B_Income_Eastern'!BF38+'Schedule 3C_Income_Western'!BF38+'Schedule 3D_Income_The Cape'!BF38</f>
        <v>0</v>
      </c>
      <c r="BG38" s="544">
        <f>'Schedule 3B_Income_Eastern'!BG38+'Schedule 3C_Income_Western'!BG38+'Schedule 3D_Income_The Cape'!BG38</f>
        <v>0</v>
      </c>
      <c r="BH38" s="544">
        <f>'Schedule 3B_Income_Eastern'!BH38+'Schedule 3C_Income_Western'!BH38+'Schedule 3D_Income_The Cape'!BH38</f>
        <v>484791.6498740114</v>
      </c>
      <c r="BI38" s="544">
        <f>'Schedule 3B_Income_Eastern'!BI38+'Schedule 3C_Income_Western'!BI38+'Schedule 3D_Income_The Cape'!BI38</f>
        <v>608410.35115097882</v>
      </c>
      <c r="BJ38" s="210">
        <v>17</v>
      </c>
      <c r="BK38" s="544">
        <f>'Schedule 3B_Income_Eastern'!BK38+'Schedule 3C_Income_Western'!BK38+'Schedule 3D_Income_The Cape'!BK38</f>
        <v>0</v>
      </c>
      <c r="BL38" s="544">
        <f>'Schedule 3B_Income_Eastern'!BL38+'Schedule 3C_Income_Western'!BL38+'Schedule 3D_Income_The Cape'!BL38</f>
        <v>0</v>
      </c>
      <c r="BM38" s="544">
        <f>'Schedule 3B_Income_Eastern'!BM38+'Schedule 3C_Income_Western'!BM38+'Schedule 3D_Income_The Cape'!BM38</f>
        <v>0</v>
      </c>
      <c r="BN38" s="544">
        <f>'Schedule 3B_Income_Eastern'!BN38+'Schedule 3C_Income_Western'!BN38+'Schedule 3D_Income_The Cape'!BN38</f>
        <v>0</v>
      </c>
      <c r="BO38" s="544">
        <f>'Schedule 3B_Income_Eastern'!BO38+'Schedule 3C_Income_Western'!BO38+'Schedule 3D_Income_The Cape'!BO38</f>
        <v>0</v>
      </c>
      <c r="BP38" s="544">
        <f>'Schedule 3B_Income_Eastern'!BP38+'Schedule 3C_Income_Western'!BP38+'Schedule 3D_Income_The Cape'!BP38</f>
        <v>0</v>
      </c>
      <c r="BQ38" s="544">
        <f>'Schedule 3B_Income_Eastern'!BQ38+'Schedule 3C_Income_Western'!BQ38+'Schedule 3D_Income_The Cape'!BQ38</f>
        <v>0</v>
      </c>
      <c r="BR38" s="544">
        <f>'Schedule 3B_Income_Eastern'!BR38+'Schedule 3C_Income_Western'!BR38+'Schedule 3D_Income_The Cape'!BR38</f>
        <v>0</v>
      </c>
      <c r="BS38" s="544">
        <f>'Schedule 3B_Income_Eastern'!BS38+'Schedule 3C_Income_Western'!BS38+'Schedule 3D_Income_The Cape'!BS38</f>
        <v>0</v>
      </c>
      <c r="BT38" s="544">
        <f>'Schedule 3B_Income_Eastern'!BT38+'Schedule 3C_Income_Western'!BT38+'Schedule 3D_Income_The Cape'!BT38</f>
        <v>0</v>
      </c>
      <c r="BU38" s="544">
        <f>'Schedule 3B_Income_Eastern'!BU38+'Schedule 3C_Income_Western'!BU38+'Schedule 3D_Income_The Cape'!BU38</f>
        <v>0</v>
      </c>
      <c r="BV38" s="210">
        <v>17</v>
      </c>
      <c r="BW38" s="544">
        <f>'Schedule 3B_Income_Eastern'!BW38+'Schedule 3C_Income_Western'!BW38+'Schedule 3D_Income_The Cape'!BW38</f>
        <v>95180.714838624117</v>
      </c>
      <c r="BX38" s="544">
        <f>'Schedule 3B_Income_Eastern'!BX38+'Schedule 3C_Income_Western'!BX38+'Schedule 3D_Income_The Cape'!BX38</f>
        <v>83795.849430868751</v>
      </c>
      <c r="BY38" s="544">
        <f>'Schedule 3B_Income_Eastern'!BY38+'Schedule 3C_Income_Western'!BY38+'Schedule 3D_Income_The Cape'!BY38</f>
        <v>0</v>
      </c>
      <c r="BZ38" s="544">
        <f>'Schedule 3B_Income_Eastern'!BZ38+'Schedule 3C_Income_Western'!BZ38+'Schedule 3D_Income_The Cape'!BZ38</f>
        <v>0</v>
      </c>
      <c r="CA38" s="544">
        <f>'Schedule 3B_Income_Eastern'!CA38+'Schedule 3C_Income_Western'!CA38+'Schedule 3D_Income_The Cape'!CA38</f>
        <v>178976.56426949287</v>
      </c>
      <c r="CB38" s="544">
        <f>'Schedule 3B_Income_Eastern'!CB38+'Schedule 3C_Income_Western'!CB38+'Schedule 3D_Income_The Cape'!CB38</f>
        <v>434267.55434655229</v>
      </c>
      <c r="CC38" s="544">
        <f>'Schedule 3B_Income_Eastern'!CC38+'Schedule 3C_Income_Western'!CC38+'Schedule 3D_Income_The Cape'!CC38</f>
        <v>527425.54705665389</v>
      </c>
      <c r="CD38" s="544">
        <f>'Schedule 3B_Income_Eastern'!CD38+'Schedule 3C_Income_Western'!CD38+'Schedule 3D_Income_The Cape'!CD38</f>
        <v>0</v>
      </c>
      <c r="CE38" s="544">
        <f>'Schedule 3B_Income_Eastern'!CE38+'Schedule 3C_Income_Western'!CE38+'Schedule 3D_Income_The Cape'!CE38</f>
        <v>0</v>
      </c>
      <c r="CF38" s="544">
        <f>'Schedule 3B_Income_Eastern'!CF38+'Schedule 3C_Income_Western'!CF38+'Schedule 3D_Income_The Cape'!CF38</f>
        <v>961693.10140320624</v>
      </c>
      <c r="CG38" s="544">
        <f>'Schedule 3B_Income_Eastern'!CG38+'Schedule 3C_Income_Western'!CG38+'Schedule 3D_Income_The Cape'!CG38</f>
        <v>1140669.6656726992</v>
      </c>
      <c r="CH38" s="210">
        <v>17</v>
      </c>
      <c r="CI38" s="544">
        <f>'Schedule 3B_Income_Eastern'!CI38+'Schedule 3C_Income_Western'!CI38+'Schedule 3D_Income_The Cape'!CI38</f>
        <v>5815021.695109277</v>
      </c>
      <c r="CJ38" s="544">
        <f>'Schedule 3B_Income_Eastern'!CJ38+'Schedule 3C_Income_Western'!CJ38+'Schedule 3D_Income_The Cape'!CJ38</f>
        <v>5563150.0477087339</v>
      </c>
      <c r="CK38" s="544">
        <f>'Schedule 3B_Income_Eastern'!CK38+'Schedule 3C_Income_Western'!CK38+'Schedule 3D_Income_The Cape'!CK38</f>
        <v>0</v>
      </c>
      <c r="CL38" s="544">
        <f>'Schedule 3B_Income_Eastern'!CL38+'Schedule 3C_Income_Western'!CL38+'Schedule 3D_Income_The Cape'!CL38</f>
        <v>0</v>
      </c>
      <c r="CM38" s="372">
        <f t="shared" si="13"/>
        <v>11378171.742818011</v>
      </c>
      <c r="CN38" s="544">
        <f>'Schedule 3B_Income_Eastern'!CN38+'Schedule 3C_Income_Western'!CN38+'Schedule 3D_Income_The Cape'!CN38</f>
        <v>17587359.544019952</v>
      </c>
      <c r="CO38" s="544">
        <f>'Schedule 3B_Income_Eastern'!CO38+'Schedule 3C_Income_Western'!CO38+'Schedule 3D_Income_The Cape'!CO38</f>
        <v>19815388.07637934</v>
      </c>
      <c r="CP38" s="544">
        <f>'Schedule 3B_Income_Eastern'!CP38+'Schedule 3C_Income_Western'!CP38+'Schedule 3D_Income_The Cape'!CP38</f>
        <v>0</v>
      </c>
      <c r="CQ38" s="544">
        <f>'Schedule 3B_Income_Eastern'!CQ38+'Schedule 3C_Income_Western'!CQ38+'Schedule 3D_Income_The Cape'!CQ38</f>
        <v>0</v>
      </c>
      <c r="CR38" s="372">
        <f t="shared" si="14"/>
        <v>37402747.620399296</v>
      </c>
      <c r="CS38" s="544">
        <f>'Schedule 3B_Income_Eastern'!CS38+'Schedule 3C_Income_Western'!CS38+'Schedule 3D_Income_The Cape'!CS38</f>
        <v>23402381.23912923</v>
      </c>
      <c r="CT38" s="544">
        <f>'Schedule 3B_Income_Eastern'!CT38+'Schedule 3C_Income_Western'!CT38+'Schedule 3D_Income_The Cape'!CT38</f>
        <v>25378538.124088079</v>
      </c>
      <c r="CU38" s="544">
        <f>'Schedule 3B_Income_Eastern'!CU38+'Schedule 3C_Income_Western'!CU38+'Schedule 3D_Income_The Cape'!CU38</f>
        <v>0</v>
      </c>
      <c r="CV38" s="544">
        <f>'Schedule 3B_Income_Eastern'!CV38+'Schedule 3C_Income_Western'!CV38+'Schedule 3D_Income_The Cape'!CV38</f>
        <v>0</v>
      </c>
      <c r="CW38" s="372">
        <f t="shared" si="15"/>
        <v>48780919.363217309</v>
      </c>
    </row>
    <row r="39" spans="1:101" ht="15.75" customHeight="1">
      <c r="A39" s="79" t="s">
        <v>225</v>
      </c>
      <c r="B39" s="210">
        <v>18</v>
      </c>
      <c r="C39" s="544">
        <f>'Schedule 3B_Income_Eastern'!C39+'Schedule 3C_Income_Western'!C39+'Schedule 3D_Income_The Cape'!C39</f>
        <v>26685.929044310618</v>
      </c>
      <c r="D39" s="544">
        <f>'Schedule 3B_Income_Eastern'!D39+'Schedule 3C_Income_Western'!D39+'Schedule 3D_Income_The Cape'!D39</f>
        <v>21630.201233303487</v>
      </c>
      <c r="E39" s="544">
        <f>'Schedule 3B_Income_Eastern'!E39+'Schedule 3C_Income_Western'!E39+'Schedule 3D_Income_The Cape'!E39</f>
        <v>0</v>
      </c>
      <c r="F39" s="544">
        <f>'Schedule 3B_Income_Eastern'!F39+'Schedule 3C_Income_Western'!F39+'Schedule 3D_Income_The Cape'!F39</f>
        <v>0</v>
      </c>
      <c r="G39" s="544">
        <f>'Schedule 3B_Income_Eastern'!G39+'Schedule 3C_Income_Western'!G39+'Schedule 3D_Income_The Cape'!G39</f>
        <v>48316.130277614102</v>
      </c>
      <c r="H39" s="544">
        <f>'Schedule 3B_Income_Eastern'!H39+'Schedule 3C_Income_Western'!H39+'Schedule 3D_Income_The Cape'!H39</f>
        <v>41815.810265961394</v>
      </c>
      <c r="I39" s="544">
        <f>'Schedule 3B_Income_Eastern'!I39+'Schedule 3C_Income_Western'!I39+'Schedule 3D_Income_The Cape'!I39</f>
        <v>46525.286634500408</v>
      </c>
      <c r="J39" s="544">
        <f>'Schedule 3B_Income_Eastern'!J39+'Schedule 3C_Income_Western'!J39+'Schedule 3D_Income_The Cape'!J39</f>
        <v>0</v>
      </c>
      <c r="K39" s="544">
        <f>'Schedule 3B_Income_Eastern'!K39+'Schedule 3C_Income_Western'!K39+'Schedule 3D_Income_The Cape'!K39</f>
        <v>0</v>
      </c>
      <c r="L39" s="544">
        <f>'Schedule 3B_Income_Eastern'!L39+'Schedule 3C_Income_Western'!L39+'Schedule 3D_Income_The Cape'!L39</f>
        <v>88341.096900461809</v>
      </c>
      <c r="M39" s="544">
        <f>'Schedule 3B_Income_Eastern'!M39+'Schedule 3C_Income_Western'!M39+'Schedule 3D_Income_The Cape'!M39</f>
        <v>136657.2271780759</v>
      </c>
      <c r="N39" s="210">
        <v>18</v>
      </c>
      <c r="O39" s="544">
        <f>'Schedule 3B_Income_Eastern'!O39+'Schedule 3C_Income_Western'!O39+'Schedule 3D_Income_The Cape'!O39</f>
        <v>32124.101661755212</v>
      </c>
      <c r="P39" s="544">
        <f>'Schedule 3B_Income_Eastern'!P39+'Schedule 3C_Income_Western'!P39+'Schedule 3D_Income_The Cape'!P39</f>
        <v>28687.907143325883</v>
      </c>
      <c r="Q39" s="544">
        <f>'Schedule 3B_Income_Eastern'!Q39+'Schedule 3C_Income_Western'!Q39+'Schedule 3D_Income_The Cape'!Q39</f>
        <v>0</v>
      </c>
      <c r="R39" s="544">
        <f>'Schedule 3B_Income_Eastern'!R39+'Schedule 3C_Income_Western'!R39+'Schedule 3D_Income_The Cape'!R39</f>
        <v>0</v>
      </c>
      <c r="S39" s="544">
        <f>'Schedule 3B_Income_Eastern'!S39+'Schedule 3C_Income_Western'!S39+'Schedule 3D_Income_The Cape'!S39</f>
        <v>60812.008805081095</v>
      </c>
      <c r="T39" s="544">
        <f>'Schedule 3B_Income_Eastern'!T39+'Schedule 3C_Income_Western'!T39+'Schedule 3D_Income_The Cape'!T39</f>
        <v>45519.664188075607</v>
      </c>
      <c r="U39" s="544">
        <f>'Schedule 3B_Income_Eastern'!U39+'Schedule 3C_Income_Western'!U39+'Schedule 3D_Income_The Cape'!U39</f>
        <v>56695.471189973163</v>
      </c>
      <c r="V39" s="544">
        <f>'Schedule 3B_Income_Eastern'!V39+'Schedule 3C_Income_Western'!V39+'Schedule 3D_Income_The Cape'!V39</f>
        <v>0</v>
      </c>
      <c r="W39" s="544">
        <f>'Schedule 3B_Income_Eastern'!W39+'Schedule 3C_Income_Western'!W39+'Schedule 3D_Income_The Cape'!W39</f>
        <v>0</v>
      </c>
      <c r="X39" s="544">
        <f>'Schedule 3B_Income_Eastern'!X39+'Schedule 3C_Income_Western'!X39+'Schedule 3D_Income_The Cape'!X39</f>
        <v>102215.13537804876</v>
      </c>
      <c r="Y39" s="544">
        <f>'Schedule 3B_Income_Eastern'!Y39+'Schedule 3C_Income_Western'!Y39+'Schedule 3D_Income_The Cape'!Y39</f>
        <v>163027.14418312986</v>
      </c>
      <c r="Z39" s="210">
        <v>18</v>
      </c>
      <c r="AA39" s="544">
        <f>'Schedule 3B_Income_Eastern'!AA39+'Schedule 3C_Income_Western'!AA39+'Schedule 3D_Income_The Cape'!AA39</f>
        <v>3667.5768015913582</v>
      </c>
      <c r="AB39" s="544">
        <f>'Schedule 3B_Income_Eastern'!AB39+'Schedule 3C_Income_Western'!AB39+'Schedule 3D_Income_The Cape'!AB39</f>
        <v>3351.4369176234472</v>
      </c>
      <c r="AC39" s="544">
        <f>'Schedule 3B_Income_Eastern'!AC39+'Schedule 3C_Income_Western'!AC39+'Schedule 3D_Income_The Cape'!AC39</f>
        <v>0</v>
      </c>
      <c r="AD39" s="544">
        <f>'Schedule 3B_Income_Eastern'!AD39+'Schedule 3C_Income_Western'!AD39+'Schedule 3D_Income_The Cape'!AD39</f>
        <v>0</v>
      </c>
      <c r="AE39" s="544">
        <f>'Schedule 3B_Income_Eastern'!AE39+'Schedule 3C_Income_Western'!AE39+'Schedule 3D_Income_The Cape'!AE39</f>
        <v>7019.013719214805</v>
      </c>
      <c r="AF39" s="544">
        <f>'Schedule 3B_Income_Eastern'!AF39+'Schedule 3C_Income_Western'!AF39+'Schedule 3D_Income_The Cape'!AF39</f>
        <v>6129.1757663923627</v>
      </c>
      <c r="AG39" s="544">
        <f>'Schedule 3B_Income_Eastern'!AG39+'Schedule 3C_Income_Western'!AG39+'Schedule 3D_Income_The Cape'!AG39</f>
        <v>6594.1992493052094</v>
      </c>
      <c r="AH39" s="544">
        <f>'Schedule 3B_Income_Eastern'!AH39+'Schedule 3C_Income_Western'!AH39+'Schedule 3D_Income_The Cape'!AH39</f>
        <v>0</v>
      </c>
      <c r="AI39" s="544">
        <f>'Schedule 3B_Income_Eastern'!AI39+'Schedule 3C_Income_Western'!AI39+'Schedule 3D_Income_The Cape'!AI39</f>
        <v>0</v>
      </c>
      <c r="AJ39" s="544">
        <f>'Schedule 3B_Income_Eastern'!AJ39+'Schedule 3C_Income_Western'!AJ39+'Schedule 3D_Income_The Cape'!AJ39</f>
        <v>12723.375015697573</v>
      </c>
      <c r="AK39" s="544">
        <f>'Schedule 3B_Income_Eastern'!AK39+'Schedule 3C_Income_Western'!AK39+'Schedule 3D_Income_The Cape'!AK39</f>
        <v>19742.388734912376</v>
      </c>
      <c r="AL39" s="210">
        <v>18</v>
      </c>
      <c r="AM39" s="544">
        <f>'Schedule 3B_Income_Eastern'!AM39+'Schedule 3C_Income_Western'!AM39+'Schedule 3D_Income_The Cape'!AM39</f>
        <v>182668.00251879456</v>
      </c>
      <c r="AN39" s="544">
        <f>'Schedule 3B_Income_Eastern'!AN39+'Schedule 3C_Income_Western'!AN39+'Schedule 3D_Income_The Cape'!AN39</f>
        <v>190680.63610972848</v>
      </c>
      <c r="AO39" s="544">
        <f>'Schedule 3B_Income_Eastern'!AO39+'Schedule 3C_Income_Western'!AO39+'Schedule 3D_Income_The Cape'!AO39</f>
        <v>0</v>
      </c>
      <c r="AP39" s="544">
        <f>'Schedule 3B_Income_Eastern'!AP39+'Schedule 3C_Income_Western'!AP39+'Schedule 3D_Income_The Cape'!AP39</f>
        <v>0</v>
      </c>
      <c r="AQ39" s="544">
        <f>'Schedule 3B_Income_Eastern'!AQ39+'Schedule 3C_Income_Western'!AQ39+'Schedule 3D_Income_The Cape'!AQ39</f>
        <v>373348.63862852298</v>
      </c>
      <c r="AR39" s="544">
        <f>'Schedule 3B_Income_Eastern'!AR39+'Schedule 3C_Income_Western'!AR39+'Schedule 3D_Income_The Cape'!AR39</f>
        <v>255982.29737242172</v>
      </c>
      <c r="AS39" s="544">
        <f>'Schedule 3B_Income_Eastern'!AS39+'Schedule 3C_Income_Western'!AS39+'Schedule 3D_Income_The Cape'!AS39</f>
        <v>321533.10984780244</v>
      </c>
      <c r="AT39" s="544">
        <f>'Schedule 3B_Income_Eastern'!AT39+'Schedule 3C_Income_Western'!AT39+'Schedule 3D_Income_The Cape'!AT39</f>
        <v>0</v>
      </c>
      <c r="AU39" s="544">
        <f>'Schedule 3B_Income_Eastern'!AU39+'Schedule 3C_Income_Western'!AU39+'Schedule 3D_Income_The Cape'!AU39</f>
        <v>0</v>
      </c>
      <c r="AV39" s="544">
        <f>'Schedule 3B_Income_Eastern'!AV39+'Schedule 3C_Income_Western'!AV39+'Schedule 3D_Income_The Cape'!AV39</f>
        <v>577515.40722022427</v>
      </c>
      <c r="AW39" s="544">
        <f>'Schedule 3B_Income_Eastern'!AW39+'Schedule 3C_Income_Western'!AW39+'Schedule 3D_Income_The Cape'!AW39</f>
        <v>950864.04584874725</v>
      </c>
      <c r="AX39" s="210">
        <v>18</v>
      </c>
      <c r="AY39" s="544">
        <f>'Schedule 3B_Income_Eastern'!AY39+'Schedule 3C_Income_Western'!AY39+'Schedule 3D_Income_The Cape'!AY39</f>
        <v>4435.9021515515406</v>
      </c>
      <c r="AZ39" s="544">
        <f>'Schedule 3B_Income_Eastern'!AZ39+'Schedule 3C_Income_Western'!AZ39+'Schedule 3D_Income_The Cape'!AZ39</f>
        <v>3750.3135899296067</v>
      </c>
      <c r="BA39" s="544">
        <f>'Schedule 3B_Income_Eastern'!BA39+'Schedule 3C_Income_Western'!BA39+'Schedule 3D_Income_The Cape'!BA39</f>
        <v>0</v>
      </c>
      <c r="BB39" s="544">
        <f>'Schedule 3B_Income_Eastern'!BB39+'Schedule 3C_Income_Western'!BB39+'Schedule 3D_Income_The Cape'!BB39</f>
        <v>0</v>
      </c>
      <c r="BC39" s="544">
        <f>'Schedule 3B_Income_Eastern'!BC39+'Schedule 3C_Income_Western'!BC39+'Schedule 3D_Income_The Cape'!BC39</f>
        <v>8186.2157414811472</v>
      </c>
      <c r="BD39" s="544">
        <f>'Schedule 3B_Income_Eastern'!BD39+'Schedule 3C_Income_Western'!BD39+'Schedule 3D_Income_The Cape'!BD39</f>
        <v>3904.4835350216499</v>
      </c>
      <c r="BE39" s="544">
        <f>'Schedule 3B_Income_Eastern'!BE39+'Schedule 3C_Income_Western'!BE39+'Schedule 3D_Income_The Cape'!BE39</f>
        <v>3431.8664524501019</v>
      </c>
      <c r="BF39" s="544">
        <f>'Schedule 3B_Income_Eastern'!BF39+'Schedule 3C_Income_Western'!BF39+'Schedule 3D_Income_The Cape'!BF39</f>
        <v>0</v>
      </c>
      <c r="BG39" s="544">
        <f>'Schedule 3B_Income_Eastern'!BG39+'Schedule 3C_Income_Western'!BG39+'Schedule 3D_Income_The Cape'!BG39</f>
        <v>0</v>
      </c>
      <c r="BH39" s="544">
        <f>'Schedule 3B_Income_Eastern'!BH39+'Schedule 3C_Income_Western'!BH39+'Schedule 3D_Income_The Cape'!BH39</f>
        <v>7336.3499874717527</v>
      </c>
      <c r="BI39" s="544">
        <f>'Schedule 3B_Income_Eastern'!BI39+'Schedule 3C_Income_Western'!BI39+'Schedule 3D_Income_The Cape'!BI39</f>
        <v>15522.565728952901</v>
      </c>
      <c r="BJ39" s="210">
        <v>18</v>
      </c>
      <c r="BK39" s="544">
        <f>'Schedule 3B_Income_Eastern'!BK39+'Schedule 3C_Income_Western'!BK39+'Schedule 3D_Income_The Cape'!BK39</f>
        <v>0</v>
      </c>
      <c r="BL39" s="544">
        <f>'Schedule 3B_Income_Eastern'!BL39+'Schedule 3C_Income_Western'!BL39+'Schedule 3D_Income_The Cape'!BL39</f>
        <v>0</v>
      </c>
      <c r="BM39" s="544">
        <f>'Schedule 3B_Income_Eastern'!BM39+'Schedule 3C_Income_Western'!BM39+'Schedule 3D_Income_The Cape'!BM39</f>
        <v>0</v>
      </c>
      <c r="BN39" s="544">
        <f>'Schedule 3B_Income_Eastern'!BN39+'Schedule 3C_Income_Western'!BN39+'Schedule 3D_Income_The Cape'!BN39</f>
        <v>0</v>
      </c>
      <c r="BO39" s="544">
        <f>'Schedule 3B_Income_Eastern'!BO39+'Schedule 3C_Income_Western'!BO39+'Schedule 3D_Income_The Cape'!BO39</f>
        <v>0</v>
      </c>
      <c r="BP39" s="544">
        <f>'Schedule 3B_Income_Eastern'!BP39+'Schedule 3C_Income_Western'!BP39+'Schedule 3D_Income_The Cape'!BP39</f>
        <v>0</v>
      </c>
      <c r="BQ39" s="544">
        <f>'Schedule 3B_Income_Eastern'!BQ39+'Schedule 3C_Income_Western'!BQ39+'Schedule 3D_Income_The Cape'!BQ39</f>
        <v>0</v>
      </c>
      <c r="BR39" s="544">
        <f>'Schedule 3B_Income_Eastern'!BR39+'Schedule 3C_Income_Western'!BR39+'Schedule 3D_Income_The Cape'!BR39</f>
        <v>0</v>
      </c>
      <c r="BS39" s="544">
        <f>'Schedule 3B_Income_Eastern'!BS39+'Schedule 3C_Income_Western'!BS39+'Schedule 3D_Income_The Cape'!BS39</f>
        <v>0</v>
      </c>
      <c r="BT39" s="544">
        <f>'Schedule 3B_Income_Eastern'!BT39+'Schedule 3C_Income_Western'!BT39+'Schedule 3D_Income_The Cape'!BT39</f>
        <v>0</v>
      </c>
      <c r="BU39" s="544">
        <f>'Schedule 3B_Income_Eastern'!BU39+'Schedule 3C_Income_Western'!BU39+'Schedule 3D_Income_The Cape'!BU39</f>
        <v>0</v>
      </c>
      <c r="BV39" s="210">
        <v>18</v>
      </c>
      <c r="BW39" s="544">
        <f>'Schedule 3B_Income_Eastern'!BW39+'Schedule 3C_Income_Western'!BW39+'Schedule 3D_Income_The Cape'!BW39</f>
        <v>7055.2603830817498</v>
      </c>
      <c r="BX39" s="544">
        <f>'Schedule 3B_Income_Eastern'!BX39+'Schedule 3C_Income_Western'!BX39+'Schedule 3D_Income_The Cape'!BX39</f>
        <v>7081.5218422676971</v>
      </c>
      <c r="BY39" s="544">
        <f>'Schedule 3B_Income_Eastern'!BY39+'Schedule 3C_Income_Western'!BY39+'Schedule 3D_Income_The Cape'!BY39</f>
        <v>0</v>
      </c>
      <c r="BZ39" s="544">
        <f>'Schedule 3B_Income_Eastern'!BZ39+'Schedule 3C_Income_Western'!BZ39+'Schedule 3D_Income_The Cape'!BZ39</f>
        <v>0</v>
      </c>
      <c r="CA39" s="544">
        <f>'Schedule 3B_Income_Eastern'!CA39+'Schedule 3C_Income_Western'!CA39+'Schedule 3D_Income_The Cape'!CA39</f>
        <v>14136.782225349445</v>
      </c>
      <c r="CB39" s="544">
        <f>'Schedule 3B_Income_Eastern'!CB39+'Schedule 3C_Income_Western'!CB39+'Schedule 3D_Income_The Cape'!CB39</f>
        <v>7619.607750735795</v>
      </c>
      <c r="CC39" s="544">
        <f>'Schedule 3B_Income_Eastern'!CC39+'Schedule 3C_Income_Western'!CC39+'Schedule 3D_Income_The Cape'!CC39</f>
        <v>8329.0575603997822</v>
      </c>
      <c r="CD39" s="544">
        <f>'Schedule 3B_Income_Eastern'!CD39+'Schedule 3C_Income_Western'!CD39+'Schedule 3D_Income_The Cape'!CD39</f>
        <v>0</v>
      </c>
      <c r="CE39" s="544">
        <f>'Schedule 3B_Income_Eastern'!CE39+'Schedule 3C_Income_Western'!CE39+'Schedule 3D_Income_The Cape'!CE39</f>
        <v>0</v>
      </c>
      <c r="CF39" s="544">
        <f>'Schedule 3B_Income_Eastern'!CF39+'Schedule 3C_Income_Western'!CF39+'Schedule 3D_Income_The Cape'!CF39</f>
        <v>15948.665311135577</v>
      </c>
      <c r="CG39" s="544">
        <f>'Schedule 3B_Income_Eastern'!CG39+'Schedule 3C_Income_Western'!CG39+'Schedule 3D_Income_The Cape'!CG39</f>
        <v>30085.447536485022</v>
      </c>
      <c r="CH39" s="210">
        <v>18</v>
      </c>
      <c r="CI39" s="544">
        <f>'Schedule 3B_Income_Eastern'!CI39+'Schedule 3C_Income_Western'!CI39+'Schedule 3D_Income_The Cape'!CI39</f>
        <v>256636.77256108506</v>
      </c>
      <c r="CJ39" s="544">
        <f>'Schedule 3B_Income_Eastern'!CJ39+'Schedule 3C_Income_Western'!CJ39+'Schedule 3D_Income_The Cape'!CJ39</f>
        <v>255182.01683617861</v>
      </c>
      <c r="CK39" s="544">
        <f>'Schedule 3B_Income_Eastern'!CK39+'Schedule 3C_Income_Western'!CK39+'Schedule 3D_Income_The Cape'!CK39</f>
        <v>0</v>
      </c>
      <c r="CL39" s="544">
        <f>'Schedule 3B_Income_Eastern'!CL39+'Schedule 3C_Income_Western'!CL39+'Schedule 3D_Income_The Cape'!CL39</f>
        <v>0</v>
      </c>
      <c r="CM39" s="372">
        <f t="shared" si="13"/>
        <v>511818.78939726367</v>
      </c>
      <c r="CN39" s="544">
        <f>'Schedule 3B_Income_Eastern'!CN39+'Schedule 3C_Income_Western'!CN39+'Schedule 3D_Income_The Cape'!CN39</f>
        <v>360971.03887860849</v>
      </c>
      <c r="CO39" s="544">
        <f>'Schedule 3B_Income_Eastern'!CO39+'Schedule 3C_Income_Western'!CO39+'Schedule 3D_Income_The Cape'!CO39</f>
        <v>443108.99093443115</v>
      </c>
      <c r="CP39" s="544">
        <f>'Schedule 3B_Income_Eastern'!CP39+'Schedule 3C_Income_Western'!CP39+'Schedule 3D_Income_The Cape'!CP39</f>
        <v>0</v>
      </c>
      <c r="CQ39" s="544">
        <f>'Schedule 3B_Income_Eastern'!CQ39+'Schedule 3C_Income_Western'!CQ39+'Schedule 3D_Income_The Cape'!CQ39</f>
        <v>0</v>
      </c>
      <c r="CR39" s="372">
        <f t="shared" si="14"/>
        <v>804080.02981303958</v>
      </c>
      <c r="CS39" s="544">
        <f>'Schedule 3B_Income_Eastern'!CS39+'Schedule 3C_Income_Western'!CS39+'Schedule 3D_Income_The Cape'!CS39</f>
        <v>617607.81143969344</v>
      </c>
      <c r="CT39" s="544">
        <f>'Schedule 3B_Income_Eastern'!CT39+'Schedule 3C_Income_Western'!CT39+'Schedule 3D_Income_The Cape'!CT39</f>
        <v>698291.00777060981</v>
      </c>
      <c r="CU39" s="544">
        <f>'Schedule 3B_Income_Eastern'!CU39+'Schedule 3C_Income_Western'!CU39+'Schedule 3D_Income_The Cape'!CU39</f>
        <v>0</v>
      </c>
      <c r="CV39" s="544">
        <f>'Schedule 3B_Income_Eastern'!CV39+'Schedule 3C_Income_Western'!CV39+'Schedule 3D_Income_The Cape'!CV39</f>
        <v>0</v>
      </c>
      <c r="CW39" s="372">
        <f t="shared" si="15"/>
        <v>1315898.8192103032</v>
      </c>
    </row>
    <row r="40" spans="1:101" ht="15.75" customHeight="1">
      <c r="A40" s="79" t="s">
        <v>226</v>
      </c>
      <c r="B40" s="210">
        <v>19</v>
      </c>
      <c r="C40" s="544">
        <f>'Schedule 3B_Income_Eastern'!C40+'Schedule 3C_Income_Western'!C40+'Schedule 3D_Income_The Cape'!C40</f>
        <v>367140.26</v>
      </c>
      <c r="D40" s="544">
        <f>'Schedule 3B_Income_Eastern'!D40+'Schedule 3C_Income_Western'!D40+'Schedule 3D_Income_The Cape'!D40</f>
        <v>367853.09</v>
      </c>
      <c r="E40" s="544">
        <f>'Schedule 3B_Income_Eastern'!E40+'Schedule 3C_Income_Western'!E40+'Schedule 3D_Income_The Cape'!E40</f>
        <v>0</v>
      </c>
      <c r="F40" s="544">
        <f>'Schedule 3B_Income_Eastern'!F40+'Schedule 3C_Income_Western'!F40+'Schedule 3D_Income_The Cape'!F40</f>
        <v>0</v>
      </c>
      <c r="G40" s="544">
        <f>'Schedule 3B_Income_Eastern'!G40+'Schedule 3C_Income_Western'!G40+'Schedule 3D_Income_The Cape'!G40</f>
        <v>734993.35000000009</v>
      </c>
      <c r="H40" s="544">
        <f>'Schedule 3B_Income_Eastern'!H40+'Schedule 3C_Income_Western'!H40+'Schedule 3D_Income_The Cape'!H40</f>
        <v>0</v>
      </c>
      <c r="I40" s="544">
        <f>'Schedule 3B_Income_Eastern'!I40+'Schedule 3C_Income_Western'!I40+'Schedule 3D_Income_The Cape'!I40</f>
        <v>0</v>
      </c>
      <c r="J40" s="544">
        <f>'Schedule 3B_Income_Eastern'!J40+'Schedule 3C_Income_Western'!J40+'Schedule 3D_Income_The Cape'!J40</f>
        <v>0</v>
      </c>
      <c r="K40" s="544">
        <f>'Schedule 3B_Income_Eastern'!K40+'Schedule 3C_Income_Western'!K40+'Schedule 3D_Income_The Cape'!K40</f>
        <v>0</v>
      </c>
      <c r="L40" s="544">
        <f>'Schedule 3B_Income_Eastern'!L40+'Schedule 3C_Income_Western'!L40+'Schedule 3D_Income_The Cape'!L40</f>
        <v>0</v>
      </c>
      <c r="M40" s="544">
        <f>'Schedule 3B_Income_Eastern'!M40+'Schedule 3C_Income_Western'!M40+'Schedule 3D_Income_The Cape'!M40</f>
        <v>734993.35000000009</v>
      </c>
      <c r="N40" s="210">
        <v>19</v>
      </c>
      <c r="O40" s="544">
        <f>'Schedule 3B_Income_Eastern'!O40+'Schedule 3C_Income_Western'!O40+'Schedule 3D_Income_The Cape'!O40</f>
        <v>660670.44000000006</v>
      </c>
      <c r="P40" s="544">
        <f>'Schedule 3B_Income_Eastern'!P40+'Schedule 3C_Income_Western'!P40+'Schedule 3D_Income_The Cape'!P40</f>
        <v>625498.89</v>
      </c>
      <c r="Q40" s="544">
        <f>'Schedule 3B_Income_Eastern'!Q40+'Schedule 3C_Income_Western'!Q40+'Schedule 3D_Income_The Cape'!Q40</f>
        <v>0</v>
      </c>
      <c r="R40" s="544">
        <f>'Schedule 3B_Income_Eastern'!R40+'Schedule 3C_Income_Western'!R40+'Schedule 3D_Income_The Cape'!R40</f>
        <v>0</v>
      </c>
      <c r="S40" s="544">
        <f>'Schedule 3B_Income_Eastern'!S40+'Schedule 3C_Income_Western'!S40+'Schedule 3D_Income_The Cape'!S40</f>
        <v>1286169.33</v>
      </c>
      <c r="T40" s="544">
        <f>'Schedule 3B_Income_Eastern'!T40+'Schedule 3C_Income_Western'!T40+'Schedule 3D_Income_The Cape'!T40</f>
        <v>0</v>
      </c>
      <c r="U40" s="544">
        <f>'Schedule 3B_Income_Eastern'!U40+'Schedule 3C_Income_Western'!U40+'Schedule 3D_Income_The Cape'!U40</f>
        <v>0</v>
      </c>
      <c r="V40" s="544">
        <f>'Schedule 3B_Income_Eastern'!V40+'Schedule 3C_Income_Western'!V40+'Schedule 3D_Income_The Cape'!V40</f>
        <v>0</v>
      </c>
      <c r="W40" s="544">
        <f>'Schedule 3B_Income_Eastern'!W40+'Schedule 3C_Income_Western'!W40+'Schedule 3D_Income_The Cape'!W40</f>
        <v>0</v>
      </c>
      <c r="X40" s="544">
        <f>'Schedule 3B_Income_Eastern'!X40+'Schedule 3C_Income_Western'!X40+'Schedule 3D_Income_The Cape'!X40</f>
        <v>0</v>
      </c>
      <c r="Y40" s="544">
        <f>'Schedule 3B_Income_Eastern'!Y40+'Schedule 3C_Income_Western'!Y40+'Schedule 3D_Income_The Cape'!Y40</f>
        <v>1286169.33</v>
      </c>
      <c r="Z40" s="210">
        <v>19</v>
      </c>
      <c r="AA40" s="544">
        <f>'Schedule 3B_Income_Eastern'!AA40+'Schedule 3C_Income_Western'!AA40+'Schedule 3D_Income_The Cape'!AA40</f>
        <v>98983</v>
      </c>
      <c r="AB40" s="544">
        <f>'Schedule 3B_Income_Eastern'!AB40+'Schedule 3C_Income_Western'!AB40+'Schedule 3D_Income_The Cape'!AB40</f>
        <v>116314.44</v>
      </c>
      <c r="AC40" s="544">
        <f>'Schedule 3B_Income_Eastern'!AC40+'Schedule 3C_Income_Western'!AC40+'Schedule 3D_Income_The Cape'!AC40</f>
        <v>0</v>
      </c>
      <c r="AD40" s="544">
        <f>'Schedule 3B_Income_Eastern'!AD40+'Schedule 3C_Income_Western'!AD40+'Schedule 3D_Income_The Cape'!AD40</f>
        <v>0</v>
      </c>
      <c r="AE40" s="544">
        <f>'Schedule 3B_Income_Eastern'!AE40+'Schedule 3C_Income_Western'!AE40+'Schedule 3D_Income_The Cape'!AE40</f>
        <v>215297.44</v>
      </c>
      <c r="AF40" s="544">
        <f>'Schedule 3B_Income_Eastern'!AF40+'Schedule 3C_Income_Western'!AF40+'Schedule 3D_Income_The Cape'!AF40</f>
        <v>0</v>
      </c>
      <c r="AG40" s="544">
        <f>'Schedule 3B_Income_Eastern'!AG40+'Schedule 3C_Income_Western'!AG40+'Schedule 3D_Income_The Cape'!AG40</f>
        <v>0</v>
      </c>
      <c r="AH40" s="544">
        <f>'Schedule 3B_Income_Eastern'!AH40+'Schedule 3C_Income_Western'!AH40+'Schedule 3D_Income_The Cape'!AH40</f>
        <v>0</v>
      </c>
      <c r="AI40" s="544">
        <f>'Schedule 3B_Income_Eastern'!AI40+'Schedule 3C_Income_Western'!AI40+'Schedule 3D_Income_The Cape'!AI40</f>
        <v>0</v>
      </c>
      <c r="AJ40" s="544">
        <f>'Schedule 3B_Income_Eastern'!AJ40+'Schedule 3C_Income_Western'!AJ40+'Schedule 3D_Income_The Cape'!AJ40</f>
        <v>0</v>
      </c>
      <c r="AK40" s="544">
        <f>'Schedule 3B_Income_Eastern'!AK40+'Schedule 3C_Income_Western'!AK40+'Schedule 3D_Income_The Cape'!AK40</f>
        <v>215297.44</v>
      </c>
      <c r="AL40" s="210">
        <v>19</v>
      </c>
      <c r="AM40" s="544">
        <f>'Schedule 3B_Income_Eastern'!AM40+'Schedule 3C_Income_Western'!AM40+'Schedule 3D_Income_The Cape'!AM40</f>
        <v>2289603.71</v>
      </c>
      <c r="AN40" s="544">
        <f>'Schedule 3B_Income_Eastern'!AN40+'Schedule 3C_Income_Western'!AN40+'Schedule 3D_Income_The Cape'!AN40</f>
        <v>2660163.29</v>
      </c>
      <c r="AO40" s="544">
        <f>'Schedule 3B_Income_Eastern'!AO40+'Schedule 3C_Income_Western'!AO40+'Schedule 3D_Income_The Cape'!AO40</f>
        <v>0</v>
      </c>
      <c r="AP40" s="544">
        <f>'Schedule 3B_Income_Eastern'!AP40+'Schedule 3C_Income_Western'!AP40+'Schedule 3D_Income_The Cape'!AP40</f>
        <v>0</v>
      </c>
      <c r="AQ40" s="544">
        <f>'Schedule 3B_Income_Eastern'!AQ40+'Schedule 3C_Income_Western'!AQ40+'Schedule 3D_Income_The Cape'!AQ40</f>
        <v>4949767</v>
      </c>
      <c r="AR40" s="544">
        <f>'Schedule 3B_Income_Eastern'!AR40+'Schedule 3C_Income_Western'!AR40+'Schedule 3D_Income_The Cape'!AR40</f>
        <v>0</v>
      </c>
      <c r="AS40" s="544">
        <f>'Schedule 3B_Income_Eastern'!AS40+'Schedule 3C_Income_Western'!AS40+'Schedule 3D_Income_The Cape'!AS40</f>
        <v>0</v>
      </c>
      <c r="AT40" s="544">
        <f>'Schedule 3B_Income_Eastern'!AT40+'Schedule 3C_Income_Western'!AT40+'Schedule 3D_Income_The Cape'!AT40</f>
        <v>0</v>
      </c>
      <c r="AU40" s="544">
        <f>'Schedule 3B_Income_Eastern'!AU40+'Schedule 3C_Income_Western'!AU40+'Schedule 3D_Income_The Cape'!AU40</f>
        <v>0</v>
      </c>
      <c r="AV40" s="544">
        <f>'Schedule 3B_Income_Eastern'!AV40+'Schedule 3C_Income_Western'!AV40+'Schedule 3D_Income_The Cape'!AV40</f>
        <v>0</v>
      </c>
      <c r="AW40" s="544">
        <f>'Schedule 3B_Income_Eastern'!AW40+'Schedule 3C_Income_Western'!AW40+'Schedule 3D_Income_The Cape'!AW40</f>
        <v>4949767</v>
      </c>
      <c r="AX40" s="210">
        <v>19</v>
      </c>
      <c r="AY40" s="544">
        <f>'Schedule 3B_Income_Eastern'!AY40+'Schedule 3C_Income_Western'!AY40+'Schedule 3D_Income_The Cape'!AY40</f>
        <v>6139.41</v>
      </c>
      <c r="AZ40" s="544">
        <f>'Schedule 3B_Income_Eastern'!AZ40+'Schedule 3C_Income_Western'!AZ40+'Schedule 3D_Income_The Cape'!AZ40</f>
        <v>24448.94</v>
      </c>
      <c r="BA40" s="544">
        <f>'Schedule 3B_Income_Eastern'!BA40+'Schedule 3C_Income_Western'!BA40+'Schedule 3D_Income_The Cape'!BA40</f>
        <v>0</v>
      </c>
      <c r="BB40" s="544">
        <f>'Schedule 3B_Income_Eastern'!BB40+'Schedule 3C_Income_Western'!BB40+'Schedule 3D_Income_The Cape'!BB40</f>
        <v>0</v>
      </c>
      <c r="BC40" s="544">
        <f>'Schedule 3B_Income_Eastern'!BC40+'Schedule 3C_Income_Western'!BC40+'Schedule 3D_Income_The Cape'!BC40</f>
        <v>30588.35</v>
      </c>
      <c r="BD40" s="544">
        <f>'Schedule 3B_Income_Eastern'!BD40+'Schedule 3C_Income_Western'!BD40+'Schedule 3D_Income_The Cape'!BD40</f>
        <v>0</v>
      </c>
      <c r="BE40" s="544">
        <f>'Schedule 3B_Income_Eastern'!BE40+'Schedule 3C_Income_Western'!BE40+'Schedule 3D_Income_The Cape'!BE40</f>
        <v>0</v>
      </c>
      <c r="BF40" s="544">
        <f>'Schedule 3B_Income_Eastern'!BF40+'Schedule 3C_Income_Western'!BF40+'Schedule 3D_Income_The Cape'!BF40</f>
        <v>0</v>
      </c>
      <c r="BG40" s="544">
        <f>'Schedule 3B_Income_Eastern'!BG40+'Schedule 3C_Income_Western'!BG40+'Schedule 3D_Income_The Cape'!BG40</f>
        <v>0</v>
      </c>
      <c r="BH40" s="544">
        <f>'Schedule 3B_Income_Eastern'!BH40+'Schedule 3C_Income_Western'!BH40+'Schedule 3D_Income_The Cape'!BH40</f>
        <v>0</v>
      </c>
      <c r="BI40" s="544">
        <f>'Schedule 3B_Income_Eastern'!BI40+'Schedule 3C_Income_Western'!BI40+'Schedule 3D_Income_The Cape'!BI40</f>
        <v>30588.35</v>
      </c>
      <c r="BJ40" s="210">
        <v>19</v>
      </c>
      <c r="BK40" s="544">
        <f>'Schedule 3B_Income_Eastern'!BK40+'Schedule 3C_Income_Western'!BK40+'Schedule 3D_Income_The Cape'!BK40</f>
        <v>0</v>
      </c>
      <c r="BL40" s="544">
        <f>'Schedule 3B_Income_Eastern'!BL40+'Schedule 3C_Income_Western'!BL40+'Schedule 3D_Income_The Cape'!BL40</f>
        <v>0</v>
      </c>
      <c r="BM40" s="544">
        <f>'Schedule 3B_Income_Eastern'!BM40+'Schedule 3C_Income_Western'!BM40+'Schedule 3D_Income_The Cape'!BM40</f>
        <v>0</v>
      </c>
      <c r="BN40" s="544">
        <f>'Schedule 3B_Income_Eastern'!BN40+'Schedule 3C_Income_Western'!BN40+'Schedule 3D_Income_The Cape'!BN40</f>
        <v>0</v>
      </c>
      <c r="BO40" s="544">
        <f>'Schedule 3B_Income_Eastern'!BO40+'Schedule 3C_Income_Western'!BO40+'Schedule 3D_Income_The Cape'!BO40</f>
        <v>0</v>
      </c>
      <c r="BP40" s="544">
        <f>'Schedule 3B_Income_Eastern'!BP40+'Schedule 3C_Income_Western'!BP40+'Schedule 3D_Income_The Cape'!BP40</f>
        <v>0</v>
      </c>
      <c r="BQ40" s="544">
        <f>'Schedule 3B_Income_Eastern'!BQ40+'Schedule 3C_Income_Western'!BQ40+'Schedule 3D_Income_The Cape'!BQ40</f>
        <v>0</v>
      </c>
      <c r="BR40" s="544">
        <f>'Schedule 3B_Income_Eastern'!BR40+'Schedule 3C_Income_Western'!BR40+'Schedule 3D_Income_The Cape'!BR40</f>
        <v>0</v>
      </c>
      <c r="BS40" s="544">
        <f>'Schedule 3B_Income_Eastern'!BS40+'Schedule 3C_Income_Western'!BS40+'Schedule 3D_Income_The Cape'!BS40</f>
        <v>0</v>
      </c>
      <c r="BT40" s="544">
        <f>'Schedule 3B_Income_Eastern'!BT40+'Schedule 3C_Income_Western'!BT40+'Schedule 3D_Income_The Cape'!BT40</f>
        <v>0</v>
      </c>
      <c r="BU40" s="544">
        <f>'Schedule 3B_Income_Eastern'!BU40+'Schedule 3C_Income_Western'!BU40+'Schedule 3D_Income_The Cape'!BU40</f>
        <v>0</v>
      </c>
      <c r="BV40" s="210">
        <v>19</v>
      </c>
      <c r="BW40" s="544">
        <f>'Schedule 3B_Income_Eastern'!BW40+'Schedule 3C_Income_Western'!BW40+'Schedule 3D_Income_The Cape'!BW40</f>
        <v>13834</v>
      </c>
      <c r="BX40" s="544">
        <f>'Schedule 3B_Income_Eastern'!BX40+'Schedule 3C_Income_Western'!BX40+'Schedule 3D_Income_The Cape'!BX40</f>
        <v>13816</v>
      </c>
      <c r="BY40" s="544">
        <f>'Schedule 3B_Income_Eastern'!BY40+'Schedule 3C_Income_Western'!BY40+'Schedule 3D_Income_The Cape'!BY40</f>
        <v>0</v>
      </c>
      <c r="BZ40" s="544">
        <f>'Schedule 3B_Income_Eastern'!BZ40+'Schedule 3C_Income_Western'!BZ40+'Schedule 3D_Income_The Cape'!BZ40</f>
        <v>0</v>
      </c>
      <c r="CA40" s="544">
        <f>'Schedule 3B_Income_Eastern'!CA40+'Schedule 3C_Income_Western'!CA40+'Schedule 3D_Income_The Cape'!CA40</f>
        <v>27650</v>
      </c>
      <c r="CB40" s="544">
        <f>'Schedule 3B_Income_Eastern'!CB40+'Schedule 3C_Income_Western'!CB40+'Schedule 3D_Income_The Cape'!CB40</f>
        <v>0</v>
      </c>
      <c r="CC40" s="544">
        <f>'Schedule 3B_Income_Eastern'!CC40+'Schedule 3C_Income_Western'!CC40+'Schedule 3D_Income_The Cape'!CC40</f>
        <v>0</v>
      </c>
      <c r="CD40" s="544">
        <f>'Schedule 3B_Income_Eastern'!CD40+'Schedule 3C_Income_Western'!CD40+'Schedule 3D_Income_The Cape'!CD40</f>
        <v>0</v>
      </c>
      <c r="CE40" s="544">
        <f>'Schedule 3B_Income_Eastern'!CE40+'Schedule 3C_Income_Western'!CE40+'Schedule 3D_Income_The Cape'!CE40</f>
        <v>0</v>
      </c>
      <c r="CF40" s="544">
        <f>'Schedule 3B_Income_Eastern'!CF40+'Schedule 3C_Income_Western'!CF40+'Schedule 3D_Income_The Cape'!CF40</f>
        <v>0</v>
      </c>
      <c r="CG40" s="544">
        <f>'Schedule 3B_Income_Eastern'!CG40+'Schedule 3C_Income_Western'!CG40+'Schedule 3D_Income_The Cape'!CG40</f>
        <v>27650</v>
      </c>
      <c r="CH40" s="210">
        <v>19</v>
      </c>
      <c r="CI40" s="544">
        <f>'Schedule 3B_Income_Eastern'!CI40+'Schedule 3C_Income_Western'!CI40+'Schedule 3D_Income_The Cape'!CI40</f>
        <v>3436370.8200000003</v>
      </c>
      <c r="CJ40" s="544">
        <f>'Schedule 3B_Income_Eastern'!CJ40+'Schedule 3C_Income_Western'!CJ40+'Schedule 3D_Income_The Cape'!CJ40</f>
        <v>3808094.65</v>
      </c>
      <c r="CK40" s="544">
        <f>'Schedule 3B_Income_Eastern'!CK40+'Schedule 3C_Income_Western'!CK40+'Schedule 3D_Income_The Cape'!CK40</f>
        <v>0</v>
      </c>
      <c r="CL40" s="544">
        <f>'Schedule 3B_Income_Eastern'!CL40+'Schedule 3C_Income_Western'!CL40+'Schedule 3D_Income_The Cape'!CL40</f>
        <v>0</v>
      </c>
      <c r="CM40" s="372">
        <f t="shared" si="13"/>
        <v>7244465.4700000007</v>
      </c>
      <c r="CN40" s="544">
        <f>'Schedule 3B_Income_Eastern'!CN40+'Schedule 3C_Income_Western'!CN40+'Schedule 3D_Income_The Cape'!CN40</f>
        <v>0</v>
      </c>
      <c r="CO40" s="544">
        <f>'Schedule 3B_Income_Eastern'!CO40+'Schedule 3C_Income_Western'!CO40+'Schedule 3D_Income_The Cape'!CO40</f>
        <v>0</v>
      </c>
      <c r="CP40" s="544">
        <f>'Schedule 3B_Income_Eastern'!CP40+'Schedule 3C_Income_Western'!CP40+'Schedule 3D_Income_The Cape'!CP40</f>
        <v>0</v>
      </c>
      <c r="CQ40" s="544">
        <f>'Schedule 3B_Income_Eastern'!CQ40+'Schedule 3C_Income_Western'!CQ40+'Schedule 3D_Income_The Cape'!CQ40</f>
        <v>0</v>
      </c>
      <c r="CR40" s="372">
        <f t="shared" si="14"/>
        <v>0</v>
      </c>
      <c r="CS40" s="544">
        <f>'Schedule 3B_Income_Eastern'!CS40+'Schedule 3C_Income_Western'!CS40+'Schedule 3D_Income_The Cape'!CS40</f>
        <v>3436370.8200000003</v>
      </c>
      <c r="CT40" s="544">
        <f>'Schedule 3B_Income_Eastern'!CT40+'Schedule 3C_Income_Western'!CT40+'Schedule 3D_Income_The Cape'!CT40</f>
        <v>3808094.65</v>
      </c>
      <c r="CU40" s="544">
        <f>'Schedule 3B_Income_Eastern'!CU40+'Schedule 3C_Income_Western'!CU40+'Schedule 3D_Income_The Cape'!CU40</f>
        <v>0</v>
      </c>
      <c r="CV40" s="544">
        <f>'Schedule 3B_Income_Eastern'!CV40+'Schedule 3C_Income_Western'!CV40+'Schedule 3D_Income_The Cape'!CV40</f>
        <v>0</v>
      </c>
      <c r="CW40" s="372">
        <f t="shared" si="15"/>
        <v>7244465.4700000007</v>
      </c>
    </row>
    <row r="41" spans="1:101" ht="15.75" customHeight="1">
      <c r="A41" s="79" t="s">
        <v>227</v>
      </c>
      <c r="B41" s="210">
        <v>20</v>
      </c>
      <c r="C41" s="544">
        <f>'Schedule 3B_Income_Eastern'!C41+'Schedule 3C_Income_Western'!C41+'Schedule 3D_Income_The Cape'!C41</f>
        <v>56030.721135829197</v>
      </c>
      <c r="D41" s="544">
        <f>'Schedule 3B_Income_Eastern'!D41+'Schedule 3C_Income_Western'!D41+'Schedule 3D_Income_The Cape'!D41</f>
        <v>52108.816793354345</v>
      </c>
      <c r="E41" s="544">
        <f>'Schedule 3B_Income_Eastern'!E41+'Schedule 3C_Income_Western'!E41+'Schedule 3D_Income_The Cape'!E41</f>
        <v>0</v>
      </c>
      <c r="F41" s="544">
        <f>'Schedule 3B_Income_Eastern'!F41+'Schedule 3C_Income_Western'!F41+'Schedule 3D_Income_The Cape'!F41</f>
        <v>0</v>
      </c>
      <c r="G41" s="544">
        <f>'Schedule 3B_Income_Eastern'!G41+'Schedule 3C_Income_Western'!G41+'Schedule 3D_Income_The Cape'!G41</f>
        <v>108139.53792918354</v>
      </c>
      <c r="H41" s="544">
        <f>'Schedule 3B_Income_Eastern'!H41+'Schedule 3C_Income_Western'!H41+'Schedule 3D_Income_The Cape'!H41</f>
        <v>124724.45949841096</v>
      </c>
      <c r="I41" s="544">
        <f>'Schedule 3B_Income_Eastern'!I41+'Schedule 3C_Income_Western'!I41+'Schedule 3D_Income_The Cape'!I41</f>
        <v>136868.1872556649</v>
      </c>
      <c r="J41" s="544">
        <f>'Schedule 3B_Income_Eastern'!J41+'Schedule 3C_Income_Western'!J41+'Schedule 3D_Income_The Cape'!J41</f>
        <v>0</v>
      </c>
      <c r="K41" s="544">
        <f>'Schedule 3B_Income_Eastern'!K41+'Schedule 3C_Income_Western'!K41+'Schedule 3D_Income_The Cape'!K41</f>
        <v>0</v>
      </c>
      <c r="L41" s="544">
        <f>'Schedule 3B_Income_Eastern'!L41+'Schedule 3C_Income_Western'!L41+'Schedule 3D_Income_The Cape'!L41</f>
        <v>261592.64675407589</v>
      </c>
      <c r="M41" s="544">
        <f>'Schedule 3B_Income_Eastern'!M41+'Schedule 3C_Income_Western'!M41+'Schedule 3D_Income_The Cape'!M41</f>
        <v>369732.18468325946</v>
      </c>
      <c r="N41" s="210">
        <v>20</v>
      </c>
      <c r="O41" s="544">
        <f>'Schedule 3B_Income_Eastern'!O41+'Schedule 3C_Income_Western'!O41+'Schedule 3D_Income_The Cape'!O41</f>
        <v>67827.82486800458</v>
      </c>
      <c r="P41" s="544">
        <f>'Schedule 3B_Income_Eastern'!P41+'Schedule 3C_Income_Western'!P41+'Schedule 3D_Income_The Cape'!P41</f>
        <v>61065.193315524688</v>
      </c>
      <c r="Q41" s="544">
        <f>'Schedule 3B_Income_Eastern'!Q41+'Schedule 3C_Income_Western'!Q41+'Schedule 3D_Income_The Cape'!Q41</f>
        <v>0</v>
      </c>
      <c r="R41" s="544">
        <f>'Schedule 3B_Income_Eastern'!R41+'Schedule 3C_Income_Western'!R41+'Schedule 3D_Income_The Cape'!R41</f>
        <v>0</v>
      </c>
      <c r="S41" s="544">
        <f>'Schedule 3B_Income_Eastern'!S41+'Schedule 3C_Income_Western'!S41+'Schedule 3D_Income_The Cape'!S41</f>
        <v>128893.01818352926</v>
      </c>
      <c r="T41" s="544">
        <f>'Schedule 3B_Income_Eastern'!T41+'Schedule 3C_Income_Western'!T41+'Schedule 3D_Income_The Cape'!T41</f>
        <v>135194.09963730437</v>
      </c>
      <c r="U41" s="544">
        <f>'Schedule 3B_Income_Eastern'!U41+'Schedule 3C_Income_Western'!U41+'Schedule 3D_Income_The Cape'!U41</f>
        <v>156062.90001819289</v>
      </c>
      <c r="V41" s="544">
        <f>'Schedule 3B_Income_Eastern'!V41+'Schedule 3C_Income_Western'!V41+'Schedule 3D_Income_The Cape'!V41</f>
        <v>0</v>
      </c>
      <c r="W41" s="544">
        <f>'Schedule 3B_Income_Eastern'!W41+'Schedule 3C_Income_Western'!W41+'Schedule 3D_Income_The Cape'!W41</f>
        <v>0</v>
      </c>
      <c r="X41" s="544">
        <f>'Schedule 3B_Income_Eastern'!X41+'Schedule 3C_Income_Western'!X41+'Schedule 3D_Income_The Cape'!X41</f>
        <v>291256.99965549726</v>
      </c>
      <c r="Y41" s="544">
        <f>'Schedule 3B_Income_Eastern'!Y41+'Schedule 3C_Income_Western'!Y41+'Schedule 3D_Income_The Cape'!Y41</f>
        <v>420150.01783902658</v>
      </c>
      <c r="Z41" s="210">
        <v>20</v>
      </c>
      <c r="AA41" s="544">
        <f>'Schedule 3B_Income_Eastern'!AA41+'Schedule 3C_Income_Western'!AA41+'Schedule 3D_Income_The Cape'!AA41</f>
        <v>3071.0046108521638</v>
      </c>
      <c r="AB41" s="544">
        <f>'Schedule 3B_Income_Eastern'!AB41+'Schedule 3C_Income_Western'!AB41+'Schedule 3D_Income_The Cape'!AB41</f>
        <v>2728.8379811339046</v>
      </c>
      <c r="AC41" s="544">
        <f>'Schedule 3B_Income_Eastern'!AC41+'Schedule 3C_Income_Western'!AC41+'Schedule 3D_Income_The Cape'!AC41</f>
        <v>0</v>
      </c>
      <c r="AD41" s="544">
        <f>'Schedule 3B_Income_Eastern'!AD41+'Schedule 3C_Income_Western'!AD41+'Schedule 3D_Income_The Cape'!AD41</f>
        <v>0</v>
      </c>
      <c r="AE41" s="544">
        <f>'Schedule 3B_Income_Eastern'!AE41+'Schedule 3C_Income_Western'!AE41+'Schedule 3D_Income_The Cape'!AE41</f>
        <v>5799.8425919860683</v>
      </c>
      <c r="AF41" s="544">
        <f>'Schedule 3B_Income_Eastern'!AF41+'Schedule 3C_Income_Western'!AF41+'Schedule 3D_Income_The Cape'!AF41</f>
        <v>7173.7290466667446</v>
      </c>
      <c r="AG41" s="544">
        <f>'Schedule 3B_Income_Eastern'!AG41+'Schedule 3C_Income_Western'!AG41+'Schedule 3D_Income_The Cape'!AG41</f>
        <v>8305.0403728370256</v>
      </c>
      <c r="AH41" s="544">
        <f>'Schedule 3B_Income_Eastern'!AH41+'Schedule 3C_Income_Western'!AH41+'Schedule 3D_Income_The Cape'!AH41</f>
        <v>0</v>
      </c>
      <c r="AI41" s="544">
        <f>'Schedule 3B_Income_Eastern'!AI41+'Schedule 3C_Income_Western'!AI41+'Schedule 3D_Income_The Cape'!AI41</f>
        <v>0</v>
      </c>
      <c r="AJ41" s="544">
        <f>'Schedule 3B_Income_Eastern'!AJ41+'Schedule 3C_Income_Western'!AJ41+'Schedule 3D_Income_The Cape'!AJ41</f>
        <v>15478.769419503771</v>
      </c>
      <c r="AK41" s="544">
        <f>'Schedule 3B_Income_Eastern'!AK41+'Schedule 3C_Income_Western'!AK41+'Schedule 3D_Income_The Cape'!AK41</f>
        <v>21278.61201148984</v>
      </c>
      <c r="AL41" s="210">
        <v>20</v>
      </c>
      <c r="AM41" s="544">
        <f>'Schedule 3B_Income_Eastern'!AM41+'Schedule 3C_Income_Western'!AM41+'Schedule 3D_Income_The Cape'!AM41</f>
        <v>336558.78219660022</v>
      </c>
      <c r="AN41" s="544">
        <f>'Schedule 3B_Income_Eastern'!AN41+'Schedule 3C_Income_Western'!AN41+'Schedule 3D_Income_The Cape'!AN41</f>
        <v>341916.66412526241</v>
      </c>
      <c r="AO41" s="544">
        <f>'Schedule 3B_Income_Eastern'!AO41+'Schedule 3C_Income_Western'!AO41+'Schedule 3D_Income_The Cape'!AO41</f>
        <v>0</v>
      </c>
      <c r="AP41" s="544">
        <f>'Schedule 3B_Income_Eastern'!AP41+'Schedule 3C_Income_Western'!AP41+'Schedule 3D_Income_The Cape'!AP41</f>
        <v>0</v>
      </c>
      <c r="AQ41" s="544">
        <f>'Schedule 3B_Income_Eastern'!AQ41+'Schedule 3C_Income_Western'!AQ41+'Schedule 3D_Income_The Cape'!AQ41</f>
        <v>678475.44632186275</v>
      </c>
      <c r="AR41" s="544">
        <f>'Schedule 3B_Income_Eastern'!AR41+'Schedule 3C_Income_Western'!AR41+'Schedule 3D_Income_The Cape'!AR41</f>
        <v>898243.46841400326</v>
      </c>
      <c r="AS41" s="544">
        <f>'Schedule 3B_Income_Eastern'!AS41+'Schedule 3C_Income_Western'!AS41+'Schedule 3D_Income_The Cape'!AS41</f>
        <v>961079.47351329774</v>
      </c>
      <c r="AT41" s="544">
        <f>'Schedule 3B_Income_Eastern'!AT41+'Schedule 3C_Income_Western'!AT41+'Schedule 3D_Income_The Cape'!AT41</f>
        <v>0</v>
      </c>
      <c r="AU41" s="544">
        <f>'Schedule 3B_Income_Eastern'!AU41+'Schedule 3C_Income_Western'!AU41+'Schedule 3D_Income_The Cape'!AU41</f>
        <v>0</v>
      </c>
      <c r="AV41" s="544">
        <f>'Schedule 3B_Income_Eastern'!AV41+'Schedule 3C_Income_Western'!AV41+'Schedule 3D_Income_The Cape'!AV41</f>
        <v>1859322.9419273012</v>
      </c>
      <c r="AW41" s="544">
        <f>'Schedule 3B_Income_Eastern'!AW41+'Schedule 3C_Income_Western'!AW41+'Schedule 3D_Income_The Cape'!AW41</f>
        <v>2537798.3882491635</v>
      </c>
      <c r="AX41" s="210">
        <v>20</v>
      </c>
      <c r="AY41" s="544">
        <f>'Schedule 3B_Income_Eastern'!AY41+'Schedule 3C_Income_Western'!AY41+'Schedule 3D_Income_The Cape'!AY41</f>
        <v>7664.5244745026139</v>
      </c>
      <c r="AZ41" s="544">
        <f>'Schedule 3B_Income_Eastern'!AZ41+'Schedule 3C_Income_Western'!AZ41+'Schedule 3D_Income_The Cape'!AZ41</f>
        <v>8547.1294855602209</v>
      </c>
      <c r="BA41" s="544">
        <f>'Schedule 3B_Income_Eastern'!BA41+'Schedule 3C_Income_Western'!BA41+'Schedule 3D_Income_The Cape'!BA41</f>
        <v>0</v>
      </c>
      <c r="BB41" s="544">
        <f>'Schedule 3B_Income_Eastern'!BB41+'Schedule 3C_Income_Western'!BB41+'Schedule 3D_Income_The Cape'!BB41</f>
        <v>0</v>
      </c>
      <c r="BC41" s="544">
        <f>'Schedule 3B_Income_Eastern'!BC41+'Schedule 3C_Income_Western'!BC41+'Schedule 3D_Income_The Cape'!BC41</f>
        <v>16211.653960062837</v>
      </c>
      <c r="BD41" s="544">
        <f>'Schedule 3B_Income_Eastern'!BD41+'Schedule 3C_Income_Western'!BD41+'Schedule 3D_Income_The Cape'!BD41</f>
        <v>19048.646249417452</v>
      </c>
      <c r="BE41" s="544">
        <f>'Schedule 3B_Income_Eastern'!BE41+'Schedule 3C_Income_Western'!BE41+'Schedule 3D_Income_The Cape'!BE41</f>
        <v>24332.904586424054</v>
      </c>
      <c r="BF41" s="544">
        <f>'Schedule 3B_Income_Eastern'!BF41+'Schedule 3C_Income_Western'!BF41+'Schedule 3D_Income_The Cape'!BF41</f>
        <v>0</v>
      </c>
      <c r="BG41" s="544">
        <f>'Schedule 3B_Income_Eastern'!BG41+'Schedule 3C_Income_Western'!BG41+'Schedule 3D_Income_The Cape'!BG41</f>
        <v>0</v>
      </c>
      <c r="BH41" s="544">
        <f>'Schedule 3B_Income_Eastern'!BH41+'Schedule 3C_Income_Western'!BH41+'Schedule 3D_Income_The Cape'!BH41</f>
        <v>43381.550835841503</v>
      </c>
      <c r="BI41" s="544">
        <f>'Schedule 3B_Income_Eastern'!BI41+'Schedule 3C_Income_Western'!BI41+'Schedule 3D_Income_The Cape'!BI41</f>
        <v>59593.204795904341</v>
      </c>
      <c r="BJ41" s="210">
        <v>20</v>
      </c>
      <c r="BK41" s="544">
        <f>'Schedule 3B_Income_Eastern'!BK41+'Schedule 3C_Income_Western'!BK41+'Schedule 3D_Income_The Cape'!BK41</f>
        <v>0</v>
      </c>
      <c r="BL41" s="544">
        <f>'Schedule 3B_Income_Eastern'!BL41+'Schedule 3C_Income_Western'!BL41+'Schedule 3D_Income_The Cape'!BL41</f>
        <v>0</v>
      </c>
      <c r="BM41" s="544">
        <f>'Schedule 3B_Income_Eastern'!BM41+'Schedule 3C_Income_Western'!BM41+'Schedule 3D_Income_The Cape'!BM41</f>
        <v>0</v>
      </c>
      <c r="BN41" s="544">
        <f>'Schedule 3B_Income_Eastern'!BN41+'Schedule 3C_Income_Western'!BN41+'Schedule 3D_Income_The Cape'!BN41</f>
        <v>0</v>
      </c>
      <c r="BO41" s="544">
        <f>'Schedule 3B_Income_Eastern'!BO41+'Schedule 3C_Income_Western'!BO41+'Schedule 3D_Income_The Cape'!BO41</f>
        <v>0</v>
      </c>
      <c r="BP41" s="544">
        <f>'Schedule 3B_Income_Eastern'!BP41+'Schedule 3C_Income_Western'!BP41+'Schedule 3D_Income_The Cape'!BP41</f>
        <v>0</v>
      </c>
      <c r="BQ41" s="544">
        <f>'Schedule 3B_Income_Eastern'!BQ41+'Schedule 3C_Income_Western'!BQ41+'Schedule 3D_Income_The Cape'!BQ41</f>
        <v>0</v>
      </c>
      <c r="BR41" s="544">
        <f>'Schedule 3B_Income_Eastern'!BR41+'Schedule 3C_Income_Western'!BR41+'Schedule 3D_Income_The Cape'!BR41</f>
        <v>0</v>
      </c>
      <c r="BS41" s="544">
        <f>'Schedule 3B_Income_Eastern'!BS41+'Schedule 3C_Income_Western'!BS41+'Schedule 3D_Income_The Cape'!BS41</f>
        <v>0</v>
      </c>
      <c r="BT41" s="544">
        <f>'Schedule 3B_Income_Eastern'!BT41+'Schedule 3C_Income_Western'!BT41+'Schedule 3D_Income_The Cape'!BT41</f>
        <v>0</v>
      </c>
      <c r="BU41" s="544">
        <f>'Schedule 3B_Income_Eastern'!BU41+'Schedule 3C_Income_Western'!BU41+'Schedule 3D_Income_The Cape'!BU41</f>
        <v>0</v>
      </c>
      <c r="BV41" s="210">
        <v>20</v>
      </c>
      <c r="BW41" s="544">
        <f>'Schedule 3B_Income_Eastern'!BW41+'Schedule 3C_Income_Western'!BW41+'Schedule 3D_Income_The Cape'!BW41</f>
        <v>26554.79256736203</v>
      </c>
      <c r="BX41" s="544">
        <f>'Schedule 3B_Income_Eastern'!BX41+'Schedule 3C_Income_Western'!BX41+'Schedule 3D_Income_The Cape'!BX41</f>
        <v>21487.621813168116</v>
      </c>
      <c r="BY41" s="544">
        <f>'Schedule 3B_Income_Eastern'!BY41+'Schedule 3C_Income_Western'!BY41+'Schedule 3D_Income_The Cape'!BY41</f>
        <v>0</v>
      </c>
      <c r="BZ41" s="544">
        <f>'Schedule 3B_Income_Eastern'!BZ41+'Schedule 3C_Income_Western'!BZ41+'Schedule 3D_Income_The Cape'!BZ41</f>
        <v>0</v>
      </c>
      <c r="CA41" s="544">
        <f>'Schedule 3B_Income_Eastern'!CA41+'Schedule 3C_Income_Western'!CA41+'Schedule 3D_Income_The Cape'!CA41</f>
        <v>48042.414380530143</v>
      </c>
      <c r="CB41" s="544">
        <f>'Schedule 3B_Income_Eastern'!CB41+'Schedule 3C_Income_Western'!CB41+'Schedule 3D_Income_The Cape'!CB41</f>
        <v>106739.14026044316</v>
      </c>
      <c r="CC41" s="544">
        <f>'Schedule 3B_Income_Eastern'!CC41+'Schedule 3C_Income_Western'!CC41+'Schedule 3D_Income_The Cape'!CC41</f>
        <v>87125.99552244255</v>
      </c>
      <c r="CD41" s="544">
        <f>'Schedule 3B_Income_Eastern'!CD41+'Schedule 3C_Income_Western'!CD41+'Schedule 3D_Income_The Cape'!CD41</f>
        <v>0</v>
      </c>
      <c r="CE41" s="544">
        <f>'Schedule 3B_Income_Eastern'!CE41+'Schedule 3C_Income_Western'!CE41+'Schedule 3D_Income_The Cape'!CE41</f>
        <v>0</v>
      </c>
      <c r="CF41" s="544">
        <f>'Schedule 3B_Income_Eastern'!CF41+'Schedule 3C_Income_Western'!CF41+'Schedule 3D_Income_The Cape'!CF41</f>
        <v>193865.13578288571</v>
      </c>
      <c r="CG41" s="544">
        <f>'Schedule 3B_Income_Eastern'!CG41+'Schedule 3C_Income_Western'!CG41+'Schedule 3D_Income_The Cape'!CG41</f>
        <v>241907.5501634159</v>
      </c>
      <c r="CH41" s="210">
        <v>20</v>
      </c>
      <c r="CI41" s="544">
        <f>'Schedule 3B_Income_Eastern'!CI41+'Schedule 3C_Income_Western'!CI41+'Schedule 3D_Income_The Cape'!CI41</f>
        <v>497707.64985315083</v>
      </c>
      <c r="CJ41" s="544">
        <f>'Schedule 3B_Income_Eastern'!CJ41+'Schedule 3C_Income_Western'!CJ41+'Schedule 3D_Income_The Cape'!CJ41</f>
        <v>487854.26351400366</v>
      </c>
      <c r="CK41" s="544">
        <f>'Schedule 3B_Income_Eastern'!CK41+'Schedule 3C_Income_Western'!CK41+'Schedule 3D_Income_The Cape'!CK41</f>
        <v>0</v>
      </c>
      <c r="CL41" s="544">
        <f>'Schedule 3B_Income_Eastern'!CL41+'Schedule 3C_Income_Western'!CL41+'Schedule 3D_Income_The Cape'!CL41</f>
        <v>0</v>
      </c>
      <c r="CM41" s="372">
        <f t="shared" si="13"/>
        <v>985561.91336715454</v>
      </c>
      <c r="CN41" s="544">
        <f>'Schedule 3B_Income_Eastern'!CN41+'Schedule 3C_Income_Western'!CN41+'Schedule 3D_Income_The Cape'!CN41</f>
        <v>1291123.543106246</v>
      </c>
      <c r="CO41" s="544">
        <f>'Schedule 3B_Income_Eastern'!CO41+'Schedule 3C_Income_Western'!CO41+'Schedule 3D_Income_The Cape'!CO41</f>
        <v>1373774.5012688595</v>
      </c>
      <c r="CP41" s="544">
        <f>'Schedule 3B_Income_Eastern'!CP41+'Schedule 3C_Income_Western'!CP41+'Schedule 3D_Income_The Cape'!CP41</f>
        <v>0</v>
      </c>
      <c r="CQ41" s="544">
        <f>'Schedule 3B_Income_Eastern'!CQ41+'Schedule 3C_Income_Western'!CQ41+'Schedule 3D_Income_The Cape'!CQ41</f>
        <v>0</v>
      </c>
      <c r="CR41" s="372">
        <f t="shared" si="14"/>
        <v>2664898.0443751058</v>
      </c>
      <c r="CS41" s="544">
        <f>'Schedule 3B_Income_Eastern'!CS41+'Schedule 3C_Income_Western'!CS41+'Schedule 3D_Income_The Cape'!CS41</f>
        <v>1788831.1929593969</v>
      </c>
      <c r="CT41" s="544">
        <f>'Schedule 3B_Income_Eastern'!CT41+'Schedule 3C_Income_Western'!CT41+'Schedule 3D_Income_The Cape'!CT41</f>
        <v>1861628.764782863</v>
      </c>
      <c r="CU41" s="544">
        <f>'Schedule 3B_Income_Eastern'!CU41+'Schedule 3C_Income_Western'!CU41+'Schedule 3D_Income_The Cape'!CU41</f>
        <v>0</v>
      </c>
      <c r="CV41" s="544">
        <f>'Schedule 3B_Income_Eastern'!CV41+'Schedule 3C_Income_Western'!CV41+'Schedule 3D_Income_The Cape'!CV41</f>
        <v>0</v>
      </c>
      <c r="CW41" s="372">
        <f t="shared" si="15"/>
        <v>3650459.9577422598</v>
      </c>
    </row>
    <row r="42" spans="1:101" ht="15.75" customHeight="1">
      <c r="A42" s="79" t="s">
        <v>228</v>
      </c>
      <c r="B42" s="210">
        <v>21</v>
      </c>
      <c r="C42" s="544">
        <f>'Schedule 3B_Income_Eastern'!C42+'Schedule 3C_Income_Western'!C42+'Schedule 3D_Income_The Cape'!C42</f>
        <v>0</v>
      </c>
      <c r="D42" s="544">
        <f>'Schedule 3B_Income_Eastern'!D42+'Schedule 3C_Income_Western'!D42+'Schedule 3D_Income_The Cape'!D42</f>
        <v>0</v>
      </c>
      <c r="E42" s="544">
        <f>'Schedule 3B_Income_Eastern'!E42+'Schedule 3C_Income_Western'!E42+'Schedule 3D_Income_The Cape'!E42</f>
        <v>0</v>
      </c>
      <c r="F42" s="544">
        <f>'Schedule 3B_Income_Eastern'!F42+'Schedule 3C_Income_Western'!F42+'Schedule 3D_Income_The Cape'!F42</f>
        <v>0</v>
      </c>
      <c r="G42" s="544">
        <f>'Schedule 3B_Income_Eastern'!G42+'Schedule 3C_Income_Western'!G42+'Schedule 3D_Income_The Cape'!G42</f>
        <v>0</v>
      </c>
      <c r="H42" s="544">
        <f>'Schedule 3B_Income_Eastern'!H42+'Schedule 3C_Income_Western'!H42+'Schedule 3D_Income_The Cape'!H42</f>
        <v>6008303.2619747799</v>
      </c>
      <c r="I42" s="544">
        <f>'Schedule 3B_Income_Eastern'!I42+'Schedule 3C_Income_Western'!I42+'Schedule 3D_Income_The Cape'!I42</f>
        <v>6022514.3801633064</v>
      </c>
      <c r="J42" s="544">
        <f>'Schedule 3B_Income_Eastern'!J42+'Schedule 3C_Income_Western'!J42+'Schedule 3D_Income_The Cape'!J42</f>
        <v>0</v>
      </c>
      <c r="K42" s="544">
        <f>'Schedule 3B_Income_Eastern'!K42+'Schedule 3C_Income_Western'!K42+'Schedule 3D_Income_The Cape'!K42</f>
        <v>0</v>
      </c>
      <c r="L42" s="544">
        <f>'Schedule 3B_Income_Eastern'!L42+'Schedule 3C_Income_Western'!L42+'Schedule 3D_Income_The Cape'!L42</f>
        <v>12030817.642138086</v>
      </c>
      <c r="M42" s="544">
        <f>'Schedule 3B_Income_Eastern'!M42+'Schedule 3C_Income_Western'!M42+'Schedule 3D_Income_The Cape'!M42</f>
        <v>12030817.642138086</v>
      </c>
      <c r="N42" s="210">
        <v>21</v>
      </c>
      <c r="O42" s="544">
        <f>'Schedule 3B_Income_Eastern'!O42+'Schedule 3C_Income_Western'!O42+'Schedule 3D_Income_The Cape'!O42</f>
        <v>0</v>
      </c>
      <c r="P42" s="544">
        <f>'Schedule 3B_Income_Eastern'!P42+'Schedule 3C_Income_Western'!P42+'Schedule 3D_Income_The Cape'!P42</f>
        <v>0</v>
      </c>
      <c r="Q42" s="544">
        <f>'Schedule 3B_Income_Eastern'!Q42+'Schedule 3C_Income_Western'!Q42+'Schedule 3D_Income_The Cape'!Q42</f>
        <v>0</v>
      </c>
      <c r="R42" s="544">
        <f>'Schedule 3B_Income_Eastern'!R42+'Schedule 3C_Income_Western'!R42+'Schedule 3D_Income_The Cape'!R42</f>
        <v>0</v>
      </c>
      <c r="S42" s="544">
        <f>'Schedule 3B_Income_Eastern'!S42+'Schedule 3C_Income_Western'!S42+'Schedule 3D_Income_The Cape'!S42</f>
        <v>0</v>
      </c>
      <c r="T42" s="544">
        <f>'Schedule 3B_Income_Eastern'!T42+'Schedule 3C_Income_Western'!T42+'Schedule 3D_Income_The Cape'!T42</f>
        <v>6897748.2553033205</v>
      </c>
      <c r="U42" s="544">
        <f>'Schedule 3B_Income_Eastern'!U42+'Schedule 3C_Income_Western'!U42+'Schedule 3D_Income_The Cape'!U42</f>
        <v>7554697.7588223629</v>
      </c>
      <c r="V42" s="544">
        <f>'Schedule 3B_Income_Eastern'!V42+'Schedule 3C_Income_Western'!V42+'Schedule 3D_Income_The Cape'!V42</f>
        <v>0</v>
      </c>
      <c r="W42" s="544">
        <f>'Schedule 3B_Income_Eastern'!W42+'Schedule 3C_Income_Western'!W42+'Schedule 3D_Income_The Cape'!W42</f>
        <v>0</v>
      </c>
      <c r="X42" s="544">
        <f>'Schedule 3B_Income_Eastern'!X42+'Schedule 3C_Income_Western'!X42+'Schedule 3D_Income_The Cape'!X42</f>
        <v>14452446.014125681</v>
      </c>
      <c r="Y42" s="544">
        <f>'Schedule 3B_Income_Eastern'!Y42+'Schedule 3C_Income_Western'!Y42+'Schedule 3D_Income_The Cape'!Y42</f>
        <v>14452446.014125681</v>
      </c>
      <c r="Z42" s="210">
        <v>21</v>
      </c>
      <c r="AA42" s="544">
        <f>'Schedule 3B_Income_Eastern'!AA42+'Schedule 3C_Income_Western'!AA42+'Schedule 3D_Income_The Cape'!AA42</f>
        <v>0</v>
      </c>
      <c r="AB42" s="544">
        <f>'Schedule 3B_Income_Eastern'!AB42+'Schedule 3C_Income_Western'!AB42+'Schedule 3D_Income_The Cape'!AB42</f>
        <v>0</v>
      </c>
      <c r="AC42" s="544">
        <f>'Schedule 3B_Income_Eastern'!AC42+'Schedule 3C_Income_Western'!AC42+'Schedule 3D_Income_The Cape'!AC42</f>
        <v>0</v>
      </c>
      <c r="AD42" s="544">
        <f>'Schedule 3B_Income_Eastern'!AD42+'Schedule 3C_Income_Western'!AD42+'Schedule 3D_Income_The Cape'!AD42</f>
        <v>0</v>
      </c>
      <c r="AE42" s="544">
        <f>'Schedule 3B_Income_Eastern'!AE42+'Schedule 3C_Income_Western'!AE42+'Schedule 3D_Income_The Cape'!AE42</f>
        <v>0</v>
      </c>
      <c r="AF42" s="544">
        <f>'Schedule 3B_Income_Eastern'!AF42+'Schedule 3C_Income_Western'!AF42+'Schedule 3D_Income_The Cape'!AF42</f>
        <v>959775.62920193654</v>
      </c>
      <c r="AG42" s="544">
        <f>'Schedule 3B_Income_Eastern'!AG42+'Schedule 3C_Income_Western'!AG42+'Schedule 3D_Income_The Cape'!AG42</f>
        <v>1038442.8414028811</v>
      </c>
      <c r="AH42" s="544">
        <f>'Schedule 3B_Income_Eastern'!AH42+'Schedule 3C_Income_Western'!AH42+'Schedule 3D_Income_The Cape'!AH42</f>
        <v>0</v>
      </c>
      <c r="AI42" s="544">
        <f>'Schedule 3B_Income_Eastern'!AI42+'Schedule 3C_Income_Western'!AI42+'Schedule 3D_Income_The Cape'!AI42</f>
        <v>0</v>
      </c>
      <c r="AJ42" s="544">
        <f>'Schedule 3B_Income_Eastern'!AJ42+'Schedule 3C_Income_Western'!AJ42+'Schedule 3D_Income_The Cape'!AJ42</f>
        <v>1998218.4706048176</v>
      </c>
      <c r="AK42" s="544">
        <f>'Schedule 3B_Income_Eastern'!AK42+'Schedule 3C_Income_Western'!AK42+'Schedule 3D_Income_The Cape'!AK42</f>
        <v>1998218.4706048176</v>
      </c>
      <c r="AL42" s="210">
        <v>21</v>
      </c>
      <c r="AM42" s="544">
        <f>'Schedule 3B_Income_Eastern'!AM42+'Schedule 3C_Income_Western'!AM42+'Schedule 3D_Income_The Cape'!AM42</f>
        <v>0</v>
      </c>
      <c r="AN42" s="544">
        <f>'Schedule 3B_Income_Eastern'!AN42+'Schedule 3C_Income_Western'!AN42+'Schedule 3D_Income_The Cape'!AN42</f>
        <v>0</v>
      </c>
      <c r="AO42" s="544">
        <f>'Schedule 3B_Income_Eastern'!AO42+'Schedule 3C_Income_Western'!AO42+'Schedule 3D_Income_The Cape'!AO42</f>
        <v>0</v>
      </c>
      <c r="AP42" s="544">
        <f>'Schedule 3B_Income_Eastern'!AP42+'Schedule 3C_Income_Western'!AP42+'Schedule 3D_Income_The Cape'!AP42</f>
        <v>0</v>
      </c>
      <c r="AQ42" s="544">
        <f>'Schedule 3B_Income_Eastern'!AQ42+'Schedule 3C_Income_Western'!AQ42+'Schedule 3D_Income_The Cape'!AQ42</f>
        <v>0</v>
      </c>
      <c r="AR42" s="544">
        <f>'Schedule 3B_Income_Eastern'!AR42+'Schedule 3C_Income_Western'!AR42+'Schedule 3D_Income_The Cape'!AR42</f>
        <v>36474077.780966654</v>
      </c>
      <c r="AS42" s="544">
        <f>'Schedule 3B_Income_Eastern'!AS42+'Schedule 3C_Income_Western'!AS42+'Schedule 3D_Income_The Cape'!AS42</f>
        <v>42689672.667294145</v>
      </c>
      <c r="AT42" s="544">
        <f>'Schedule 3B_Income_Eastern'!AT42+'Schedule 3C_Income_Western'!AT42+'Schedule 3D_Income_The Cape'!AT42</f>
        <v>0</v>
      </c>
      <c r="AU42" s="544">
        <f>'Schedule 3B_Income_Eastern'!AU42+'Schedule 3C_Income_Western'!AU42+'Schedule 3D_Income_The Cape'!AU42</f>
        <v>0</v>
      </c>
      <c r="AV42" s="544">
        <f>'Schedule 3B_Income_Eastern'!AV42+'Schedule 3C_Income_Western'!AV42+'Schedule 3D_Income_The Cape'!AV42</f>
        <v>79163750.448260814</v>
      </c>
      <c r="AW42" s="544">
        <f>'Schedule 3B_Income_Eastern'!AW42+'Schedule 3C_Income_Western'!AW42+'Schedule 3D_Income_The Cape'!AW42</f>
        <v>79163750.448260814</v>
      </c>
      <c r="AX42" s="210">
        <v>21</v>
      </c>
      <c r="AY42" s="544">
        <f>'Schedule 3B_Income_Eastern'!AY42+'Schedule 3C_Income_Western'!AY42+'Schedule 3D_Income_The Cape'!AY42</f>
        <v>0</v>
      </c>
      <c r="AZ42" s="544">
        <f>'Schedule 3B_Income_Eastern'!AZ42+'Schedule 3C_Income_Western'!AZ42+'Schedule 3D_Income_The Cape'!AZ42</f>
        <v>0</v>
      </c>
      <c r="BA42" s="544">
        <f>'Schedule 3B_Income_Eastern'!BA42+'Schedule 3C_Income_Western'!BA42+'Schedule 3D_Income_The Cape'!BA42</f>
        <v>0</v>
      </c>
      <c r="BB42" s="544">
        <f>'Schedule 3B_Income_Eastern'!BB42+'Schedule 3C_Income_Western'!BB42+'Schedule 3D_Income_The Cape'!BB42</f>
        <v>0</v>
      </c>
      <c r="BC42" s="544">
        <f>'Schedule 3B_Income_Eastern'!BC42+'Schedule 3C_Income_Western'!BC42+'Schedule 3D_Income_The Cape'!BC42</f>
        <v>0</v>
      </c>
      <c r="BD42" s="544">
        <f>'Schedule 3B_Income_Eastern'!BD42+'Schedule 3C_Income_Western'!BD42+'Schedule 3D_Income_The Cape'!BD42</f>
        <v>620144.22774909856</v>
      </c>
      <c r="BE42" s="544">
        <f>'Schedule 3B_Income_Eastern'!BE42+'Schedule 3C_Income_Western'!BE42+'Schedule 3D_Income_The Cape'!BE42</f>
        <v>635716.06166377862</v>
      </c>
      <c r="BF42" s="544">
        <f>'Schedule 3B_Income_Eastern'!BF42+'Schedule 3C_Income_Western'!BF42+'Schedule 3D_Income_The Cape'!BF42</f>
        <v>0</v>
      </c>
      <c r="BG42" s="544">
        <f>'Schedule 3B_Income_Eastern'!BG42+'Schedule 3C_Income_Western'!BG42+'Schedule 3D_Income_The Cape'!BG42</f>
        <v>0</v>
      </c>
      <c r="BH42" s="544">
        <f>'Schedule 3B_Income_Eastern'!BH42+'Schedule 3C_Income_Western'!BH42+'Schedule 3D_Income_The Cape'!BH42</f>
        <v>1255860.2894128771</v>
      </c>
      <c r="BI42" s="544">
        <f>'Schedule 3B_Income_Eastern'!BI42+'Schedule 3C_Income_Western'!BI42+'Schedule 3D_Income_The Cape'!BI42</f>
        <v>1255860.2894128771</v>
      </c>
      <c r="BJ42" s="210">
        <v>21</v>
      </c>
      <c r="BK42" s="544">
        <f>'Schedule 3B_Income_Eastern'!BK42+'Schedule 3C_Income_Western'!BK42+'Schedule 3D_Income_The Cape'!BK42</f>
        <v>0</v>
      </c>
      <c r="BL42" s="544">
        <f>'Schedule 3B_Income_Eastern'!BL42+'Schedule 3C_Income_Western'!BL42+'Schedule 3D_Income_The Cape'!BL42</f>
        <v>0</v>
      </c>
      <c r="BM42" s="544">
        <f>'Schedule 3B_Income_Eastern'!BM42+'Schedule 3C_Income_Western'!BM42+'Schedule 3D_Income_The Cape'!BM42</f>
        <v>0</v>
      </c>
      <c r="BN42" s="544">
        <f>'Schedule 3B_Income_Eastern'!BN42+'Schedule 3C_Income_Western'!BN42+'Schedule 3D_Income_The Cape'!BN42</f>
        <v>0</v>
      </c>
      <c r="BO42" s="544">
        <f>'Schedule 3B_Income_Eastern'!BO42+'Schedule 3C_Income_Western'!BO42+'Schedule 3D_Income_The Cape'!BO42</f>
        <v>0</v>
      </c>
      <c r="BP42" s="544">
        <f>'Schedule 3B_Income_Eastern'!BP42+'Schedule 3C_Income_Western'!BP42+'Schedule 3D_Income_The Cape'!BP42</f>
        <v>0</v>
      </c>
      <c r="BQ42" s="544">
        <f>'Schedule 3B_Income_Eastern'!BQ42+'Schedule 3C_Income_Western'!BQ42+'Schedule 3D_Income_The Cape'!BQ42</f>
        <v>0</v>
      </c>
      <c r="BR42" s="544">
        <f>'Schedule 3B_Income_Eastern'!BR42+'Schedule 3C_Income_Western'!BR42+'Schedule 3D_Income_The Cape'!BR42</f>
        <v>0</v>
      </c>
      <c r="BS42" s="544">
        <f>'Schedule 3B_Income_Eastern'!BS42+'Schedule 3C_Income_Western'!BS42+'Schedule 3D_Income_The Cape'!BS42</f>
        <v>0</v>
      </c>
      <c r="BT42" s="544">
        <f>'Schedule 3B_Income_Eastern'!BT42+'Schedule 3C_Income_Western'!BT42+'Schedule 3D_Income_The Cape'!BT42</f>
        <v>0</v>
      </c>
      <c r="BU42" s="544">
        <f>'Schedule 3B_Income_Eastern'!BU42+'Schedule 3C_Income_Western'!BU42+'Schedule 3D_Income_The Cape'!BU42</f>
        <v>0</v>
      </c>
      <c r="BV42" s="210">
        <v>21</v>
      </c>
      <c r="BW42" s="544">
        <f>'Schedule 3B_Income_Eastern'!BW42+'Schedule 3C_Income_Western'!BW42+'Schedule 3D_Income_The Cape'!BW42</f>
        <v>0</v>
      </c>
      <c r="BX42" s="544">
        <f>'Schedule 3B_Income_Eastern'!BX42+'Schedule 3C_Income_Western'!BX42+'Schedule 3D_Income_The Cape'!BX42</f>
        <v>0</v>
      </c>
      <c r="BY42" s="544">
        <f>'Schedule 3B_Income_Eastern'!BY42+'Schedule 3C_Income_Western'!BY42+'Schedule 3D_Income_The Cape'!BY42</f>
        <v>0</v>
      </c>
      <c r="BZ42" s="544">
        <f>'Schedule 3B_Income_Eastern'!BZ42+'Schedule 3C_Income_Western'!BZ42+'Schedule 3D_Income_The Cape'!BZ42</f>
        <v>0</v>
      </c>
      <c r="CA42" s="544">
        <f>'Schedule 3B_Income_Eastern'!CA42+'Schedule 3C_Income_Western'!CA42+'Schedule 3D_Income_The Cape'!CA42</f>
        <v>0</v>
      </c>
      <c r="CB42" s="544">
        <f>'Schedule 3B_Income_Eastern'!CB42+'Schedule 3C_Income_Western'!CB42+'Schedule 3D_Income_The Cape'!CB42</f>
        <v>533157.65950420732</v>
      </c>
      <c r="CC42" s="544">
        <f>'Schedule 3B_Income_Eastern'!CC42+'Schedule 3C_Income_Western'!CC42+'Schedule 3D_Income_The Cape'!CC42</f>
        <v>574472.35495352908</v>
      </c>
      <c r="CD42" s="544">
        <f>'Schedule 3B_Income_Eastern'!CD42+'Schedule 3C_Income_Western'!CD42+'Schedule 3D_Income_The Cape'!CD42</f>
        <v>0</v>
      </c>
      <c r="CE42" s="544">
        <f>'Schedule 3B_Income_Eastern'!CE42+'Schedule 3C_Income_Western'!CE42+'Schedule 3D_Income_The Cape'!CE42</f>
        <v>0</v>
      </c>
      <c r="CF42" s="544">
        <f>'Schedule 3B_Income_Eastern'!CF42+'Schedule 3C_Income_Western'!CF42+'Schedule 3D_Income_The Cape'!CF42</f>
        <v>1107630.0144577364</v>
      </c>
      <c r="CG42" s="544">
        <f>'Schedule 3B_Income_Eastern'!CG42+'Schedule 3C_Income_Western'!CG42+'Schedule 3D_Income_The Cape'!CG42</f>
        <v>1107630.0144577364</v>
      </c>
      <c r="CH42" s="210">
        <v>21</v>
      </c>
      <c r="CI42" s="544">
        <f>'Schedule 3B_Income_Eastern'!CI42+'Schedule 3C_Income_Western'!CI42+'Schedule 3D_Income_The Cape'!CI42</f>
        <v>0</v>
      </c>
      <c r="CJ42" s="544">
        <f>'Schedule 3B_Income_Eastern'!CJ42+'Schedule 3C_Income_Western'!CJ42+'Schedule 3D_Income_The Cape'!CJ42</f>
        <v>0</v>
      </c>
      <c r="CK42" s="544">
        <f>'Schedule 3B_Income_Eastern'!CK42+'Schedule 3C_Income_Western'!CK42+'Schedule 3D_Income_The Cape'!CK42</f>
        <v>0</v>
      </c>
      <c r="CL42" s="544">
        <f>'Schedule 3B_Income_Eastern'!CL42+'Schedule 3C_Income_Western'!CL42+'Schedule 3D_Income_The Cape'!CL42</f>
        <v>0</v>
      </c>
      <c r="CM42" s="372">
        <f t="shared" si="13"/>
        <v>0</v>
      </c>
      <c r="CN42" s="544">
        <f>'Schedule 3B_Income_Eastern'!CN42+'Schedule 3C_Income_Western'!CN42+'Schedule 3D_Income_The Cape'!CN42</f>
        <v>51493206.8147</v>
      </c>
      <c r="CO42" s="544">
        <f>'Schedule 3B_Income_Eastern'!CO42+'Schedule 3C_Income_Western'!CO42+'Schedule 3D_Income_The Cape'!CO42</f>
        <v>58515516.064299993</v>
      </c>
      <c r="CP42" s="544">
        <f>'Schedule 3B_Income_Eastern'!CP42+'Schedule 3C_Income_Western'!CP42+'Schedule 3D_Income_The Cape'!CP42</f>
        <v>0</v>
      </c>
      <c r="CQ42" s="544">
        <f>'Schedule 3B_Income_Eastern'!CQ42+'Schedule 3C_Income_Western'!CQ42+'Schedule 3D_Income_The Cape'!CQ42</f>
        <v>0</v>
      </c>
      <c r="CR42" s="372">
        <f t="shared" si="14"/>
        <v>110008722.87899999</v>
      </c>
      <c r="CS42" s="544">
        <f>'Schedule 3B_Income_Eastern'!CS42+'Schedule 3C_Income_Western'!CS42+'Schedule 3D_Income_The Cape'!CS42</f>
        <v>51493206.8147</v>
      </c>
      <c r="CT42" s="544">
        <f>'Schedule 3B_Income_Eastern'!CT42+'Schedule 3C_Income_Western'!CT42+'Schedule 3D_Income_The Cape'!CT42</f>
        <v>58515516.064299993</v>
      </c>
      <c r="CU42" s="544">
        <f>'Schedule 3B_Income_Eastern'!CU42+'Schedule 3C_Income_Western'!CU42+'Schedule 3D_Income_The Cape'!CU42</f>
        <v>0</v>
      </c>
      <c r="CV42" s="544">
        <f>'Schedule 3B_Income_Eastern'!CV42+'Schedule 3C_Income_Western'!CV42+'Schedule 3D_Income_The Cape'!CV42</f>
        <v>0</v>
      </c>
      <c r="CW42" s="372">
        <f t="shared" si="15"/>
        <v>110008722.87899999</v>
      </c>
    </row>
    <row r="43" spans="1:101" ht="15.75" customHeight="1">
      <c r="A43" s="79" t="s">
        <v>230</v>
      </c>
      <c r="B43" s="210" t="s">
        <v>229</v>
      </c>
      <c r="C43" s="544">
        <f>'Schedule 3B_Income_Eastern'!C43+'Schedule 3C_Income_Western'!C43+'Schedule 3D_Income_The Cape'!C43</f>
        <v>0</v>
      </c>
      <c r="D43" s="544">
        <f>'Schedule 3B_Income_Eastern'!D43+'Schedule 3C_Income_Western'!D43+'Schedule 3D_Income_The Cape'!D43</f>
        <v>0</v>
      </c>
      <c r="E43" s="544">
        <f>'Schedule 3B_Income_Eastern'!E43+'Schedule 3C_Income_Western'!E43+'Schedule 3D_Income_The Cape'!E43</f>
        <v>0</v>
      </c>
      <c r="F43" s="544">
        <f>'Schedule 3B_Income_Eastern'!F43+'Schedule 3C_Income_Western'!F43+'Schedule 3D_Income_The Cape'!F43</f>
        <v>0</v>
      </c>
      <c r="G43" s="544">
        <f>'Schedule 3B_Income_Eastern'!G43+'Schedule 3C_Income_Western'!G43+'Schedule 3D_Income_The Cape'!G43</f>
        <v>0</v>
      </c>
      <c r="H43" s="544">
        <f>'Schedule 3B_Income_Eastern'!H43+'Schedule 3C_Income_Western'!H43+'Schedule 3D_Income_The Cape'!H43</f>
        <v>4340440.3432551101</v>
      </c>
      <c r="I43" s="544">
        <f>'Schedule 3B_Income_Eastern'!I43+'Schedule 3C_Income_Western'!I43+'Schedule 3D_Income_The Cape'!I43</f>
        <v>3203870.794991645</v>
      </c>
      <c r="J43" s="544">
        <f>'Schedule 3B_Income_Eastern'!J43+'Schedule 3C_Income_Western'!J43+'Schedule 3D_Income_The Cape'!J43</f>
        <v>0</v>
      </c>
      <c r="K43" s="544">
        <f>'Schedule 3B_Income_Eastern'!K43+'Schedule 3C_Income_Western'!K43+'Schedule 3D_Income_The Cape'!K43</f>
        <v>0</v>
      </c>
      <c r="L43" s="544">
        <f>'Schedule 3B_Income_Eastern'!L43+'Schedule 3C_Income_Western'!L43+'Schedule 3D_Income_The Cape'!L43</f>
        <v>7544311.1382467551</v>
      </c>
      <c r="M43" s="544">
        <f>'Schedule 3B_Income_Eastern'!M43+'Schedule 3C_Income_Western'!M43+'Schedule 3D_Income_The Cape'!M43</f>
        <v>7544311.1382467551</v>
      </c>
      <c r="N43" s="210" t="s">
        <v>229</v>
      </c>
      <c r="O43" s="544">
        <f>'Schedule 3B_Income_Eastern'!O43+'Schedule 3C_Income_Western'!O43+'Schedule 3D_Income_The Cape'!O43</f>
        <v>0</v>
      </c>
      <c r="P43" s="544">
        <f>'Schedule 3B_Income_Eastern'!P43+'Schedule 3C_Income_Western'!P43+'Schedule 3D_Income_The Cape'!P43</f>
        <v>0</v>
      </c>
      <c r="Q43" s="544">
        <f>'Schedule 3B_Income_Eastern'!Q43+'Schedule 3C_Income_Western'!Q43+'Schedule 3D_Income_The Cape'!Q43</f>
        <v>0</v>
      </c>
      <c r="R43" s="544">
        <f>'Schedule 3B_Income_Eastern'!R43+'Schedule 3C_Income_Western'!R43+'Schedule 3D_Income_The Cape'!R43</f>
        <v>0</v>
      </c>
      <c r="S43" s="544">
        <f>'Schedule 3B_Income_Eastern'!S43+'Schedule 3C_Income_Western'!S43+'Schedule 3D_Income_The Cape'!S43</f>
        <v>0</v>
      </c>
      <c r="T43" s="544">
        <f>'Schedule 3B_Income_Eastern'!T43+'Schedule 3C_Income_Western'!T43+'Schedule 3D_Income_The Cape'!T43</f>
        <v>5028344.6722179921</v>
      </c>
      <c r="U43" s="544">
        <f>'Schedule 3B_Income_Eastern'!U43+'Schedule 3C_Income_Western'!U43+'Schedule 3D_Income_The Cape'!U43</f>
        <v>4003826.1926156851</v>
      </c>
      <c r="V43" s="544">
        <f>'Schedule 3B_Income_Eastern'!V43+'Schedule 3C_Income_Western'!V43+'Schedule 3D_Income_The Cape'!V43</f>
        <v>0</v>
      </c>
      <c r="W43" s="544">
        <f>'Schedule 3B_Income_Eastern'!W43+'Schedule 3C_Income_Western'!W43+'Schedule 3D_Income_The Cape'!W43</f>
        <v>0</v>
      </c>
      <c r="X43" s="544">
        <f>'Schedule 3B_Income_Eastern'!X43+'Schedule 3C_Income_Western'!X43+'Schedule 3D_Income_The Cape'!X43</f>
        <v>9032170.8648336772</v>
      </c>
      <c r="Y43" s="544">
        <f>'Schedule 3B_Income_Eastern'!Y43+'Schedule 3C_Income_Western'!Y43+'Schedule 3D_Income_The Cape'!Y43</f>
        <v>9032170.8648336772</v>
      </c>
      <c r="Z43" s="210" t="s">
        <v>229</v>
      </c>
      <c r="AA43" s="544">
        <f>'Schedule 3B_Income_Eastern'!AA43+'Schedule 3C_Income_Western'!AA43+'Schedule 3D_Income_The Cape'!AA43</f>
        <v>0</v>
      </c>
      <c r="AB43" s="544">
        <f>'Schedule 3B_Income_Eastern'!AB43+'Schedule 3C_Income_Western'!AB43+'Schedule 3D_Income_The Cape'!AB43</f>
        <v>0</v>
      </c>
      <c r="AC43" s="544">
        <f>'Schedule 3B_Income_Eastern'!AC43+'Schedule 3C_Income_Western'!AC43+'Schedule 3D_Income_The Cape'!AC43</f>
        <v>0</v>
      </c>
      <c r="AD43" s="544">
        <f>'Schedule 3B_Income_Eastern'!AD43+'Schedule 3C_Income_Western'!AD43+'Schedule 3D_Income_The Cape'!AD43</f>
        <v>0</v>
      </c>
      <c r="AE43" s="544">
        <f>'Schedule 3B_Income_Eastern'!AE43+'Schedule 3C_Income_Western'!AE43+'Schedule 3D_Income_The Cape'!AE43</f>
        <v>0</v>
      </c>
      <c r="AF43" s="544">
        <f>'Schedule 3B_Income_Eastern'!AF43+'Schedule 3C_Income_Western'!AF43+'Schedule 3D_Income_The Cape'!AF43</f>
        <v>700047.69285571447</v>
      </c>
      <c r="AG43" s="544">
        <f>'Schedule 3B_Income_Eastern'!AG43+'Schedule 3C_Income_Western'!AG43+'Schedule 3D_Income_The Cape'!AG43</f>
        <v>551178.93818194466</v>
      </c>
      <c r="AH43" s="544">
        <f>'Schedule 3B_Income_Eastern'!AH43+'Schedule 3C_Income_Western'!AH43+'Schedule 3D_Income_The Cape'!AH43</f>
        <v>0</v>
      </c>
      <c r="AI43" s="544">
        <f>'Schedule 3B_Income_Eastern'!AI43+'Schedule 3C_Income_Western'!AI43+'Schedule 3D_Income_The Cape'!AI43</f>
        <v>0</v>
      </c>
      <c r="AJ43" s="544">
        <f>'Schedule 3B_Income_Eastern'!AJ43+'Schedule 3C_Income_Western'!AJ43+'Schedule 3D_Income_The Cape'!AJ43</f>
        <v>1251226.631037659</v>
      </c>
      <c r="AK43" s="544">
        <f>'Schedule 3B_Income_Eastern'!AK43+'Schedule 3C_Income_Western'!AK43+'Schedule 3D_Income_The Cape'!AK43</f>
        <v>1251226.631037659</v>
      </c>
      <c r="AL43" s="210" t="s">
        <v>229</v>
      </c>
      <c r="AM43" s="544">
        <f>'Schedule 3B_Income_Eastern'!AM43+'Schedule 3C_Income_Western'!AM43+'Schedule 3D_Income_The Cape'!AM43</f>
        <v>0</v>
      </c>
      <c r="AN43" s="544">
        <f>'Schedule 3B_Income_Eastern'!AN43+'Schedule 3C_Income_Western'!AN43+'Schedule 3D_Income_The Cape'!AN43</f>
        <v>0</v>
      </c>
      <c r="AO43" s="544">
        <f>'Schedule 3B_Income_Eastern'!AO43+'Schedule 3C_Income_Western'!AO43+'Schedule 3D_Income_The Cape'!AO43</f>
        <v>0</v>
      </c>
      <c r="AP43" s="544">
        <f>'Schedule 3B_Income_Eastern'!AP43+'Schedule 3C_Income_Western'!AP43+'Schedule 3D_Income_The Cape'!AP43</f>
        <v>0</v>
      </c>
      <c r="AQ43" s="544">
        <f>'Schedule 3B_Income_Eastern'!AQ43+'Schedule 3C_Income_Western'!AQ43+'Schedule 3D_Income_The Cape'!AQ43</f>
        <v>0</v>
      </c>
      <c r="AR43" s="544">
        <f>'Schedule 3B_Income_Eastern'!AR43+'Schedule 3C_Income_Western'!AR43+'Schedule 3D_Income_The Cape'!AR43</f>
        <v>26545426.375045042</v>
      </c>
      <c r="AS43" s="544">
        <f>'Schedule 3B_Income_Eastern'!AS43+'Schedule 3C_Income_Western'!AS43+'Schedule 3D_Income_The Cape'!AS43</f>
        <v>22640808.934409112</v>
      </c>
      <c r="AT43" s="544">
        <f>'Schedule 3B_Income_Eastern'!AT43+'Schedule 3C_Income_Western'!AT43+'Schedule 3D_Income_The Cape'!AT43</f>
        <v>0</v>
      </c>
      <c r="AU43" s="544">
        <f>'Schedule 3B_Income_Eastern'!AU43+'Schedule 3C_Income_Western'!AU43+'Schedule 3D_Income_The Cape'!AU43</f>
        <v>0</v>
      </c>
      <c r="AV43" s="544">
        <f>'Schedule 3B_Income_Eastern'!AV43+'Schedule 3C_Income_Western'!AV43+'Schedule 3D_Income_The Cape'!AV43</f>
        <v>49186235.309454158</v>
      </c>
      <c r="AW43" s="544">
        <f>'Schedule 3B_Income_Eastern'!AW43+'Schedule 3C_Income_Western'!AW43+'Schedule 3D_Income_The Cape'!AW43</f>
        <v>49186235.309454158</v>
      </c>
      <c r="AX43" s="210" t="s">
        <v>229</v>
      </c>
      <c r="AY43" s="544">
        <f>'Schedule 3B_Income_Eastern'!AY43+'Schedule 3C_Income_Western'!AY43+'Schedule 3D_Income_The Cape'!AY43</f>
        <v>0</v>
      </c>
      <c r="AZ43" s="544">
        <f>'Schedule 3B_Income_Eastern'!AZ43+'Schedule 3C_Income_Western'!AZ43+'Schedule 3D_Income_The Cape'!AZ43</f>
        <v>0</v>
      </c>
      <c r="BA43" s="544">
        <f>'Schedule 3B_Income_Eastern'!BA43+'Schedule 3C_Income_Western'!BA43+'Schedule 3D_Income_The Cape'!BA43</f>
        <v>0</v>
      </c>
      <c r="BB43" s="544">
        <f>'Schedule 3B_Income_Eastern'!BB43+'Schedule 3C_Income_Western'!BB43+'Schedule 3D_Income_The Cape'!BB43</f>
        <v>0</v>
      </c>
      <c r="BC43" s="544">
        <f>'Schedule 3B_Income_Eastern'!BC43+'Schedule 3C_Income_Western'!BC43+'Schedule 3D_Income_The Cape'!BC43</f>
        <v>0</v>
      </c>
      <c r="BD43" s="544">
        <f>'Schedule 3B_Income_Eastern'!BD43+'Schedule 3C_Income_Western'!BD43+'Schedule 3D_Income_The Cape'!BD43</f>
        <v>453543.21911921754</v>
      </c>
      <c r="BE43" s="544">
        <f>'Schedule 3B_Income_Eastern'!BE43+'Schedule 3C_Income_Western'!BE43+'Schedule 3D_Income_The Cape'!BE43</f>
        <v>336267.91929146682</v>
      </c>
      <c r="BF43" s="544">
        <f>'Schedule 3B_Income_Eastern'!BF43+'Schedule 3C_Income_Western'!BF43+'Schedule 3D_Income_The Cape'!BF43</f>
        <v>0</v>
      </c>
      <c r="BG43" s="544">
        <f>'Schedule 3B_Income_Eastern'!BG43+'Schedule 3C_Income_Western'!BG43+'Schedule 3D_Income_The Cape'!BG43</f>
        <v>0</v>
      </c>
      <c r="BH43" s="544">
        <f>'Schedule 3B_Income_Eastern'!BH43+'Schedule 3C_Income_Western'!BH43+'Schedule 3D_Income_The Cape'!BH43</f>
        <v>789811.13841068442</v>
      </c>
      <c r="BI43" s="544">
        <f>'Schedule 3B_Income_Eastern'!BI43+'Schedule 3C_Income_Western'!BI43+'Schedule 3D_Income_The Cape'!BI43</f>
        <v>789811.13841068442</v>
      </c>
      <c r="BJ43" s="210" t="s">
        <v>229</v>
      </c>
      <c r="BK43" s="544">
        <f>'Schedule 3B_Income_Eastern'!BK43+'Schedule 3C_Income_Western'!BK43+'Schedule 3D_Income_The Cape'!BK43</f>
        <v>0</v>
      </c>
      <c r="BL43" s="544">
        <f>'Schedule 3B_Income_Eastern'!BL43+'Schedule 3C_Income_Western'!BL43+'Schedule 3D_Income_The Cape'!BL43</f>
        <v>0</v>
      </c>
      <c r="BM43" s="544">
        <f>'Schedule 3B_Income_Eastern'!BM43+'Schedule 3C_Income_Western'!BM43+'Schedule 3D_Income_The Cape'!BM43</f>
        <v>0</v>
      </c>
      <c r="BN43" s="544">
        <f>'Schedule 3B_Income_Eastern'!BN43+'Schedule 3C_Income_Western'!BN43+'Schedule 3D_Income_The Cape'!BN43</f>
        <v>0</v>
      </c>
      <c r="BO43" s="544">
        <f>'Schedule 3B_Income_Eastern'!BO43+'Schedule 3C_Income_Western'!BO43+'Schedule 3D_Income_The Cape'!BO43</f>
        <v>0</v>
      </c>
      <c r="BP43" s="544">
        <f>'Schedule 3B_Income_Eastern'!BP43+'Schedule 3C_Income_Western'!BP43+'Schedule 3D_Income_The Cape'!BP43</f>
        <v>0</v>
      </c>
      <c r="BQ43" s="544">
        <f>'Schedule 3B_Income_Eastern'!BQ43+'Schedule 3C_Income_Western'!BQ43+'Schedule 3D_Income_The Cape'!BQ43</f>
        <v>0</v>
      </c>
      <c r="BR43" s="544">
        <f>'Schedule 3B_Income_Eastern'!BR43+'Schedule 3C_Income_Western'!BR43+'Schedule 3D_Income_The Cape'!BR43</f>
        <v>0</v>
      </c>
      <c r="BS43" s="544">
        <f>'Schedule 3B_Income_Eastern'!BS43+'Schedule 3C_Income_Western'!BS43+'Schedule 3D_Income_The Cape'!BS43</f>
        <v>0</v>
      </c>
      <c r="BT43" s="544">
        <f>'Schedule 3B_Income_Eastern'!BT43+'Schedule 3C_Income_Western'!BT43+'Schedule 3D_Income_The Cape'!BT43</f>
        <v>0</v>
      </c>
      <c r="BU43" s="544">
        <f>'Schedule 3B_Income_Eastern'!BU43+'Schedule 3C_Income_Western'!BU43+'Schedule 3D_Income_The Cape'!BU43</f>
        <v>0</v>
      </c>
      <c r="BV43" s="210" t="s">
        <v>229</v>
      </c>
      <c r="BW43" s="544">
        <f>'Schedule 3B_Income_Eastern'!BW43+'Schedule 3C_Income_Western'!BW43+'Schedule 3D_Income_The Cape'!BW43</f>
        <v>0</v>
      </c>
      <c r="BX43" s="544">
        <f>'Schedule 3B_Income_Eastern'!BX43+'Schedule 3C_Income_Western'!BX43+'Schedule 3D_Income_The Cape'!BX43</f>
        <v>0</v>
      </c>
      <c r="BY43" s="544">
        <f>'Schedule 3B_Income_Eastern'!BY43+'Schedule 3C_Income_Western'!BY43+'Schedule 3D_Income_The Cape'!BY43</f>
        <v>0</v>
      </c>
      <c r="BZ43" s="544">
        <f>'Schedule 3B_Income_Eastern'!BZ43+'Schedule 3C_Income_Western'!BZ43+'Schedule 3D_Income_The Cape'!BZ43</f>
        <v>0</v>
      </c>
      <c r="CA43" s="544">
        <f>'Schedule 3B_Income_Eastern'!CA43+'Schedule 3C_Income_Western'!CA43+'Schedule 3D_Income_The Cape'!CA43</f>
        <v>0</v>
      </c>
      <c r="CB43" s="544">
        <f>'Schedule 3B_Income_Eastern'!CB43+'Schedule 3C_Income_Western'!CB43+'Schedule 3D_Income_The Cape'!CB43</f>
        <v>387664.48424734338</v>
      </c>
      <c r="CC43" s="544">
        <f>'Schedule 3B_Income_Eastern'!CC43+'Schedule 3C_Income_Western'!CC43+'Schedule 3D_Income_The Cape'!CC43</f>
        <v>306322.49476972426</v>
      </c>
      <c r="CD43" s="544">
        <f>'Schedule 3B_Income_Eastern'!CD43+'Schedule 3C_Income_Western'!CD43+'Schedule 3D_Income_The Cape'!CD43</f>
        <v>0</v>
      </c>
      <c r="CE43" s="544">
        <f>'Schedule 3B_Income_Eastern'!CE43+'Schedule 3C_Income_Western'!CE43+'Schedule 3D_Income_The Cape'!CE43</f>
        <v>0</v>
      </c>
      <c r="CF43" s="544">
        <f>'Schedule 3B_Income_Eastern'!CF43+'Schedule 3C_Income_Western'!CF43+'Schedule 3D_Income_The Cape'!CF43</f>
        <v>693986.97901706758</v>
      </c>
      <c r="CG43" s="544">
        <f>'Schedule 3B_Income_Eastern'!CG43+'Schedule 3C_Income_Western'!CG43+'Schedule 3D_Income_The Cape'!CG43</f>
        <v>693986.97901706758</v>
      </c>
      <c r="CH43" s="210" t="s">
        <v>229</v>
      </c>
      <c r="CI43" s="544">
        <f>'Schedule 3B_Income_Eastern'!CI43+'Schedule 3C_Income_Western'!CI43+'Schedule 3D_Income_The Cape'!CI43</f>
        <v>0</v>
      </c>
      <c r="CJ43" s="544">
        <f>'Schedule 3B_Income_Eastern'!CJ43+'Schedule 3C_Income_Western'!CJ43+'Schedule 3D_Income_The Cape'!CJ43</f>
        <v>0</v>
      </c>
      <c r="CK43" s="544">
        <f>'Schedule 3B_Income_Eastern'!CK43+'Schedule 3C_Income_Western'!CK43+'Schedule 3D_Income_The Cape'!CK43</f>
        <v>0</v>
      </c>
      <c r="CL43" s="544">
        <f>'Schedule 3B_Income_Eastern'!CL43+'Schedule 3C_Income_Western'!CL43+'Schedule 3D_Income_The Cape'!CL43</f>
        <v>0</v>
      </c>
      <c r="CM43" s="372">
        <f t="shared" si="13"/>
        <v>0</v>
      </c>
      <c r="CN43" s="544">
        <f>'Schedule 3B_Income_Eastern'!CN43+'Schedule 3C_Income_Western'!CN43+'Schedule 3D_Income_The Cape'!CN43</f>
        <v>37455466.786740422</v>
      </c>
      <c r="CO43" s="544">
        <f>'Schedule 3B_Income_Eastern'!CO43+'Schedule 3C_Income_Western'!CO43+'Schedule 3D_Income_The Cape'!CO43</f>
        <v>31042275.274259578</v>
      </c>
      <c r="CP43" s="544">
        <f>'Schedule 3B_Income_Eastern'!CP43+'Schedule 3C_Income_Western'!CP43+'Schedule 3D_Income_The Cape'!CP43</f>
        <v>0</v>
      </c>
      <c r="CQ43" s="544">
        <f>'Schedule 3B_Income_Eastern'!CQ43+'Schedule 3C_Income_Western'!CQ43+'Schedule 3D_Income_The Cape'!CQ43</f>
        <v>0</v>
      </c>
      <c r="CR43" s="372">
        <f t="shared" si="14"/>
        <v>68497742.061000004</v>
      </c>
      <c r="CS43" s="544">
        <f>'Schedule 3B_Income_Eastern'!CS43+'Schedule 3C_Income_Western'!CS43+'Schedule 3D_Income_The Cape'!CS43</f>
        <v>37455466.786740422</v>
      </c>
      <c r="CT43" s="544">
        <f>'Schedule 3B_Income_Eastern'!CT43+'Schedule 3C_Income_Western'!CT43+'Schedule 3D_Income_The Cape'!CT43</f>
        <v>31042275.274259578</v>
      </c>
      <c r="CU43" s="544">
        <f>'Schedule 3B_Income_Eastern'!CU43+'Schedule 3C_Income_Western'!CU43+'Schedule 3D_Income_The Cape'!CU43</f>
        <v>0</v>
      </c>
      <c r="CV43" s="544">
        <f>'Schedule 3B_Income_Eastern'!CV43+'Schedule 3C_Income_Western'!CV43+'Schedule 3D_Income_The Cape'!CV43</f>
        <v>0</v>
      </c>
      <c r="CW43" s="372">
        <f t="shared" si="15"/>
        <v>68497742.061000004</v>
      </c>
    </row>
    <row r="44" spans="1:101" ht="15.75" customHeight="1">
      <c r="A44" s="79" t="s">
        <v>233</v>
      </c>
      <c r="B44" s="210" t="s">
        <v>232</v>
      </c>
      <c r="C44" s="544">
        <f>'Schedule 3B_Income_Eastern'!C44+'Schedule 3C_Income_Western'!C44+'Schedule 3D_Income_The Cape'!C44</f>
        <v>0</v>
      </c>
      <c r="D44" s="544">
        <f>'Schedule 3B_Income_Eastern'!D44+'Schedule 3C_Income_Western'!D44+'Schedule 3D_Income_The Cape'!D44</f>
        <v>0</v>
      </c>
      <c r="E44" s="544">
        <f>'Schedule 3B_Income_Eastern'!E44+'Schedule 3C_Income_Western'!E44+'Schedule 3D_Income_The Cape'!E44</f>
        <v>0</v>
      </c>
      <c r="F44" s="544">
        <f>'Schedule 3B_Income_Eastern'!F44+'Schedule 3C_Income_Western'!F44+'Schedule 3D_Income_The Cape'!F44</f>
        <v>0</v>
      </c>
      <c r="G44" s="544">
        <f>'Schedule 3B_Income_Eastern'!G44+'Schedule 3C_Income_Western'!G44+'Schedule 3D_Income_The Cape'!G44</f>
        <v>0</v>
      </c>
      <c r="H44" s="544">
        <f>'Schedule 3B_Income_Eastern'!H44+'Schedule 3C_Income_Western'!H44+'Schedule 3D_Income_The Cape'!H44</f>
        <v>2437602.6727438299</v>
      </c>
      <c r="I44" s="544">
        <f>'Schedule 3B_Income_Eastern'!I44+'Schedule 3C_Income_Western'!I44+'Schedule 3D_Income_The Cape'!I44</f>
        <v>1507456.3599425845</v>
      </c>
      <c r="J44" s="544">
        <f>'Schedule 3B_Income_Eastern'!J44+'Schedule 3C_Income_Western'!J44+'Schedule 3D_Income_The Cape'!J44</f>
        <v>0</v>
      </c>
      <c r="K44" s="544">
        <f>'Schedule 3B_Income_Eastern'!K44+'Schedule 3C_Income_Western'!K44+'Schedule 3D_Income_The Cape'!K44</f>
        <v>0</v>
      </c>
      <c r="L44" s="544">
        <f>'Schedule 3B_Income_Eastern'!L44+'Schedule 3C_Income_Western'!L44+'Schedule 3D_Income_The Cape'!L44</f>
        <v>3945059.0326864142</v>
      </c>
      <c r="M44" s="544">
        <f>'Schedule 3B_Income_Eastern'!M44+'Schedule 3C_Income_Western'!M44+'Schedule 3D_Income_The Cape'!M44</f>
        <v>3945059.0326864142</v>
      </c>
      <c r="N44" s="210" t="s">
        <v>232</v>
      </c>
      <c r="O44" s="544">
        <f>'Schedule 3B_Income_Eastern'!O44+'Schedule 3C_Income_Western'!O44+'Schedule 3D_Income_The Cape'!O44</f>
        <v>0</v>
      </c>
      <c r="P44" s="544">
        <f>'Schedule 3B_Income_Eastern'!P44+'Schedule 3C_Income_Western'!P44+'Schedule 3D_Income_The Cape'!P44</f>
        <v>0</v>
      </c>
      <c r="Q44" s="544">
        <f>'Schedule 3B_Income_Eastern'!Q44+'Schedule 3C_Income_Western'!Q44+'Schedule 3D_Income_The Cape'!Q44</f>
        <v>0</v>
      </c>
      <c r="R44" s="544">
        <f>'Schedule 3B_Income_Eastern'!R44+'Schedule 3C_Income_Western'!R44+'Schedule 3D_Income_The Cape'!R44</f>
        <v>0</v>
      </c>
      <c r="S44" s="544">
        <f>'Schedule 3B_Income_Eastern'!S44+'Schedule 3C_Income_Western'!S44+'Schedule 3D_Income_The Cape'!S44</f>
        <v>0</v>
      </c>
      <c r="T44" s="544">
        <f>'Schedule 3B_Income_Eastern'!T44+'Schedule 3C_Income_Western'!T44+'Schedule 3D_Income_The Cape'!T44</f>
        <v>2835551.2984814784</v>
      </c>
      <c r="U44" s="544">
        <f>'Schedule 3B_Income_Eastern'!U44+'Schedule 3C_Income_Western'!U44+'Schedule 3D_Income_The Cape'!U44</f>
        <v>1878636.0453042383</v>
      </c>
      <c r="V44" s="544">
        <f>'Schedule 3B_Income_Eastern'!V44+'Schedule 3C_Income_Western'!V44+'Schedule 3D_Income_The Cape'!V44</f>
        <v>0</v>
      </c>
      <c r="W44" s="544">
        <f>'Schedule 3B_Income_Eastern'!W44+'Schedule 3C_Income_Western'!W44+'Schedule 3D_Income_The Cape'!W44</f>
        <v>0</v>
      </c>
      <c r="X44" s="544">
        <f>'Schedule 3B_Income_Eastern'!X44+'Schedule 3C_Income_Western'!X44+'Schedule 3D_Income_The Cape'!X44</f>
        <v>4714187.3437857162</v>
      </c>
      <c r="Y44" s="544">
        <f>'Schedule 3B_Income_Eastern'!Y44+'Schedule 3C_Income_Western'!Y44+'Schedule 3D_Income_The Cape'!Y44</f>
        <v>4714187.3437857162</v>
      </c>
      <c r="Z44" s="210" t="s">
        <v>232</v>
      </c>
      <c r="AA44" s="544">
        <f>'Schedule 3B_Income_Eastern'!AA44+'Schedule 3C_Income_Western'!AA44+'Schedule 3D_Income_The Cape'!AA44</f>
        <v>0</v>
      </c>
      <c r="AB44" s="544">
        <f>'Schedule 3B_Income_Eastern'!AB44+'Schedule 3C_Income_Western'!AB44+'Schedule 3D_Income_The Cape'!AB44</f>
        <v>0</v>
      </c>
      <c r="AC44" s="544">
        <f>'Schedule 3B_Income_Eastern'!AC44+'Schedule 3C_Income_Western'!AC44+'Schedule 3D_Income_The Cape'!AC44</f>
        <v>0</v>
      </c>
      <c r="AD44" s="544">
        <f>'Schedule 3B_Income_Eastern'!AD44+'Schedule 3C_Income_Western'!AD44+'Schedule 3D_Income_The Cape'!AD44</f>
        <v>0</v>
      </c>
      <c r="AE44" s="544">
        <f>'Schedule 3B_Income_Eastern'!AE44+'Schedule 3C_Income_Western'!AE44+'Schedule 3D_Income_The Cape'!AE44</f>
        <v>0</v>
      </c>
      <c r="AF44" s="544">
        <f>'Schedule 3B_Income_Eastern'!AF44+'Schedule 3C_Income_Western'!AF44+'Schedule 3D_Income_The Cape'!AF44</f>
        <v>394828.2473289445</v>
      </c>
      <c r="AG44" s="544">
        <f>'Schedule 3B_Income_Eastern'!AG44+'Schedule 3C_Income_Western'!AG44+'Schedule 3D_Income_The Cape'!AG44</f>
        <v>258872.69960248575</v>
      </c>
      <c r="AH44" s="544">
        <f>'Schedule 3B_Income_Eastern'!AH44+'Schedule 3C_Income_Western'!AH44+'Schedule 3D_Income_The Cape'!AH44</f>
        <v>0</v>
      </c>
      <c r="AI44" s="544">
        <f>'Schedule 3B_Income_Eastern'!AI44+'Schedule 3C_Income_Western'!AI44+'Schedule 3D_Income_The Cape'!AI44</f>
        <v>0</v>
      </c>
      <c r="AJ44" s="544">
        <f>'Schedule 3B_Income_Eastern'!AJ44+'Schedule 3C_Income_Western'!AJ44+'Schedule 3D_Income_The Cape'!AJ44</f>
        <v>653700.94693143037</v>
      </c>
      <c r="AK44" s="544">
        <f>'Schedule 3B_Income_Eastern'!AK44+'Schedule 3C_Income_Western'!AK44+'Schedule 3D_Income_The Cape'!AK44</f>
        <v>653700.94693143037</v>
      </c>
      <c r="AL44" s="210" t="s">
        <v>232</v>
      </c>
      <c r="AM44" s="544">
        <f>'Schedule 3B_Income_Eastern'!AM44+'Schedule 3C_Income_Western'!AM44+'Schedule 3D_Income_The Cape'!AM44</f>
        <v>0</v>
      </c>
      <c r="AN44" s="544">
        <f>'Schedule 3B_Income_Eastern'!AN44+'Schedule 3C_Income_Western'!AN44+'Schedule 3D_Income_The Cape'!AN44</f>
        <v>0</v>
      </c>
      <c r="AO44" s="544">
        <f>'Schedule 3B_Income_Eastern'!AO44+'Schedule 3C_Income_Western'!AO44+'Schedule 3D_Income_The Cape'!AO44</f>
        <v>0</v>
      </c>
      <c r="AP44" s="544">
        <f>'Schedule 3B_Income_Eastern'!AP44+'Schedule 3C_Income_Western'!AP44+'Schedule 3D_Income_The Cape'!AP44</f>
        <v>0</v>
      </c>
      <c r="AQ44" s="544">
        <f>'Schedule 3B_Income_Eastern'!AQ44+'Schedule 3C_Income_Western'!AQ44+'Schedule 3D_Income_The Cape'!AQ44</f>
        <v>0</v>
      </c>
      <c r="AR44" s="544">
        <f>'Schedule 3B_Income_Eastern'!AR44+'Schedule 3C_Income_Western'!AR44+'Schedule 3D_Income_The Cape'!AR44</f>
        <v>14958077.108022951</v>
      </c>
      <c r="AS44" s="544">
        <f>'Schedule 3B_Income_Eastern'!AS44+'Schedule 3C_Income_Western'!AS44+'Schedule 3D_Income_The Cape'!AS44</f>
        <v>10628740.086690394</v>
      </c>
      <c r="AT44" s="544">
        <f>'Schedule 3B_Income_Eastern'!AT44+'Schedule 3C_Income_Western'!AT44+'Schedule 3D_Income_The Cape'!AT44</f>
        <v>0</v>
      </c>
      <c r="AU44" s="544">
        <f>'Schedule 3B_Income_Eastern'!AU44+'Schedule 3C_Income_Western'!AU44+'Schedule 3D_Income_The Cape'!AU44</f>
        <v>0</v>
      </c>
      <c r="AV44" s="544">
        <f>'Schedule 3B_Income_Eastern'!AV44+'Schedule 3C_Income_Western'!AV44+'Schedule 3D_Income_The Cape'!AV44</f>
        <v>25586817.194713343</v>
      </c>
      <c r="AW44" s="544">
        <f>'Schedule 3B_Income_Eastern'!AW44+'Schedule 3C_Income_Western'!AW44+'Schedule 3D_Income_The Cape'!AW44</f>
        <v>25586817.194713343</v>
      </c>
      <c r="AX44" s="210" t="s">
        <v>232</v>
      </c>
      <c r="AY44" s="544">
        <f>'Schedule 3B_Income_Eastern'!AY44+'Schedule 3C_Income_Western'!AY44+'Schedule 3D_Income_The Cape'!AY44</f>
        <v>0</v>
      </c>
      <c r="AZ44" s="544">
        <f>'Schedule 3B_Income_Eastern'!AZ44+'Schedule 3C_Income_Western'!AZ44+'Schedule 3D_Income_The Cape'!AZ44</f>
        <v>0</v>
      </c>
      <c r="BA44" s="544">
        <f>'Schedule 3B_Income_Eastern'!BA44+'Schedule 3C_Income_Western'!BA44+'Schedule 3D_Income_The Cape'!BA44</f>
        <v>0</v>
      </c>
      <c r="BB44" s="544">
        <f>'Schedule 3B_Income_Eastern'!BB44+'Schedule 3C_Income_Western'!BB44+'Schedule 3D_Income_The Cape'!BB44</f>
        <v>0</v>
      </c>
      <c r="BC44" s="544">
        <f>'Schedule 3B_Income_Eastern'!BC44+'Schedule 3C_Income_Western'!BC44+'Schedule 3D_Income_The Cape'!BC44</f>
        <v>0</v>
      </c>
      <c r="BD44" s="544">
        <f>'Schedule 3B_Income_Eastern'!BD44+'Schedule 3C_Income_Western'!BD44+'Schedule 3D_Income_The Cape'!BD44</f>
        <v>256106.93470156586</v>
      </c>
      <c r="BE44" s="544">
        <f>'Schedule 3B_Income_Eastern'!BE44+'Schedule 3C_Income_Western'!BE44+'Schedule 3D_Income_The Cape'!BE44</f>
        <v>157522.477092413</v>
      </c>
      <c r="BF44" s="544">
        <f>'Schedule 3B_Income_Eastern'!BF44+'Schedule 3C_Income_Western'!BF44+'Schedule 3D_Income_The Cape'!BF44</f>
        <v>0</v>
      </c>
      <c r="BG44" s="544">
        <f>'Schedule 3B_Income_Eastern'!BG44+'Schedule 3C_Income_Western'!BG44+'Schedule 3D_Income_The Cape'!BG44</f>
        <v>0</v>
      </c>
      <c r="BH44" s="544">
        <f>'Schedule 3B_Income_Eastern'!BH44+'Schedule 3C_Income_Western'!BH44+'Schedule 3D_Income_The Cape'!BH44</f>
        <v>413629.41179397883</v>
      </c>
      <c r="BI44" s="544">
        <f>'Schedule 3B_Income_Eastern'!BI44+'Schedule 3C_Income_Western'!BI44+'Schedule 3D_Income_The Cape'!BI44</f>
        <v>413629.41179397883</v>
      </c>
      <c r="BJ44" s="210" t="s">
        <v>232</v>
      </c>
      <c r="BK44" s="544">
        <f>'Schedule 3B_Income_Eastern'!BK44+'Schedule 3C_Income_Western'!BK44+'Schedule 3D_Income_The Cape'!BK44</f>
        <v>0</v>
      </c>
      <c r="BL44" s="544">
        <f>'Schedule 3B_Income_Eastern'!BL44+'Schedule 3C_Income_Western'!BL44+'Schedule 3D_Income_The Cape'!BL44</f>
        <v>0</v>
      </c>
      <c r="BM44" s="544">
        <f>'Schedule 3B_Income_Eastern'!BM44+'Schedule 3C_Income_Western'!BM44+'Schedule 3D_Income_The Cape'!BM44</f>
        <v>0</v>
      </c>
      <c r="BN44" s="544">
        <f>'Schedule 3B_Income_Eastern'!BN44+'Schedule 3C_Income_Western'!BN44+'Schedule 3D_Income_The Cape'!BN44</f>
        <v>0</v>
      </c>
      <c r="BO44" s="544">
        <f>'Schedule 3B_Income_Eastern'!BO44+'Schedule 3C_Income_Western'!BO44+'Schedule 3D_Income_The Cape'!BO44</f>
        <v>0</v>
      </c>
      <c r="BP44" s="544">
        <f>'Schedule 3B_Income_Eastern'!BP44+'Schedule 3C_Income_Western'!BP44+'Schedule 3D_Income_The Cape'!BP44</f>
        <v>0</v>
      </c>
      <c r="BQ44" s="544">
        <f>'Schedule 3B_Income_Eastern'!BQ44+'Schedule 3C_Income_Western'!BQ44+'Schedule 3D_Income_The Cape'!BQ44</f>
        <v>0</v>
      </c>
      <c r="BR44" s="544">
        <f>'Schedule 3B_Income_Eastern'!BR44+'Schedule 3C_Income_Western'!BR44+'Schedule 3D_Income_The Cape'!BR44</f>
        <v>0</v>
      </c>
      <c r="BS44" s="544">
        <f>'Schedule 3B_Income_Eastern'!BS44+'Schedule 3C_Income_Western'!BS44+'Schedule 3D_Income_The Cape'!BS44</f>
        <v>0</v>
      </c>
      <c r="BT44" s="544">
        <f>'Schedule 3B_Income_Eastern'!BT44+'Schedule 3C_Income_Western'!BT44+'Schedule 3D_Income_The Cape'!BT44</f>
        <v>0</v>
      </c>
      <c r="BU44" s="544">
        <f>'Schedule 3B_Income_Eastern'!BU44+'Schedule 3C_Income_Western'!BU44+'Schedule 3D_Income_The Cape'!BU44</f>
        <v>0</v>
      </c>
      <c r="BV44" s="210" t="s">
        <v>232</v>
      </c>
      <c r="BW44" s="544">
        <f>'Schedule 3B_Income_Eastern'!BW44+'Schedule 3C_Income_Western'!BW44+'Schedule 3D_Income_The Cape'!BW44</f>
        <v>0</v>
      </c>
      <c r="BX44" s="544">
        <f>'Schedule 3B_Income_Eastern'!BX44+'Schedule 3C_Income_Western'!BX44+'Schedule 3D_Income_The Cape'!BX44</f>
        <v>0</v>
      </c>
      <c r="BY44" s="544">
        <f>'Schedule 3B_Income_Eastern'!BY44+'Schedule 3C_Income_Western'!BY44+'Schedule 3D_Income_The Cape'!BY44</f>
        <v>0</v>
      </c>
      <c r="BZ44" s="544">
        <f>'Schedule 3B_Income_Eastern'!BZ44+'Schedule 3C_Income_Western'!BZ44+'Schedule 3D_Income_The Cape'!BZ44</f>
        <v>0</v>
      </c>
      <c r="CA44" s="544">
        <f>'Schedule 3B_Income_Eastern'!CA44+'Schedule 3C_Income_Western'!CA44+'Schedule 3D_Income_The Cape'!CA44</f>
        <v>0</v>
      </c>
      <c r="CB44" s="544">
        <f>'Schedule 3B_Income_Eastern'!CB44+'Schedule 3C_Income_Western'!CB44+'Schedule 3D_Income_The Cape'!CB44</f>
        <v>218297.88470319752</v>
      </c>
      <c r="CC44" s="544">
        <f>'Schedule 3B_Income_Eastern'!CC44+'Schedule 3C_Income_Western'!CC44+'Schedule 3D_Income_The Cape'!CC44</f>
        <v>144318.03932002571</v>
      </c>
      <c r="CD44" s="544">
        <f>'Schedule 3B_Income_Eastern'!CD44+'Schedule 3C_Income_Western'!CD44+'Schedule 3D_Income_The Cape'!CD44</f>
        <v>0</v>
      </c>
      <c r="CE44" s="544">
        <f>'Schedule 3B_Income_Eastern'!CE44+'Schedule 3C_Income_Western'!CE44+'Schedule 3D_Income_The Cape'!CE44</f>
        <v>0</v>
      </c>
      <c r="CF44" s="544">
        <f>'Schedule 3B_Income_Eastern'!CF44+'Schedule 3C_Income_Western'!CF44+'Schedule 3D_Income_The Cape'!CF44</f>
        <v>362615.92402322323</v>
      </c>
      <c r="CG44" s="544">
        <f>'Schedule 3B_Income_Eastern'!CG44+'Schedule 3C_Income_Western'!CG44+'Schedule 3D_Income_The Cape'!CG44</f>
        <v>362615.92402322323</v>
      </c>
      <c r="CH44" s="210" t="s">
        <v>232</v>
      </c>
      <c r="CI44" s="544">
        <f>'Schedule 3B_Income_Eastern'!CI44+'Schedule 3C_Income_Western'!CI44+'Schedule 3D_Income_The Cape'!CI44</f>
        <v>0</v>
      </c>
      <c r="CJ44" s="544">
        <f>'Schedule 3B_Income_Eastern'!CJ44+'Schedule 3C_Income_Western'!CJ44+'Schedule 3D_Income_The Cape'!CJ44</f>
        <v>0</v>
      </c>
      <c r="CK44" s="544">
        <f>'Schedule 3B_Income_Eastern'!CK44+'Schedule 3C_Income_Western'!CK44+'Schedule 3D_Income_The Cape'!CK44</f>
        <v>0</v>
      </c>
      <c r="CL44" s="544">
        <f>'Schedule 3B_Income_Eastern'!CL44+'Schedule 3C_Income_Western'!CL44+'Schedule 3D_Income_The Cape'!CL44</f>
        <v>0</v>
      </c>
      <c r="CM44" s="372">
        <f t="shared" si="13"/>
        <v>0</v>
      </c>
      <c r="CN44" s="544">
        <f>'Schedule 3B_Income_Eastern'!CN44+'Schedule 3C_Income_Western'!CN44+'Schedule 3D_Income_The Cape'!CN44</f>
        <v>21100464.145981967</v>
      </c>
      <c r="CO44" s="544">
        <f>'Schedule 3B_Income_Eastern'!CO44+'Schedule 3C_Income_Western'!CO44+'Schedule 3D_Income_The Cape'!CO44</f>
        <v>14575545.707952142</v>
      </c>
      <c r="CP44" s="544">
        <f>'Schedule 3B_Income_Eastern'!CP44+'Schedule 3C_Income_Western'!CP44+'Schedule 3D_Income_The Cape'!CP44</f>
        <v>0</v>
      </c>
      <c r="CQ44" s="544">
        <f>'Schedule 3B_Income_Eastern'!CQ44+'Schedule 3C_Income_Western'!CQ44+'Schedule 3D_Income_The Cape'!CQ44</f>
        <v>0</v>
      </c>
      <c r="CR44" s="372">
        <f t="shared" si="14"/>
        <v>35676009.853934109</v>
      </c>
      <c r="CS44" s="544">
        <f>'Schedule 3B_Income_Eastern'!CS44+'Schedule 3C_Income_Western'!CS44+'Schedule 3D_Income_The Cape'!CS44</f>
        <v>21100464.145981967</v>
      </c>
      <c r="CT44" s="544">
        <f>'Schedule 3B_Income_Eastern'!CT44+'Schedule 3C_Income_Western'!CT44+'Schedule 3D_Income_The Cape'!CT44</f>
        <v>14575545.707952142</v>
      </c>
      <c r="CU44" s="544">
        <f>'Schedule 3B_Income_Eastern'!CU44+'Schedule 3C_Income_Western'!CU44+'Schedule 3D_Income_The Cape'!CU44</f>
        <v>0</v>
      </c>
      <c r="CV44" s="544">
        <f>'Schedule 3B_Income_Eastern'!CV44+'Schedule 3C_Income_Western'!CV44+'Schedule 3D_Income_The Cape'!CV44</f>
        <v>0</v>
      </c>
      <c r="CW44" s="372">
        <f t="shared" si="15"/>
        <v>35676009.853934109</v>
      </c>
    </row>
    <row r="45" spans="1:101" ht="15.75" customHeight="1">
      <c r="A45" s="79" t="s">
        <v>236</v>
      </c>
      <c r="B45" s="210" t="s">
        <v>235</v>
      </c>
      <c r="C45" s="544">
        <f>'Schedule 3B_Income_Eastern'!C45+'Schedule 3C_Income_Western'!C45+'Schedule 3D_Income_The Cape'!C45</f>
        <v>72523.616284218777</v>
      </c>
      <c r="D45" s="544">
        <f>'Schedule 3B_Income_Eastern'!D45+'Schedule 3C_Income_Western'!D45+'Schedule 3D_Income_The Cape'!D45</f>
        <v>69609.494186274256</v>
      </c>
      <c r="E45" s="544">
        <f>'Schedule 3B_Income_Eastern'!E45+'Schedule 3C_Income_Western'!E45+'Schedule 3D_Income_The Cape'!E45</f>
        <v>0</v>
      </c>
      <c r="F45" s="544">
        <f>'Schedule 3B_Income_Eastern'!F45+'Schedule 3C_Income_Western'!F45+'Schedule 3D_Income_The Cape'!F45</f>
        <v>0</v>
      </c>
      <c r="G45" s="544">
        <f>'Schedule 3B_Income_Eastern'!G45+'Schedule 3C_Income_Western'!G45+'Schedule 3D_Income_The Cape'!G45</f>
        <v>142133.11047049303</v>
      </c>
      <c r="H45" s="544">
        <f>'Schedule 3B_Income_Eastern'!H45+'Schedule 3C_Income_Western'!H45+'Schedule 3D_Income_The Cape'!H45</f>
        <v>783056.49513533502</v>
      </c>
      <c r="I45" s="544">
        <f>'Schedule 3B_Income_Eastern'!I45+'Schedule 3C_Income_Western'!I45+'Schedule 3D_Income_The Cape'!I45</f>
        <v>779654.23419472587</v>
      </c>
      <c r="J45" s="544">
        <f>'Schedule 3B_Income_Eastern'!J45+'Schedule 3C_Income_Western'!J45+'Schedule 3D_Income_The Cape'!J45</f>
        <v>0</v>
      </c>
      <c r="K45" s="544">
        <f>'Schedule 3B_Income_Eastern'!K45+'Schedule 3C_Income_Western'!K45+'Schedule 3D_Income_The Cape'!K45</f>
        <v>0</v>
      </c>
      <c r="L45" s="544">
        <f>'Schedule 3B_Income_Eastern'!L45+'Schedule 3C_Income_Western'!L45+'Schedule 3D_Income_The Cape'!L45</f>
        <v>1562710.729330061</v>
      </c>
      <c r="M45" s="544">
        <f>'Schedule 3B_Income_Eastern'!M45+'Schedule 3C_Income_Western'!M45+'Schedule 3D_Income_The Cape'!M45</f>
        <v>1704843.8398005539</v>
      </c>
      <c r="N45" s="210" t="s">
        <v>235</v>
      </c>
      <c r="O45" s="544">
        <f>'Schedule 3B_Income_Eastern'!O45+'Schedule 3C_Income_Western'!O45+'Schedule 3D_Income_The Cape'!O45</f>
        <v>41641.361342440643</v>
      </c>
      <c r="P45" s="544">
        <f>'Schedule 3B_Income_Eastern'!P45+'Schedule 3C_Income_Western'!P45+'Schedule 3D_Income_The Cape'!P45</f>
        <v>63934.665891530261</v>
      </c>
      <c r="Q45" s="544">
        <f>'Schedule 3B_Income_Eastern'!Q45+'Schedule 3C_Income_Western'!Q45+'Schedule 3D_Income_The Cape'!Q45</f>
        <v>0</v>
      </c>
      <c r="R45" s="544">
        <f>'Schedule 3B_Income_Eastern'!R45+'Schedule 3C_Income_Western'!R45+'Schedule 3D_Income_The Cape'!R45</f>
        <v>0</v>
      </c>
      <c r="S45" s="544">
        <f>'Schedule 3B_Income_Eastern'!S45+'Schedule 3C_Income_Western'!S45+'Schedule 3D_Income_The Cape'!S45</f>
        <v>105576.0272339709</v>
      </c>
      <c r="T45" s="544">
        <f>'Schedule 3B_Income_Eastern'!T45+'Schedule 3C_Income_Western'!T45+'Schedule 3D_Income_The Cape'!T45</f>
        <v>534691.0606116727</v>
      </c>
      <c r="U45" s="544">
        <f>'Schedule 3B_Income_Eastern'!U45+'Schedule 3C_Income_Western'!U45+'Schedule 3D_Income_The Cape'!U45</f>
        <v>793403.70637018513</v>
      </c>
      <c r="V45" s="544">
        <f>'Schedule 3B_Income_Eastern'!V45+'Schedule 3C_Income_Western'!V45+'Schedule 3D_Income_The Cape'!V45</f>
        <v>0</v>
      </c>
      <c r="W45" s="544">
        <f>'Schedule 3B_Income_Eastern'!W45+'Schedule 3C_Income_Western'!W45+'Schedule 3D_Income_The Cape'!W45</f>
        <v>0</v>
      </c>
      <c r="X45" s="544">
        <f>'Schedule 3B_Income_Eastern'!X45+'Schedule 3C_Income_Western'!X45+'Schedule 3D_Income_The Cape'!X45</f>
        <v>1328094.7669818578</v>
      </c>
      <c r="Y45" s="544">
        <f>'Schedule 3B_Income_Eastern'!Y45+'Schedule 3C_Income_Western'!Y45+'Schedule 3D_Income_The Cape'!Y45</f>
        <v>1433670.7942158289</v>
      </c>
      <c r="Z45" s="210" t="s">
        <v>235</v>
      </c>
      <c r="AA45" s="544">
        <f>'Schedule 3B_Income_Eastern'!AA45+'Schedule 3C_Income_Western'!AA45+'Schedule 3D_Income_The Cape'!AA45</f>
        <v>2575.1938460469473</v>
      </c>
      <c r="AB45" s="544">
        <f>'Schedule 3B_Income_Eastern'!AB45+'Schedule 3C_Income_Western'!AB45+'Schedule 3D_Income_The Cape'!AB45</f>
        <v>4664.6146586726245</v>
      </c>
      <c r="AC45" s="544">
        <f>'Schedule 3B_Income_Eastern'!AC45+'Schedule 3C_Income_Western'!AC45+'Schedule 3D_Income_The Cape'!AC45</f>
        <v>0</v>
      </c>
      <c r="AD45" s="544">
        <f>'Schedule 3B_Income_Eastern'!AD45+'Schedule 3C_Income_Western'!AD45+'Schedule 3D_Income_The Cape'!AD45</f>
        <v>0</v>
      </c>
      <c r="AE45" s="544">
        <f>'Schedule 3B_Income_Eastern'!AE45+'Schedule 3C_Income_Western'!AE45+'Schedule 3D_Income_The Cape'!AE45</f>
        <v>7239.8085047195709</v>
      </c>
      <c r="AF45" s="544">
        <f>'Schedule 3B_Income_Eastern'!AF45+'Schedule 3C_Income_Western'!AF45+'Schedule 3D_Income_The Cape'!AF45</f>
        <v>54442.144184804813</v>
      </c>
      <c r="AG45" s="544">
        <f>'Schedule 3B_Income_Eastern'!AG45+'Schedule 3C_Income_Western'!AG45+'Schedule 3D_Income_The Cape'!AG45</f>
        <v>81585.067505453655</v>
      </c>
      <c r="AH45" s="544">
        <f>'Schedule 3B_Income_Eastern'!AH45+'Schedule 3C_Income_Western'!AH45+'Schedule 3D_Income_The Cape'!AH45</f>
        <v>0</v>
      </c>
      <c r="AI45" s="544">
        <f>'Schedule 3B_Income_Eastern'!AI45+'Schedule 3C_Income_Western'!AI45+'Schedule 3D_Income_The Cape'!AI45</f>
        <v>0</v>
      </c>
      <c r="AJ45" s="544">
        <f>'Schedule 3B_Income_Eastern'!AJ45+'Schedule 3C_Income_Western'!AJ45+'Schedule 3D_Income_The Cape'!AJ45</f>
        <v>136027.21169025847</v>
      </c>
      <c r="AK45" s="544">
        <f>'Schedule 3B_Income_Eastern'!AK45+'Schedule 3C_Income_Western'!AK45+'Schedule 3D_Income_The Cape'!AK45</f>
        <v>143267.02019497805</v>
      </c>
      <c r="AL45" s="210" t="s">
        <v>235</v>
      </c>
      <c r="AM45" s="544">
        <f>'Schedule 3B_Income_Eastern'!AM45+'Schedule 3C_Income_Western'!AM45+'Schedule 3D_Income_The Cape'!AM45</f>
        <v>428020.63820906682</v>
      </c>
      <c r="AN45" s="544">
        <f>'Schedule 3B_Income_Eastern'!AN45+'Schedule 3C_Income_Western'!AN45+'Schedule 3D_Income_The Cape'!AN45</f>
        <v>452014.10240470828</v>
      </c>
      <c r="AO45" s="544">
        <f>'Schedule 3B_Income_Eastern'!AO45+'Schedule 3C_Income_Western'!AO45+'Schedule 3D_Income_The Cape'!AO45</f>
        <v>0</v>
      </c>
      <c r="AP45" s="544">
        <f>'Schedule 3B_Income_Eastern'!AP45+'Schedule 3C_Income_Western'!AP45+'Schedule 3D_Income_The Cape'!AP45</f>
        <v>0</v>
      </c>
      <c r="AQ45" s="544">
        <f>'Schedule 3B_Income_Eastern'!AQ45+'Schedule 3C_Income_Western'!AQ45+'Schedule 3D_Income_The Cape'!AQ45</f>
        <v>880034.74061377498</v>
      </c>
      <c r="AR45" s="544">
        <f>'Schedule 3B_Income_Eastern'!AR45+'Schedule 3C_Income_Western'!AR45+'Schedule 3D_Income_The Cape'!AR45</f>
        <v>4423299.5399413956</v>
      </c>
      <c r="AS45" s="544">
        <f>'Schedule 3B_Income_Eastern'!AS45+'Schedule 3C_Income_Western'!AS45+'Schedule 3D_Income_The Cape'!AS45</f>
        <v>5686052.8885357035</v>
      </c>
      <c r="AT45" s="544">
        <f>'Schedule 3B_Income_Eastern'!AT45+'Schedule 3C_Income_Western'!AT45+'Schedule 3D_Income_The Cape'!AT45</f>
        <v>0</v>
      </c>
      <c r="AU45" s="544">
        <f>'Schedule 3B_Income_Eastern'!AU45+'Schedule 3C_Income_Western'!AU45+'Schedule 3D_Income_The Cape'!AU45</f>
        <v>0</v>
      </c>
      <c r="AV45" s="544">
        <f>'Schedule 3B_Income_Eastern'!AV45+'Schedule 3C_Income_Western'!AV45+'Schedule 3D_Income_The Cape'!AV45</f>
        <v>10109352.428477101</v>
      </c>
      <c r="AW45" s="544">
        <f>'Schedule 3B_Income_Eastern'!AW45+'Schedule 3C_Income_Western'!AW45+'Schedule 3D_Income_The Cape'!AW45</f>
        <v>10989387.169090874</v>
      </c>
      <c r="AX45" s="210" t="s">
        <v>235</v>
      </c>
      <c r="AY45" s="544">
        <f>'Schedule 3B_Income_Eastern'!AY45+'Schedule 3C_Income_Western'!AY45+'Schedule 3D_Income_The Cape'!AY45</f>
        <v>43547.46745982128</v>
      </c>
      <c r="AZ45" s="544">
        <f>'Schedule 3B_Income_Eastern'!AZ45+'Schedule 3C_Income_Western'!AZ45+'Schedule 3D_Income_The Cape'!AZ45</f>
        <v>45627.482130114746</v>
      </c>
      <c r="BA45" s="544">
        <f>'Schedule 3B_Income_Eastern'!BA45+'Schedule 3C_Income_Western'!BA45+'Schedule 3D_Income_The Cape'!BA45</f>
        <v>0</v>
      </c>
      <c r="BB45" s="544">
        <f>'Schedule 3B_Income_Eastern'!BB45+'Schedule 3C_Income_Western'!BB45+'Schedule 3D_Income_The Cape'!BB45</f>
        <v>0</v>
      </c>
      <c r="BC45" s="544">
        <f>'Schedule 3B_Income_Eastern'!BC45+'Schedule 3C_Income_Western'!BC45+'Schedule 3D_Income_The Cape'!BC45</f>
        <v>89174.949589936019</v>
      </c>
      <c r="BD45" s="544">
        <f>'Schedule 3B_Income_Eastern'!BD45+'Schedule 3C_Income_Western'!BD45+'Schedule 3D_Income_The Cape'!BD45</f>
        <v>112559.56844356077</v>
      </c>
      <c r="BE45" s="544">
        <f>'Schedule 3B_Income_Eastern'!BE45+'Schedule 3C_Income_Western'!BE45+'Schedule 3D_Income_The Cape'!BE45</f>
        <v>137110.85707654565</v>
      </c>
      <c r="BF45" s="544">
        <f>'Schedule 3B_Income_Eastern'!BF45+'Schedule 3C_Income_Western'!BF45+'Schedule 3D_Income_The Cape'!BF45</f>
        <v>0</v>
      </c>
      <c r="BG45" s="544">
        <f>'Schedule 3B_Income_Eastern'!BG45+'Schedule 3C_Income_Western'!BG45+'Schedule 3D_Income_The Cape'!BG45</f>
        <v>0</v>
      </c>
      <c r="BH45" s="544">
        <f>'Schedule 3B_Income_Eastern'!BH45+'Schedule 3C_Income_Western'!BH45+'Schedule 3D_Income_The Cape'!BH45</f>
        <v>249670.42552010645</v>
      </c>
      <c r="BI45" s="544">
        <f>'Schedule 3B_Income_Eastern'!BI45+'Schedule 3C_Income_Western'!BI45+'Schedule 3D_Income_The Cape'!BI45</f>
        <v>338845.37511004251</v>
      </c>
      <c r="BJ45" s="210" t="s">
        <v>235</v>
      </c>
      <c r="BK45" s="544">
        <f>'Schedule 3B_Income_Eastern'!BK45+'Schedule 3C_Income_Western'!BK45+'Schedule 3D_Income_The Cape'!BK45</f>
        <v>0</v>
      </c>
      <c r="BL45" s="544">
        <f>'Schedule 3B_Income_Eastern'!BL45+'Schedule 3C_Income_Western'!BL45+'Schedule 3D_Income_The Cape'!BL45</f>
        <v>0</v>
      </c>
      <c r="BM45" s="544">
        <f>'Schedule 3B_Income_Eastern'!BM45+'Schedule 3C_Income_Western'!BM45+'Schedule 3D_Income_The Cape'!BM45</f>
        <v>0</v>
      </c>
      <c r="BN45" s="544">
        <f>'Schedule 3B_Income_Eastern'!BN45+'Schedule 3C_Income_Western'!BN45+'Schedule 3D_Income_The Cape'!BN45</f>
        <v>0</v>
      </c>
      <c r="BO45" s="544">
        <f>'Schedule 3B_Income_Eastern'!BO45+'Schedule 3C_Income_Western'!BO45+'Schedule 3D_Income_The Cape'!BO45</f>
        <v>0</v>
      </c>
      <c r="BP45" s="544">
        <f>'Schedule 3B_Income_Eastern'!BP45+'Schedule 3C_Income_Western'!BP45+'Schedule 3D_Income_The Cape'!BP45</f>
        <v>0</v>
      </c>
      <c r="BQ45" s="544">
        <f>'Schedule 3B_Income_Eastern'!BQ45+'Schedule 3C_Income_Western'!BQ45+'Schedule 3D_Income_The Cape'!BQ45</f>
        <v>0</v>
      </c>
      <c r="BR45" s="544">
        <f>'Schedule 3B_Income_Eastern'!BR45+'Schedule 3C_Income_Western'!BR45+'Schedule 3D_Income_The Cape'!BR45</f>
        <v>0</v>
      </c>
      <c r="BS45" s="544">
        <f>'Schedule 3B_Income_Eastern'!BS45+'Schedule 3C_Income_Western'!BS45+'Schedule 3D_Income_The Cape'!BS45</f>
        <v>0</v>
      </c>
      <c r="BT45" s="544">
        <f>'Schedule 3B_Income_Eastern'!BT45+'Schedule 3C_Income_Western'!BT45+'Schedule 3D_Income_The Cape'!BT45</f>
        <v>0</v>
      </c>
      <c r="BU45" s="544">
        <f>'Schedule 3B_Income_Eastern'!BU45+'Schedule 3C_Income_Western'!BU45+'Schedule 3D_Income_The Cape'!BU45</f>
        <v>0</v>
      </c>
      <c r="BV45" s="210" t="s">
        <v>235</v>
      </c>
      <c r="BW45" s="544">
        <f>'Schedule 3B_Income_Eastern'!BW45+'Schedule 3C_Income_Western'!BW45+'Schedule 3D_Income_The Cape'!BW45</f>
        <v>1944.4003778330459</v>
      </c>
      <c r="BX45" s="544">
        <f>'Schedule 3B_Income_Eastern'!BX45+'Schedule 3C_Income_Western'!BX45+'Schedule 3D_Income_The Cape'!BX45</f>
        <v>346.95050347358836</v>
      </c>
      <c r="BY45" s="544">
        <f>'Schedule 3B_Income_Eastern'!BY45+'Schedule 3C_Income_Western'!BY45+'Schedule 3D_Income_The Cape'!BY45</f>
        <v>0</v>
      </c>
      <c r="BZ45" s="544">
        <f>'Schedule 3B_Income_Eastern'!BZ45+'Schedule 3C_Income_Western'!BZ45+'Schedule 3D_Income_The Cape'!BZ45</f>
        <v>0</v>
      </c>
      <c r="CA45" s="544">
        <f>'Schedule 3B_Income_Eastern'!CA45+'Schedule 3C_Income_Western'!CA45+'Schedule 3D_Income_The Cape'!CA45</f>
        <v>2291.3508813066342</v>
      </c>
      <c r="CB45" s="544">
        <f>'Schedule 3B_Income_Eastern'!CB45+'Schedule 3C_Income_Western'!CB45+'Schedule 3D_Income_The Cape'!CB45</f>
        <v>13231.848707494399</v>
      </c>
      <c r="CC45" s="544">
        <f>'Schedule 3B_Income_Eastern'!CC45+'Schedule 3C_Income_Western'!CC45+'Schedule 3D_Income_The Cape'!CC45</f>
        <v>12894.791385074152</v>
      </c>
      <c r="CD45" s="544">
        <f>'Schedule 3B_Income_Eastern'!CD45+'Schedule 3C_Income_Western'!CD45+'Schedule 3D_Income_The Cape'!CD45</f>
        <v>0</v>
      </c>
      <c r="CE45" s="544">
        <f>'Schedule 3B_Income_Eastern'!CE45+'Schedule 3C_Income_Western'!CE45+'Schedule 3D_Income_The Cape'!CE45</f>
        <v>0</v>
      </c>
      <c r="CF45" s="544">
        <f>'Schedule 3B_Income_Eastern'!CF45+'Schedule 3C_Income_Western'!CF45+'Schedule 3D_Income_The Cape'!CF45</f>
        <v>26126.640092568548</v>
      </c>
      <c r="CG45" s="544">
        <f>'Schedule 3B_Income_Eastern'!CG45+'Schedule 3C_Income_Western'!CG45+'Schedule 3D_Income_The Cape'!CG45</f>
        <v>28417.990973875181</v>
      </c>
      <c r="CH45" s="210" t="s">
        <v>235</v>
      </c>
      <c r="CI45" s="544">
        <f>'Schedule 3B_Income_Eastern'!CI45+'Schedule 3C_Income_Western'!CI45+'Schedule 3D_Income_The Cape'!CI45</f>
        <v>590252.6775194275</v>
      </c>
      <c r="CJ45" s="544">
        <f>'Schedule 3B_Income_Eastern'!CJ45+'Schedule 3C_Income_Western'!CJ45+'Schedule 3D_Income_The Cape'!CJ45</f>
        <v>636197.30977477366</v>
      </c>
      <c r="CK45" s="544">
        <f>'Schedule 3B_Income_Eastern'!CK45+'Schedule 3C_Income_Western'!CK45+'Schedule 3D_Income_The Cape'!CK45</f>
        <v>0</v>
      </c>
      <c r="CL45" s="544">
        <f>'Schedule 3B_Income_Eastern'!CL45+'Schedule 3C_Income_Western'!CL45+'Schedule 3D_Income_The Cape'!CL45</f>
        <v>0</v>
      </c>
      <c r="CM45" s="372">
        <f t="shared" si="13"/>
        <v>1226449.9872942013</v>
      </c>
      <c r="CN45" s="544">
        <f>'Schedule 3B_Income_Eastern'!CN45+'Schedule 3C_Income_Western'!CN45+'Schedule 3D_Income_The Cape'!CN45</f>
        <v>5921280.6570242643</v>
      </c>
      <c r="CO45" s="544">
        <f>'Schedule 3B_Income_Eastern'!CO45+'Schedule 3C_Income_Western'!CO45+'Schedule 3D_Income_The Cape'!CO45</f>
        <v>7490701.5450676875</v>
      </c>
      <c r="CP45" s="544">
        <f>'Schedule 3B_Income_Eastern'!CP45+'Schedule 3C_Income_Western'!CP45+'Schedule 3D_Income_The Cape'!CP45</f>
        <v>0</v>
      </c>
      <c r="CQ45" s="544">
        <f>'Schedule 3B_Income_Eastern'!CQ45+'Schedule 3C_Income_Western'!CQ45+'Schedule 3D_Income_The Cape'!CQ45</f>
        <v>0</v>
      </c>
      <c r="CR45" s="372">
        <f t="shared" si="14"/>
        <v>13411982.202091951</v>
      </c>
      <c r="CS45" s="544">
        <f>'Schedule 3B_Income_Eastern'!CS45+'Schedule 3C_Income_Western'!CS45+'Schedule 3D_Income_The Cape'!CS45</f>
        <v>6511533.334543691</v>
      </c>
      <c r="CT45" s="544">
        <f>'Schedule 3B_Income_Eastern'!CT45+'Schedule 3C_Income_Western'!CT45+'Schedule 3D_Income_The Cape'!CT45</f>
        <v>8126898.8548424616</v>
      </c>
      <c r="CU45" s="544">
        <f>'Schedule 3B_Income_Eastern'!CU45+'Schedule 3C_Income_Western'!CU45+'Schedule 3D_Income_The Cape'!CU45</f>
        <v>0</v>
      </c>
      <c r="CV45" s="544">
        <f>'Schedule 3B_Income_Eastern'!CV45+'Schedule 3C_Income_Western'!CV45+'Schedule 3D_Income_The Cape'!CV45</f>
        <v>0</v>
      </c>
      <c r="CW45" s="372">
        <f t="shared" si="15"/>
        <v>14638432.189386152</v>
      </c>
    </row>
    <row r="46" spans="1:101" ht="15.75" customHeight="1">
      <c r="A46" s="79" t="s">
        <v>238</v>
      </c>
      <c r="B46" s="210" t="s">
        <v>237</v>
      </c>
      <c r="C46" s="544">
        <f>'Schedule 3B_Income_Eastern'!C46+'Schedule 3C_Income_Western'!C46+'Schedule 3D_Income_The Cape'!C46</f>
        <v>72523.616284218777</v>
      </c>
      <c r="D46" s="544">
        <f>'Schedule 3B_Income_Eastern'!D46+'Schedule 3C_Income_Western'!D46+'Schedule 3D_Income_The Cape'!D46</f>
        <v>69609.494186274256</v>
      </c>
      <c r="E46" s="544">
        <f>'Schedule 3B_Income_Eastern'!E46+'Schedule 3C_Income_Western'!E46+'Schedule 3D_Income_The Cape'!E46</f>
        <v>0</v>
      </c>
      <c r="F46" s="544">
        <f>'Schedule 3B_Income_Eastern'!F46+'Schedule 3C_Income_Western'!F46+'Schedule 3D_Income_The Cape'!F46</f>
        <v>0</v>
      </c>
      <c r="G46" s="544">
        <f>'Schedule 3B_Income_Eastern'!G46+'Schedule 3C_Income_Western'!G46+'Schedule 3D_Income_The Cape'!G46</f>
        <v>142133.11047049303</v>
      </c>
      <c r="H46" s="544">
        <f>'Schedule 3B_Income_Eastern'!H46+'Schedule 3C_Income_Western'!H46+'Schedule 3D_Income_The Cape'!H46</f>
        <v>711086.30379765003</v>
      </c>
      <c r="I46" s="544">
        <f>'Schedule 3B_Income_Eastern'!I46+'Schedule 3C_Income_Western'!I46+'Schedule 3D_Income_The Cape'!I46</f>
        <v>711161.07525242004</v>
      </c>
      <c r="J46" s="544">
        <f>'Schedule 3B_Income_Eastern'!J46+'Schedule 3C_Income_Western'!J46+'Schedule 3D_Income_The Cape'!J46</f>
        <v>0</v>
      </c>
      <c r="K46" s="544">
        <f>'Schedule 3B_Income_Eastern'!K46+'Schedule 3C_Income_Western'!K46+'Schedule 3D_Income_The Cape'!K46</f>
        <v>0</v>
      </c>
      <c r="L46" s="544">
        <f>'Schedule 3B_Income_Eastern'!L46+'Schedule 3C_Income_Western'!L46+'Schedule 3D_Income_The Cape'!L46</f>
        <v>1422247.37905007</v>
      </c>
      <c r="M46" s="544">
        <f>'Schedule 3B_Income_Eastern'!M46+'Schedule 3C_Income_Western'!M46+'Schedule 3D_Income_The Cape'!M46</f>
        <v>1564380.489520563</v>
      </c>
      <c r="N46" s="210" t="s">
        <v>237</v>
      </c>
      <c r="O46" s="544">
        <f>'Schedule 3B_Income_Eastern'!O46+'Schedule 3C_Income_Western'!O46+'Schedule 3D_Income_The Cape'!O46</f>
        <v>41641.361342440643</v>
      </c>
      <c r="P46" s="544">
        <f>'Schedule 3B_Income_Eastern'!P46+'Schedule 3C_Income_Western'!P46+'Schedule 3D_Income_The Cape'!P46</f>
        <v>63934.665891530261</v>
      </c>
      <c r="Q46" s="544">
        <f>'Schedule 3B_Income_Eastern'!Q46+'Schedule 3C_Income_Western'!Q46+'Schedule 3D_Income_The Cape'!Q46</f>
        <v>0</v>
      </c>
      <c r="R46" s="544">
        <f>'Schedule 3B_Income_Eastern'!R46+'Schedule 3C_Income_Western'!R46+'Schedule 3D_Income_The Cape'!R46</f>
        <v>0</v>
      </c>
      <c r="S46" s="544">
        <f>'Schedule 3B_Income_Eastern'!S46+'Schedule 3C_Income_Western'!S46+'Schedule 3D_Income_The Cape'!S46</f>
        <v>105576.0272339709</v>
      </c>
      <c r="T46" s="544">
        <f>'Schedule 3B_Income_Eastern'!T46+'Schedule 3C_Income_Western'!T46+'Schedule 3D_Income_The Cape'!T46</f>
        <v>469205.33502853499</v>
      </c>
      <c r="U46" s="544">
        <f>'Schedule 3B_Income_Eastern'!U46+'Schedule 3C_Income_Western'!U46+'Schedule 3D_Income_The Cape'!U46</f>
        <v>698525.1613489138</v>
      </c>
      <c r="V46" s="544">
        <f>'Schedule 3B_Income_Eastern'!V46+'Schedule 3C_Income_Western'!V46+'Schedule 3D_Income_The Cape'!V46</f>
        <v>0</v>
      </c>
      <c r="W46" s="544">
        <f>'Schedule 3B_Income_Eastern'!W46+'Schedule 3C_Income_Western'!W46+'Schedule 3D_Income_The Cape'!W46</f>
        <v>0</v>
      </c>
      <c r="X46" s="544">
        <f>'Schedule 3B_Income_Eastern'!X46+'Schedule 3C_Income_Western'!X46+'Schedule 3D_Income_The Cape'!X46</f>
        <v>1167730.496377449</v>
      </c>
      <c r="Y46" s="544">
        <f>'Schedule 3B_Income_Eastern'!Y46+'Schedule 3C_Income_Western'!Y46+'Schedule 3D_Income_The Cape'!Y46</f>
        <v>1273306.5236114196</v>
      </c>
      <c r="Z46" s="210" t="s">
        <v>237</v>
      </c>
      <c r="AA46" s="544">
        <f>'Schedule 3B_Income_Eastern'!AA46+'Schedule 3C_Income_Western'!AA46+'Schedule 3D_Income_The Cape'!AA46</f>
        <v>2575.1938460469473</v>
      </c>
      <c r="AB46" s="544">
        <f>'Schedule 3B_Income_Eastern'!AB46+'Schedule 3C_Income_Western'!AB46+'Schedule 3D_Income_The Cape'!AB46</f>
        <v>4664.6146586726245</v>
      </c>
      <c r="AC46" s="544">
        <f>'Schedule 3B_Income_Eastern'!AC46+'Schedule 3C_Income_Western'!AC46+'Schedule 3D_Income_The Cape'!AC46</f>
        <v>0</v>
      </c>
      <c r="AD46" s="544">
        <f>'Schedule 3B_Income_Eastern'!AD46+'Schedule 3C_Income_Western'!AD46+'Schedule 3D_Income_The Cape'!AD46</f>
        <v>0</v>
      </c>
      <c r="AE46" s="544">
        <f>'Schedule 3B_Income_Eastern'!AE46+'Schedule 3C_Income_Western'!AE46+'Schedule 3D_Income_The Cape'!AE46</f>
        <v>7239.8085047195709</v>
      </c>
      <c r="AF46" s="544">
        <f>'Schedule 3B_Income_Eastern'!AF46+'Schedule 3C_Income_Western'!AF46+'Schedule 3D_Income_The Cape'!AF46</f>
        <v>47620.397748084841</v>
      </c>
      <c r="AG46" s="544">
        <f>'Schedule 3B_Income_Eastern'!AG46+'Schedule 3C_Income_Western'!AG46+'Schedule 3D_Income_The Cape'!AG46</f>
        <v>70125.702991660393</v>
      </c>
      <c r="AH46" s="544">
        <f>'Schedule 3B_Income_Eastern'!AH46+'Schedule 3C_Income_Western'!AH46+'Schedule 3D_Income_The Cape'!AH46</f>
        <v>0</v>
      </c>
      <c r="AI46" s="544">
        <f>'Schedule 3B_Income_Eastern'!AI46+'Schedule 3C_Income_Western'!AI46+'Schedule 3D_Income_The Cape'!AI46</f>
        <v>0</v>
      </c>
      <c r="AJ46" s="544">
        <f>'Schedule 3B_Income_Eastern'!AJ46+'Schedule 3C_Income_Western'!AJ46+'Schedule 3D_Income_The Cape'!AJ46</f>
        <v>117746.10073974522</v>
      </c>
      <c r="AK46" s="544">
        <f>'Schedule 3B_Income_Eastern'!AK46+'Schedule 3C_Income_Western'!AK46+'Schedule 3D_Income_The Cape'!AK46</f>
        <v>124985.9092444648</v>
      </c>
      <c r="AL46" s="210" t="s">
        <v>237</v>
      </c>
      <c r="AM46" s="544">
        <f>'Schedule 3B_Income_Eastern'!AM46+'Schedule 3C_Income_Western'!AM46+'Schedule 3D_Income_The Cape'!AM46</f>
        <v>428020.63820906682</v>
      </c>
      <c r="AN46" s="544">
        <f>'Schedule 3B_Income_Eastern'!AN46+'Schedule 3C_Income_Western'!AN46+'Schedule 3D_Income_The Cape'!AN46</f>
        <v>452014.10240470828</v>
      </c>
      <c r="AO46" s="544">
        <f>'Schedule 3B_Income_Eastern'!AO46+'Schedule 3C_Income_Western'!AO46+'Schedule 3D_Income_The Cape'!AO46</f>
        <v>0</v>
      </c>
      <c r="AP46" s="544">
        <f>'Schedule 3B_Income_Eastern'!AP46+'Schedule 3C_Income_Western'!AP46+'Schedule 3D_Income_The Cape'!AP46</f>
        <v>0</v>
      </c>
      <c r="AQ46" s="544">
        <f>'Schedule 3B_Income_Eastern'!AQ46+'Schedule 3C_Income_Western'!AQ46+'Schedule 3D_Income_The Cape'!AQ46</f>
        <v>880034.74061377498</v>
      </c>
      <c r="AR46" s="544">
        <f>'Schedule 3B_Income_Eastern'!AR46+'Schedule 3C_Income_Western'!AR46+'Schedule 3D_Income_The Cape'!AR46</f>
        <v>3975346.9236887721</v>
      </c>
      <c r="AS46" s="544">
        <f>'Schedule 3B_Income_Eastern'!AS46+'Schedule 3C_Income_Western'!AS46+'Schedule 3D_Income_The Cape'!AS46</f>
        <v>5091916.6600549361</v>
      </c>
      <c r="AT46" s="544">
        <f>'Schedule 3B_Income_Eastern'!AT46+'Schedule 3C_Income_Western'!AT46+'Schedule 3D_Income_The Cape'!AT46</f>
        <v>0</v>
      </c>
      <c r="AU46" s="544">
        <f>'Schedule 3B_Income_Eastern'!AU46+'Schedule 3C_Income_Western'!AU46+'Schedule 3D_Income_The Cape'!AU46</f>
        <v>0</v>
      </c>
      <c r="AV46" s="544">
        <f>'Schedule 3B_Income_Eastern'!AV46+'Schedule 3C_Income_Western'!AV46+'Schedule 3D_Income_The Cape'!AV46</f>
        <v>9067263.5837437082</v>
      </c>
      <c r="AW46" s="544">
        <f>'Schedule 3B_Income_Eastern'!AW46+'Schedule 3C_Income_Western'!AW46+'Schedule 3D_Income_The Cape'!AW46</f>
        <v>9947298.3243574817</v>
      </c>
      <c r="AX46" s="210" t="s">
        <v>237</v>
      </c>
      <c r="AY46" s="544">
        <f>'Schedule 3B_Income_Eastern'!AY46+'Schedule 3C_Income_Western'!AY46+'Schedule 3D_Income_The Cape'!AY46</f>
        <v>43547.46745982128</v>
      </c>
      <c r="AZ46" s="544">
        <f>'Schedule 3B_Income_Eastern'!AZ46+'Schedule 3C_Income_Western'!AZ46+'Schedule 3D_Income_The Cape'!AZ46</f>
        <v>45627.482130114746</v>
      </c>
      <c r="BA46" s="544">
        <f>'Schedule 3B_Income_Eastern'!BA46+'Schedule 3C_Income_Western'!BA46+'Schedule 3D_Income_The Cape'!BA46</f>
        <v>0</v>
      </c>
      <c r="BB46" s="544">
        <f>'Schedule 3B_Income_Eastern'!BB46+'Schedule 3C_Income_Western'!BB46+'Schedule 3D_Income_The Cape'!BB46</f>
        <v>0</v>
      </c>
      <c r="BC46" s="544">
        <f>'Schedule 3B_Income_Eastern'!BC46+'Schedule 3C_Income_Western'!BC46+'Schedule 3D_Income_The Cape'!BC46</f>
        <v>89174.949589936019</v>
      </c>
      <c r="BD46" s="544">
        <f>'Schedule 3B_Income_Eastern'!BD46+'Schedule 3C_Income_Western'!BD46+'Schedule 3D_Income_The Cape'!BD46</f>
        <v>105078.537893393</v>
      </c>
      <c r="BE46" s="544">
        <f>'Schedule 3B_Income_Eastern'!BE46+'Schedule 3C_Income_Western'!BE46+'Schedule 3D_Income_The Cape'!BE46</f>
        <v>129877.42500787917</v>
      </c>
      <c r="BF46" s="544">
        <f>'Schedule 3B_Income_Eastern'!BF46+'Schedule 3C_Income_Western'!BF46+'Schedule 3D_Income_The Cape'!BF46</f>
        <v>0</v>
      </c>
      <c r="BG46" s="544">
        <f>'Schedule 3B_Income_Eastern'!BG46+'Schedule 3C_Income_Western'!BG46+'Schedule 3D_Income_The Cape'!BG46</f>
        <v>0</v>
      </c>
      <c r="BH46" s="544">
        <f>'Schedule 3B_Income_Eastern'!BH46+'Schedule 3C_Income_Western'!BH46+'Schedule 3D_Income_The Cape'!BH46</f>
        <v>234955.96290127217</v>
      </c>
      <c r="BI46" s="544">
        <f>'Schedule 3B_Income_Eastern'!BI46+'Schedule 3C_Income_Western'!BI46+'Schedule 3D_Income_The Cape'!BI46</f>
        <v>324130.91249120823</v>
      </c>
      <c r="BJ46" s="210" t="s">
        <v>237</v>
      </c>
      <c r="BK46" s="544">
        <f>'Schedule 3B_Income_Eastern'!BK46+'Schedule 3C_Income_Western'!BK46+'Schedule 3D_Income_The Cape'!BK46</f>
        <v>0</v>
      </c>
      <c r="BL46" s="544">
        <f>'Schedule 3B_Income_Eastern'!BL46+'Schedule 3C_Income_Western'!BL46+'Schedule 3D_Income_The Cape'!BL46</f>
        <v>0</v>
      </c>
      <c r="BM46" s="544">
        <f>'Schedule 3B_Income_Eastern'!BM46+'Schedule 3C_Income_Western'!BM46+'Schedule 3D_Income_The Cape'!BM46</f>
        <v>0</v>
      </c>
      <c r="BN46" s="544">
        <f>'Schedule 3B_Income_Eastern'!BN46+'Schedule 3C_Income_Western'!BN46+'Schedule 3D_Income_The Cape'!BN46</f>
        <v>0</v>
      </c>
      <c r="BO46" s="544">
        <f>'Schedule 3B_Income_Eastern'!BO46+'Schedule 3C_Income_Western'!BO46+'Schedule 3D_Income_The Cape'!BO46</f>
        <v>0</v>
      </c>
      <c r="BP46" s="544">
        <f>'Schedule 3B_Income_Eastern'!BP46+'Schedule 3C_Income_Western'!BP46+'Schedule 3D_Income_The Cape'!BP46</f>
        <v>0</v>
      </c>
      <c r="BQ46" s="544">
        <f>'Schedule 3B_Income_Eastern'!BQ46+'Schedule 3C_Income_Western'!BQ46+'Schedule 3D_Income_The Cape'!BQ46</f>
        <v>0</v>
      </c>
      <c r="BR46" s="544">
        <f>'Schedule 3B_Income_Eastern'!BR46+'Schedule 3C_Income_Western'!BR46+'Schedule 3D_Income_The Cape'!BR46</f>
        <v>0</v>
      </c>
      <c r="BS46" s="544">
        <f>'Schedule 3B_Income_Eastern'!BS46+'Schedule 3C_Income_Western'!BS46+'Schedule 3D_Income_The Cape'!BS46</f>
        <v>0</v>
      </c>
      <c r="BT46" s="544">
        <f>'Schedule 3B_Income_Eastern'!BT46+'Schedule 3C_Income_Western'!BT46+'Schedule 3D_Income_The Cape'!BT46</f>
        <v>0</v>
      </c>
      <c r="BU46" s="544">
        <f>'Schedule 3B_Income_Eastern'!BU46+'Schedule 3C_Income_Western'!BU46+'Schedule 3D_Income_The Cape'!BU46</f>
        <v>0</v>
      </c>
      <c r="BV46" s="210" t="s">
        <v>237</v>
      </c>
      <c r="BW46" s="544">
        <f>'Schedule 3B_Income_Eastern'!BW46+'Schedule 3C_Income_Western'!BW46+'Schedule 3D_Income_The Cape'!BW46</f>
        <v>1944.4003778330459</v>
      </c>
      <c r="BX46" s="544">
        <f>'Schedule 3B_Income_Eastern'!BX46+'Schedule 3C_Income_Western'!BX46+'Schedule 3D_Income_The Cape'!BX46</f>
        <v>346.95050347358836</v>
      </c>
      <c r="BY46" s="544">
        <f>'Schedule 3B_Income_Eastern'!BY46+'Schedule 3C_Income_Western'!BY46+'Schedule 3D_Income_The Cape'!BY46</f>
        <v>0</v>
      </c>
      <c r="BZ46" s="544">
        <f>'Schedule 3B_Income_Eastern'!BZ46+'Schedule 3C_Income_Western'!BZ46+'Schedule 3D_Income_The Cape'!BZ46</f>
        <v>0</v>
      </c>
      <c r="CA46" s="544">
        <f>'Schedule 3B_Income_Eastern'!CA46+'Schedule 3C_Income_Western'!CA46+'Schedule 3D_Income_The Cape'!CA46</f>
        <v>2291.3508813066342</v>
      </c>
      <c r="CB46" s="544">
        <f>'Schedule 3B_Income_Eastern'!CB46+'Schedule 3C_Income_Western'!CB46+'Schedule 3D_Income_The Cape'!CB46</f>
        <v>11707.948728592355</v>
      </c>
      <c r="CC46" s="544">
        <f>'Schedule 3B_Income_Eastern'!CC46+'Schedule 3C_Income_Western'!CC46+'Schedule 3D_Income_The Cape'!CC46</f>
        <v>11016.627165530314</v>
      </c>
      <c r="CD46" s="544">
        <f>'Schedule 3B_Income_Eastern'!CD46+'Schedule 3C_Income_Western'!CD46+'Schedule 3D_Income_The Cape'!CD46</f>
        <v>0</v>
      </c>
      <c r="CE46" s="544">
        <f>'Schedule 3B_Income_Eastern'!CE46+'Schedule 3C_Income_Western'!CE46+'Schedule 3D_Income_The Cape'!CE46</f>
        <v>0</v>
      </c>
      <c r="CF46" s="544">
        <f>'Schedule 3B_Income_Eastern'!CF46+'Schedule 3C_Income_Western'!CF46+'Schedule 3D_Income_The Cape'!CF46</f>
        <v>22724.57589412267</v>
      </c>
      <c r="CG46" s="544">
        <f>'Schedule 3B_Income_Eastern'!CG46+'Schedule 3C_Income_Western'!CG46+'Schedule 3D_Income_The Cape'!CG46</f>
        <v>25015.926775429307</v>
      </c>
      <c r="CH46" s="210" t="s">
        <v>237</v>
      </c>
      <c r="CI46" s="544">
        <f>'Schedule 3B_Income_Eastern'!CI46+'Schedule 3C_Income_Western'!CI46+'Schedule 3D_Income_The Cape'!CI46</f>
        <v>590252.6775194275</v>
      </c>
      <c r="CJ46" s="544">
        <f>'Schedule 3B_Income_Eastern'!CJ46+'Schedule 3C_Income_Western'!CJ46+'Schedule 3D_Income_The Cape'!CJ46</f>
        <v>636197.30977477366</v>
      </c>
      <c r="CK46" s="544">
        <f>'Schedule 3B_Income_Eastern'!CK46+'Schedule 3C_Income_Western'!CK46+'Schedule 3D_Income_The Cape'!CK46</f>
        <v>0</v>
      </c>
      <c r="CL46" s="544">
        <f>'Schedule 3B_Income_Eastern'!CL46+'Schedule 3C_Income_Western'!CL46+'Schedule 3D_Income_The Cape'!CL46</f>
        <v>0</v>
      </c>
      <c r="CM46" s="372">
        <f t="shared" si="13"/>
        <v>1226449.9872942013</v>
      </c>
      <c r="CN46" s="544">
        <f>'Schedule 3B_Income_Eastern'!CN46+'Schedule 3C_Income_Western'!CN46+'Schedule 3D_Income_The Cape'!CN46</f>
        <v>5320045.446885027</v>
      </c>
      <c r="CO46" s="544">
        <f>'Schedule 3B_Income_Eastern'!CO46+'Schedule 3C_Income_Western'!CO46+'Schedule 3D_Income_The Cape'!CO46</f>
        <v>6712622.6518213395</v>
      </c>
      <c r="CP46" s="544">
        <f>'Schedule 3B_Income_Eastern'!CP46+'Schedule 3C_Income_Western'!CP46+'Schedule 3D_Income_The Cape'!CP46</f>
        <v>0</v>
      </c>
      <c r="CQ46" s="544">
        <f>'Schedule 3B_Income_Eastern'!CQ46+'Schedule 3C_Income_Western'!CQ46+'Schedule 3D_Income_The Cape'!CQ46</f>
        <v>0</v>
      </c>
      <c r="CR46" s="372">
        <f t="shared" si="14"/>
        <v>12032668.098706366</v>
      </c>
      <c r="CS46" s="544">
        <f>'Schedule 3B_Income_Eastern'!CS46+'Schedule 3C_Income_Western'!CS46+'Schedule 3D_Income_The Cape'!CS46</f>
        <v>5910298.1244044546</v>
      </c>
      <c r="CT46" s="544">
        <f>'Schedule 3B_Income_Eastern'!CT46+'Schedule 3C_Income_Western'!CT46+'Schedule 3D_Income_The Cape'!CT46</f>
        <v>7348819.9615961127</v>
      </c>
      <c r="CU46" s="544">
        <f>'Schedule 3B_Income_Eastern'!CU46+'Schedule 3C_Income_Western'!CU46+'Schedule 3D_Income_The Cape'!CU46</f>
        <v>0</v>
      </c>
      <c r="CV46" s="544">
        <f>'Schedule 3B_Income_Eastern'!CV46+'Schedule 3C_Income_Western'!CV46+'Schedule 3D_Income_The Cape'!CV46</f>
        <v>0</v>
      </c>
      <c r="CW46" s="372">
        <f t="shared" si="15"/>
        <v>13259118.086000567</v>
      </c>
    </row>
    <row r="47" spans="1:101" ht="15.75" customHeight="1">
      <c r="A47" s="79" t="s">
        <v>239</v>
      </c>
      <c r="B47" s="210">
        <v>24</v>
      </c>
      <c r="C47" s="544">
        <f>'Schedule 3B_Income_Eastern'!C47+'Schedule 3C_Income_Western'!C47+'Schedule 3D_Income_The Cape'!C47</f>
        <v>75472.271332459786</v>
      </c>
      <c r="D47" s="544">
        <f>'Schedule 3B_Income_Eastern'!D47+'Schedule 3C_Income_Western'!D47+'Schedule 3D_Income_The Cape'!D47</f>
        <v>62398.306933385727</v>
      </c>
      <c r="E47" s="544">
        <f>'Schedule 3B_Income_Eastern'!E47+'Schedule 3C_Income_Western'!E47+'Schedule 3D_Income_The Cape'!E47</f>
        <v>0</v>
      </c>
      <c r="F47" s="544">
        <f>'Schedule 3B_Income_Eastern'!F47+'Schedule 3C_Income_Western'!F47+'Schedule 3D_Income_The Cape'!F47</f>
        <v>0</v>
      </c>
      <c r="G47" s="544">
        <f>'Schedule 3B_Income_Eastern'!G47+'Schedule 3C_Income_Western'!G47+'Schedule 3D_Income_The Cape'!G47</f>
        <v>137870.57826584551</v>
      </c>
      <c r="H47" s="544">
        <f>'Schedule 3B_Income_Eastern'!H47+'Schedule 3C_Income_Western'!H47+'Schedule 3D_Income_The Cape'!H47</f>
        <v>411273.98025837319</v>
      </c>
      <c r="I47" s="544">
        <f>'Schedule 3B_Income_Eastern'!I47+'Schedule 3C_Income_Western'!I47+'Schedule 3D_Income_The Cape'!I47</f>
        <v>430112.43430937681</v>
      </c>
      <c r="J47" s="544">
        <f>'Schedule 3B_Income_Eastern'!J47+'Schedule 3C_Income_Western'!J47+'Schedule 3D_Income_The Cape'!J47</f>
        <v>0</v>
      </c>
      <c r="K47" s="544">
        <f>'Schedule 3B_Income_Eastern'!K47+'Schedule 3C_Income_Western'!K47+'Schedule 3D_Income_The Cape'!K47</f>
        <v>0</v>
      </c>
      <c r="L47" s="544">
        <f>'Schedule 3B_Income_Eastern'!L47+'Schedule 3C_Income_Western'!L47+'Schedule 3D_Income_The Cape'!L47</f>
        <v>841386.41456775006</v>
      </c>
      <c r="M47" s="544">
        <f>'Schedule 3B_Income_Eastern'!M47+'Schedule 3C_Income_Western'!M47+'Schedule 3D_Income_The Cape'!M47</f>
        <v>979256.99283359549</v>
      </c>
      <c r="N47" s="210">
        <v>24</v>
      </c>
      <c r="O47" s="544">
        <f>'Schedule 3B_Income_Eastern'!O47+'Schedule 3C_Income_Western'!O47+'Schedule 3D_Income_The Cape'!O47</f>
        <v>80765.473853619682</v>
      </c>
      <c r="P47" s="544">
        <f>'Schedule 3B_Income_Eastern'!P47+'Schedule 3C_Income_Western'!P47+'Schedule 3D_Income_The Cape'!P47</f>
        <v>66096.775613338934</v>
      </c>
      <c r="Q47" s="544">
        <f>'Schedule 3B_Income_Eastern'!Q47+'Schedule 3C_Income_Western'!Q47+'Schedule 3D_Income_The Cape'!Q47</f>
        <v>0</v>
      </c>
      <c r="R47" s="544">
        <f>'Schedule 3B_Income_Eastern'!R47+'Schedule 3C_Income_Western'!R47+'Schedule 3D_Income_The Cape'!R47</f>
        <v>0</v>
      </c>
      <c r="S47" s="544">
        <f>'Schedule 3B_Income_Eastern'!S47+'Schedule 3C_Income_Western'!S47+'Schedule 3D_Income_The Cape'!S47</f>
        <v>146862.2494669586</v>
      </c>
      <c r="T47" s="544">
        <f>'Schedule 3B_Income_Eastern'!T47+'Schedule 3C_Income_Western'!T47+'Schedule 3D_Income_The Cape'!T47</f>
        <v>504332.79014531407</v>
      </c>
      <c r="U47" s="544">
        <f>'Schedule 3B_Income_Eastern'!U47+'Schedule 3C_Income_Western'!U47+'Schedule 3D_Income_The Cape'!U47</f>
        <v>570653.81021400623</v>
      </c>
      <c r="V47" s="544">
        <f>'Schedule 3B_Income_Eastern'!V47+'Schedule 3C_Income_Western'!V47+'Schedule 3D_Income_The Cape'!V47</f>
        <v>0</v>
      </c>
      <c r="W47" s="544">
        <f>'Schedule 3B_Income_Eastern'!W47+'Schedule 3C_Income_Western'!W47+'Schedule 3D_Income_The Cape'!W47</f>
        <v>0</v>
      </c>
      <c r="X47" s="544">
        <f>'Schedule 3B_Income_Eastern'!X47+'Schedule 3C_Income_Western'!X47+'Schedule 3D_Income_The Cape'!X47</f>
        <v>1074986.6003593202</v>
      </c>
      <c r="Y47" s="544">
        <f>'Schedule 3B_Income_Eastern'!Y47+'Schedule 3C_Income_Western'!Y47+'Schedule 3D_Income_The Cape'!Y47</f>
        <v>1221848.8498262789</v>
      </c>
      <c r="Z47" s="210">
        <v>24</v>
      </c>
      <c r="AA47" s="544">
        <f>'Schedule 3B_Income_Eastern'!AA47+'Schedule 3C_Income_Western'!AA47+'Schedule 3D_Income_The Cape'!AA47</f>
        <v>10260.782223592127</v>
      </c>
      <c r="AB47" s="544">
        <f>'Schedule 3B_Income_Eastern'!AB47+'Schedule 3C_Income_Western'!AB47+'Schedule 3D_Income_The Cape'!AB47</f>
        <v>10467.081049237262</v>
      </c>
      <c r="AC47" s="544">
        <f>'Schedule 3B_Income_Eastern'!AC47+'Schedule 3C_Income_Western'!AC47+'Schedule 3D_Income_The Cape'!AC47</f>
        <v>0</v>
      </c>
      <c r="AD47" s="544">
        <f>'Schedule 3B_Income_Eastern'!AD47+'Schedule 3C_Income_Western'!AD47+'Schedule 3D_Income_The Cape'!AD47</f>
        <v>0</v>
      </c>
      <c r="AE47" s="544">
        <f>'Schedule 3B_Income_Eastern'!AE47+'Schedule 3C_Income_Western'!AE47+'Schedule 3D_Income_The Cape'!AE47</f>
        <v>20727.863272829389</v>
      </c>
      <c r="AF47" s="544">
        <f>'Schedule 3B_Income_Eastern'!AF47+'Schedule 3C_Income_Western'!AF47+'Schedule 3D_Income_The Cape'!AF47</f>
        <v>108226.32826857161</v>
      </c>
      <c r="AG47" s="544">
        <f>'Schedule 3B_Income_Eastern'!AG47+'Schedule 3C_Income_Western'!AG47+'Schedule 3D_Income_The Cape'!AG47</f>
        <v>120872.23744440221</v>
      </c>
      <c r="AH47" s="544">
        <f>'Schedule 3B_Income_Eastern'!AH47+'Schedule 3C_Income_Western'!AH47+'Schedule 3D_Income_The Cape'!AH47</f>
        <v>0</v>
      </c>
      <c r="AI47" s="544">
        <f>'Schedule 3B_Income_Eastern'!AI47+'Schedule 3C_Income_Western'!AI47+'Schedule 3D_Income_The Cape'!AI47</f>
        <v>0</v>
      </c>
      <c r="AJ47" s="544">
        <f>'Schedule 3B_Income_Eastern'!AJ47+'Schedule 3C_Income_Western'!AJ47+'Schedule 3D_Income_The Cape'!AJ47</f>
        <v>229098.56571297382</v>
      </c>
      <c r="AK47" s="544">
        <f>'Schedule 3B_Income_Eastern'!AK47+'Schedule 3C_Income_Western'!AK47+'Schedule 3D_Income_The Cape'!AK47</f>
        <v>249826.42898580318</v>
      </c>
      <c r="AL47" s="210">
        <v>24</v>
      </c>
      <c r="AM47" s="544">
        <f>'Schedule 3B_Income_Eastern'!AM47+'Schedule 3C_Income_Western'!AM47+'Schedule 3D_Income_The Cape'!AM47</f>
        <v>340382.65467065689</v>
      </c>
      <c r="AN47" s="544">
        <f>'Schedule 3B_Income_Eastern'!AN47+'Schedule 3C_Income_Western'!AN47+'Schedule 3D_Income_The Cape'!AN47</f>
        <v>337441.20061497897</v>
      </c>
      <c r="AO47" s="544">
        <f>'Schedule 3B_Income_Eastern'!AO47+'Schedule 3C_Income_Western'!AO47+'Schedule 3D_Income_The Cape'!AO47</f>
        <v>0</v>
      </c>
      <c r="AP47" s="544">
        <f>'Schedule 3B_Income_Eastern'!AP47+'Schedule 3C_Income_Western'!AP47+'Schedule 3D_Income_The Cape'!AP47</f>
        <v>0</v>
      </c>
      <c r="AQ47" s="544">
        <f>'Schedule 3B_Income_Eastern'!AQ47+'Schedule 3C_Income_Western'!AQ47+'Schedule 3D_Income_The Cape'!AQ47</f>
        <v>677823.85528563592</v>
      </c>
      <c r="AR47" s="544">
        <f>'Schedule 3B_Income_Eastern'!AR47+'Schedule 3C_Income_Western'!AR47+'Schedule 3D_Income_The Cape'!AR47</f>
        <v>2260560.0635438059</v>
      </c>
      <c r="AS47" s="544">
        <f>'Schedule 3B_Income_Eastern'!AS47+'Schedule 3C_Income_Western'!AS47+'Schedule 3D_Income_The Cape'!AS47</f>
        <v>2583822.1636934555</v>
      </c>
      <c r="AT47" s="544">
        <f>'Schedule 3B_Income_Eastern'!AT47+'Schedule 3C_Income_Western'!AT47+'Schedule 3D_Income_The Cape'!AT47</f>
        <v>0</v>
      </c>
      <c r="AU47" s="544">
        <f>'Schedule 3B_Income_Eastern'!AU47+'Schedule 3C_Income_Western'!AU47+'Schedule 3D_Income_The Cape'!AU47</f>
        <v>0</v>
      </c>
      <c r="AV47" s="544">
        <f>'Schedule 3B_Income_Eastern'!AV47+'Schedule 3C_Income_Western'!AV47+'Schedule 3D_Income_The Cape'!AV47</f>
        <v>4844382.2272372609</v>
      </c>
      <c r="AW47" s="544">
        <f>'Schedule 3B_Income_Eastern'!AW47+'Schedule 3C_Income_Western'!AW47+'Schedule 3D_Income_The Cape'!AW47</f>
        <v>5522206.082522897</v>
      </c>
      <c r="AX47" s="210">
        <v>24</v>
      </c>
      <c r="AY47" s="544">
        <f>'Schedule 3B_Income_Eastern'!AY47+'Schedule 3C_Income_Western'!AY47+'Schedule 3D_Income_The Cape'!AY47</f>
        <v>4167.2522379187867</v>
      </c>
      <c r="AZ47" s="544">
        <f>'Schedule 3B_Income_Eastern'!AZ47+'Schedule 3C_Income_Western'!AZ47+'Schedule 3D_Income_The Cape'!AZ47</f>
        <v>4087.8484088310679</v>
      </c>
      <c r="BA47" s="544">
        <f>'Schedule 3B_Income_Eastern'!BA47+'Schedule 3C_Income_Western'!BA47+'Schedule 3D_Income_The Cape'!BA47</f>
        <v>0</v>
      </c>
      <c r="BB47" s="544">
        <f>'Schedule 3B_Income_Eastern'!BB47+'Schedule 3C_Income_Western'!BB47+'Schedule 3D_Income_The Cape'!BB47</f>
        <v>0</v>
      </c>
      <c r="BC47" s="544">
        <f>'Schedule 3B_Income_Eastern'!BC47+'Schedule 3C_Income_Western'!BC47+'Schedule 3D_Income_The Cape'!BC47</f>
        <v>8255.1006467498555</v>
      </c>
      <c r="BD47" s="544">
        <f>'Schedule 3B_Income_Eastern'!BD47+'Schedule 3C_Income_Western'!BD47+'Schedule 3D_Income_The Cape'!BD47</f>
        <v>35003.279859871029</v>
      </c>
      <c r="BE47" s="544">
        <f>'Schedule 3B_Income_Eastern'!BE47+'Schedule 3C_Income_Western'!BE47+'Schedule 3D_Income_The Cape'!BE47</f>
        <v>26903.821892429707</v>
      </c>
      <c r="BF47" s="544">
        <f>'Schedule 3B_Income_Eastern'!BF47+'Schedule 3C_Income_Western'!BF47+'Schedule 3D_Income_The Cape'!BF47</f>
        <v>0</v>
      </c>
      <c r="BG47" s="544">
        <f>'Schedule 3B_Income_Eastern'!BG47+'Schedule 3C_Income_Western'!BG47+'Schedule 3D_Income_The Cape'!BG47</f>
        <v>0</v>
      </c>
      <c r="BH47" s="544">
        <f>'Schedule 3B_Income_Eastern'!BH47+'Schedule 3C_Income_Western'!BH47+'Schedule 3D_Income_The Cape'!BH47</f>
        <v>61907.101752300732</v>
      </c>
      <c r="BI47" s="544">
        <f>'Schedule 3B_Income_Eastern'!BI47+'Schedule 3C_Income_Western'!BI47+'Schedule 3D_Income_The Cape'!BI47</f>
        <v>70162.202399050599</v>
      </c>
      <c r="BJ47" s="210">
        <v>24</v>
      </c>
      <c r="BK47" s="544">
        <f>'Schedule 3B_Income_Eastern'!BK47+'Schedule 3C_Income_Western'!BK47+'Schedule 3D_Income_The Cape'!BK47</f>
        <v>0</v>
      </c>
      <c r="BL47" s="544">
        <f>'Schedule 3B_Income_Eastern'!BL47+'Schedule 3C_Income_Western'!BL47+'Schedule 3D_Income_The Cape'!BL47</f>
        <v>0</v>
      </c>
      <c r="BM47" s="544">
        <f>'Schedule 3B_Income_Eastern'!BM47+'Schedule 3C_Income_Western'!BM47+'Schedule 3D_Income_The Cape'!BM47</f>
        <v>0</v>
      </c>
      <c r="BN47" s="544">
        <f>'Schedule 3B_Income_Eastern'!BN47+'Schedule 3C_Income_Western'!BN47+'Schedule 3D_Income_The Cape'!BN47</f>
        <v>0</v>
      </c>
      <c r="BO47" s="544">
        <f>'Schedule 3B_Income_Eastern'!BO47+'Schedule 3C_Income_Western'!BO47+'Schedule 3D_Income_The Cape'!BO47</f>
        <v>0</v>
      </c>
      <c r="BP47" s="544">
        <f>'Schedule 3B_Income_Eastern'!BP47+'Schedule 3C_Income_Western'!BP47+'Schedule 3D_Income_The Cape'!BP47</f>
        <v>0</v>
      </c>
      <c r="BQ47" s="544">
        <f>'Schedule 3B_Income_Eastern'!BQ47+'Schedule 3C_Income_Western'!BQ47+'Schedule 3D_Income_The Cape'!BQ47</f>
        <v>0</v>
      </c>
      <c r="BR47" s="544">
        <f>'Schedule 3B_Income_Eastern'!BR47+'Schedule 3C_Income_Western'!BR47+'Schedule 3D_Income_The Cape'!BR47</f>
        <v>0</v>
      </c>
      <c r="BS47" s="544">
        <f>'Schedule 3B_Income_Eastern'!BS47+'Schedule 3C_Income_Western'!BS47+'Schedule 3D_Income_The Cape'!BS47</f>
        <v>0</v>
      </c>
      <c r="BT47" s="544">
        <f>'Schedule 3B_Income_Eastern'!BT47+'Schedule 3C_Income_Western'!BT47+'Schedule 3D_Income_The Cape'!BT47</f>
        <v>0</v>
      </c>
      <c r="BU47" s="544">
        <f>'Schedule 3B_Income_Eastern'!BU47+'Schedule 3C_Income_Western'!BU47+'Schedule 3D_Income_The Cape'!BU47</f>
        <v>0</v>
      </c>
      <c r="BV47" s="210">
        <v>24</v>
      </c>
      <c r="BW47" s="544">
        <f>'Schedule 3B_Income_Eastern'!BW47+'Schedule 3C_Income_Western'!BW47+'Schedule 3D_Income_The Cape'!BW47</f>
        <v>5992.6280166256138</v>
      </c>
      <c r="BX47" s="544">
        <f>'Schedule 3B_Income_Eastern'!BX47+'Schedule 3C_Income_Western'!BX47+'Schedule 3D_Income_The Cape'!BX47</f>
        <v>5759.6395362784697</v>
      </c>
      <c r="BY47" s="544">
        <f>'Schedule 3B_Income_Eastern'!BY47+'Schedule 3C_Income_Western'!BY47+'Schedule 3D_Income_The Cape'!BY47</f>
        <v>0</v>
      </c>
      <c r="BZ47" s="544">
        <f>'Schedule 3B_Income_Eastern'!BZ47+'Schedule 3C_Income_Western'!BZ47+'Schedule 3D_Income_The Cape'!BZ47</f>
        <v>0</v>
      </c>
      <c r="CA47" s="544">
        <f>'Schedule 3B_Income_Eastern'!CA47+'Schedule 3C_Income_Western'!CA47+'Schedule 3D_Income_The Cape'!CA47</f>
        <v>11752.267552904084</v>
      </c>
      <c r="CB47" s="544">
        <f>'Schedule 3B_Income_Eastern'!CB47+'Schedule 3C_Income_Western'!CB47+'Schedule 3D_Income_The Cape'!CB47</f>
        <v>37846.257139507652</v>
      </c>
      <c r="CC47" s="544">
        <f>'Schedule 3B_Income_Eastern'!CC47+'Schedule 3C_Income_Western'!CC47+'Schedule 3D_Income_The Cape'!CC47</f>
        <v>34679.422860327919</v>
      </c>
      <c r="CD47" s="544">
        <f>'Schedule 3B_Income_Eastern'!CD47+'Schedule 3C_Income_Western'!CD47+'Schedule 3D_Income_The Cape'!CD47</f>
        <v>0</v>
      </c>
      <c r="CE47" s="544">
        <f>'Schedule 3B_Income_Eastern'!CE47+'Schedule 3C_Income_Western'!CE47+'Schedule 3D_Income_The Cape'!CE47</f>
        <v>0</v>
      </c>
      <c r="CF47" s="544">
        <f>'Schedule 3B_Income_Eastern'!CF47+'Schedule 3C_Income_Western'!CF47+'Schedule 3D_Income_The Cape'!CF47</f>
        <v>72525.679999835556</v>
      </c>
      <c r="CG47" s="544">
        <f>'Schedule 3B_Income_Eastern'!CG47+'Schedule 3C_Income_Western'!CG47+'Schedule 3D_Income_The Cape'!CG47</f>
        <v>84277.947552739657</v>
      </c>
      <c r="CH47" s="210">
        <v>24</v>
      </c>
      <c r="CI47" s="544">
        <f>'Schedule 3B_Income_Eastern'!CI47+'Schedule 3C_Income_Western'!CI47+'Schedule 3D_Income_The Cape'!CI47</f>
        <v>517041.0623348729</v>
      </c>
      <c r="CJ47" s="544">
        <f>'Schedule 3B_Income_Eastern'!CJ47+'Schedule 3C_Income_Western'!CJ47+'Schedule 3D_Income_The Cape'!CJ47</f>
        <v>486250.85215605045</v>
      </c>
      <c r="CK47" s="544">
        <f>'Schedule 3B_Income_Eastern'!CK47+'Schedule 3C_Income_Western'!CK47+'Schedule 3D_Income_The Cape'!CK47</f>
        <v>0</v>
      </c>
      <c r="CL47" s="544">
        <f>'Schedule 3B_Income_Eastern'!CL47+'Schedule 3C_Income_Western'!CL47+'Schedule 3D_Income_The Cape'!CL47</f>
        <v>0</v>
      </c>
      <c r="CM47" s="372">
        <f t="shared" si="13"/>
        <v>1003291.9144909233</v>
      </c>
      <c r="CN47" s="544">
        <f>'Schedule 3B_Income_Eastern'!CN47+'Schedule 3C_Income_Western'!CN47+'Schedule 3D_Income_The Cape'!CN47</f>
        <v>3357242.6992154438</v>
      </c>
      <c r="CO47" s="544">
        <f>'Schedule 3B_Income_Eastern'!CO47+'Schedule 3C_Income_Western'!CO47+'Schedule 3D_Income_The Cape'!CO47</f>
        <v>3767043.8904139977</v>
      </c>
      <c r="CP47" s="544">
        <f>'Schedule 3B_Income_Eastern'!CP47+'Schedule 3C_Income_Western'!CP47+'Schedule 3D_Income_The Cape'!CP47</f>
        <v>0</v>
      </c>
      <c r="CQ47" s="544">
        <f>'Schedule 3B_Income_Eastern'!CQ47+'Schedule 3C_Income_Western'!CQ47+'Schedule 3D_Income_The Cape'!CQ47</f>
        <v>0</v>
      </c>
      <c r="CR47" s="372">
        <f t="shared" si="14"/>
        <v>7124286.5896294415</v>
      </c>
      <c r="CS47" s="544">
        <f>'Schedule 3B_Income_Eastern'!CS47+'Schedule 3C_Income_Western'!CS47+'Schedule 3D_Income_The Cape'!CS47</f>
        <v>3874283.7615503157</v>
      </c>
      <c r="CT47" s="544">
        <f>'Schedule 3B_Income_Eastern'!CT47+'Schedule 3C_Income_Western'!CT47+'Schedule 3D_Income_The Cape'!CT47</f>
        <v>4253294.7425700482</v>
      </c>
      <c r="CU47" s="544">
        <f>'Schedule 3B_Income_Eastern'!CU47+'Schedule 3C_Income_Western'!CU47+'Schedule 3D_Income_The Cape'!CU47</f>
        <v>0</v>
      </c>
      <c r="CV47" s="544">
        <f>'Schedule 3B_Income_Eastern'!CV47+'Schedule 3C_Income_Western'!CV47+'Schedule 3D_Income_The Cape'!CV47</f>
        <v>0</v>
      </c>
      <c r="CW47" s="372">
        <f t="shared" si="15"/>
        <v>8127578.5041203639</v>
      </c>
    </row>
    <row r="48" spans="1:101" ht="15.75" customHeight="1">
      <c r="A48" s="79" t="s">
        <v>240</v>
      </c>
      <c r="B48" s="210">
        <v>25</v>
      </c>
      <c r="C48" s="544">
        <f>'Schedule 3B_Income_Eastern'!C48+'Schedule 3C_Income_Western'!C48+'Schedule 3D_Income_The Cape'!C48</f>
        <v>192471.99996544386</v>
      </c>
      <c r="D48" s="544">
        <f>'Schedule 3B_Income_Eastern'!D48+'Schedule 3C_Income_Western'!D48+'Schedule 3D_Income_The Cape'!D48</f>
        <v>104549.51454727094</v>
      </c>
      <c r="E48" s="544">
        <f>'Schedule 3B_Income_Eastern'!E48+'Schedule 3C_Income_Western'!E48+'Schedule 3D_Income_The Cape'!E48</f>
        <v>0</v>
      </c>
      <c r="F48" s="544">
        <f>'Schedule 3B_Income_Eastern'!F48+'Schedule 3C_Income_Western'!F48+'Schedule 3D_Income_The Cape'!F48</f>
        <v>0</v>
      </c>
      <c r="G48" s="544">
        <f>'Schedule 3B_Income_Eastern'!G48+'Schedule 3C_Income_Western'!G48+'Schedule 3D_Income_The Cape'!G48</f>
        <v>297021.51451271481</v>
      </c>
      <c r="H48" s="544">
        <f>'Schedule 3B_Income_Eastern'!H48+'Schedule 3C_Income_Western'!H48+'Schedule 3D_Income_The Cape'!H48</f>
        <v>793169.318829661</v>
      </c>
      <c r="I48" s="544">
        <f>'Schedule 3B_Income_Eastern'!I48+'Schedule 3C_Income_Western'!I48+'Schedule 3D_Income_The Cape'!I48</f>
        <v>535273.5851677208</v>
      </c>
      <c r="J48" s="544">
        <f>'Schedule 3B_Income_Eastern'!J48+'Schedule 3C_Income_Western'!J48+'Schedule 3D_Income_The Cape'!J48</f>
        <v>0</v>
      </c>
      <c r="K48" s="544">
        <f>'Schedule 3B_Income_Eastern'!K48+'Schedule 3C_Income_Western'!K48+'Schedule 3D_Income_The Cape'!K48</f>
        <v>0</v>
      </c>
      <c r="L48" s="544">
        <f>'Schedule 3B_Income_Eastern'!L48+'Schedule 3C_Income_Western'!L48+'Schedule 3D_Income_The Cape'!L48</f>
        <v>1328442.9039973817</v>
      </c>
      <c r="M48" s="544">
        <f>'Schedule 3B_Income_Eastern'!M48+'Schedule 3C_Income_Western'!M48+'Schedule 3D_Income_The Cape'!M48</f>
        <v>1625464.4185100966</v>
      </c>
      <c r="N48" s="210">
        <v>25</v>
      </c>
      <c r="O48" s="544">
        <f>'Schedule 3B_Income_Eastern'!O48+'Schedule 3C_Income_Western'!O48+'Schedule 3D_Income_The Cape'!O48</f>
        <v>30707.099529168147</v>
      </c>
      <c r="P48" s="544">
        <f>'Schedule 3B_Income_Eastern'!P48+'Schedule 3C_Income_Western'!P48+'Schedule 3D_Income_The Cape'!P48</f>
        <v>38997.089285467264</v>
      </c>
      <c r="Q48" s="544">
        <f>'Schedule 3B_Income_Eastern'!Q48+'Schedule 3C_Income_Western'!Q48+'Schedule 3D_Income_The Cape'!Q48</f>
        <v>0</v>
      </c>
      <c r="R48" s="544">
        <f>'Schedule 3B_Income_Eastern'!R48+'Schedule 3C_Income_Western'!R48+'Schedule 3D_Income_The Cape'!R48</f>
        <v>0</v>
      </c>
      <c r="S48" s="544">
        <f>'Schedule 3B_Income_Eastern'!S48+'Schedule 3C_Income_Western'!S48+'Schedule 3D_Income_The Cape'!S48</f>
        <v>69704.188814635403</v>
      </c>
      <c r="T48" s="544">
        <f>'Schedule 3B_Income_Eastern'!T48+'Schedule 3C_Income_Western'!T48+'Schedule 3D_Income_The Cape'!T48</f>
        <v>197009.90614119952</v>
      </c>
      <c r="U48" s="544">
        <f>'Schedule 3B_Income_Eastern'!U48+'Schedule 3C_Income_Western'!U48+'Schedule 3D_Income_The Cape'!U48</f>
        <v>240132.47340919811</v>
      </c>
      <c r="V48" s="544">
        <f>'Schedule 3B_Income_Eastern'!V48+'Schedule 3C_Income_Western'!V48+'Schedule 3D_Income_The Cape'!V48</f>
        <v>0</v>
      </c>
      <c r="W48" s="544">
        <f>'Schedule 3B_Income_Eastern'!W48+'Schedule 3C_Income_Western'!W48+'Schedule 3D_Income_The Cape'!W48</f>
        <v>0</v>
      </c>
      <c r="X48" s="544">
        <f>'Schedule 3B_Income_Eastern'!X48+'Schedule 3C_Income_Western'!X48+'Schedule 3D_Income_The Cape'!X48</f>
        <v>437142.37955039763</v>
      </c>
      <c r="Y48" s="544">
        <f>'Schedule 3B_Income_Eastern'!Y48+'Schedule 3C_Income_Western'!Y48+'Schedule 3D_Income_The Cape'!Y48</f>
        <v>506846.56836503302</v>
      </c>
      <c r="Z48" s="210">
        <v>25</v>
      </c>
      <c r="AA48" s="544">
        <f>'Schedule 3B_Income_Eastern'!AA48+'Schedule 3C_Income_Western'!AA48+'Schedule 3D_Income_The Cape'!AA48</f>
        <v>3329.7397421888609</v>
      </c>
      <c r="AB48" s="544">
        <f>'Schedule 3B_Income_Eastern'!AB48+'Schedule 3C_Income_Western'!AB48+'Schedule 3D_Income_The Cape'!AB48</f>
        <v>5616.2125913137615</v>
      </c>
      <c r="AC48" s="544">
        <f>'Schedule 3B_Income_Eastern'!AC48+'Schedule 3C_Income_Western'!AC48+'Schedule 3D_Income_The Cape'!AC48</f>
        <v>0</v>
      </c>
      <c r="AD48" s="544">
        <f>'Schedule 3B_Income_Eastern'!AD48+'Schedule 3C_Income_Western'!AD48+'Schedule 3D_Income_The Cape'!AD48</f>
        <v>0</v>
      </c>
      <c r="AE48" s="544">
        <f>'Schedule 3B_Income_Eastern'!AE48+'Schedule 3C_Income_Western'!AE48+'Schedule 3D_Income_The Cape'!AE48</f>
        <v>8945.9523335026224</v>
      </c>
      <c r="AF48" s="544">
        <f>'Schedule 3B_Income_Eastern'!AF48+'Schedule 3C_Income_Western'!AF48+'Schedule 3D_Income_The Cape'!AF48</f>
        <v>56006.895640598967</v>
      </c>
      <c r="AG48" s="544">
        <f>'Schedule 3B_Income_Eastern'!AG48+'Schedule 3C_Income_Western'!AG48+'Schedule 3D_Income_The Cape'!AG48</f>
        <v>48425.315268821003</v>
      </c>
      <c r="AH48" s="544">
        <f>'Schedule 3B_Income_Eastern'!AH48+'Schedule 3C_Income_Western'!AH48+'Schedule 3D_Income_The Cape'!AH48</f>
        <v>0</v>
      </c>
      <c r="AI48" s="544">
        <f>'Schedule 3B_Income_Eastern'!AI48+'Schedule 3C_Income_Western'!AI48+'Schedule 3D_Income_The Cape'!AI48</f>
        <v>0</v>
      </c>
      <c r="AJ48" s="544">
        <f>'Schedule 3B_Income_Eastern'!AJ48+'Schedule 3C_Income_Western'!AJ48+'Schedule 3D_Income_The Cape'!AJ48</f>
        <v>104432.21090941997</v>
      </c>
      <c r="AK48" s="544">
        <f>'Schedule 3B_Income_Eastern'!AK48+'Schedule 3C_Income_Western'!AK48+'Schedule 3D_Income_The Cape'!AK48</f>
        <v>113378.1632429226</v>
      </c>
      <c r="AL48" s="210">
        <v>25</v>
      </c>
      <c r="AM48" s="544">
        <f>'Schedule 3B_Income_Eastern'!AM48+'Schedule 3C_Income_Western'!AM48+'Schedule 3D_Income_The Cape'!AM48</f>
        <v>660391.06207296089</v>
      </c>
      <c r="AN48" s="544">
        <f>'Schedule 3B_Income_Eastern'!AN48+'Schedule 3C_Income_Western'!AN48+'Schedule 3D_Income_The Cape'!AN48</f>
        <v>729588.69230331935</v>
      </c>
      <c r="AO48" s="544">
        <f>'Schedule 3B_Income_Eastern'!AO48+'Schedule 3C_Income_Western'!AO48+'Schedule 3D_Income_The Cape'!AO48</f>
        <v>0</v>
      </c>
      <c r="AP48" s="544">
        <f>'Schedule 3B_Income_Eastern'!AP48+'Schedule 3C_Income_Western'!AP48+'Schedule 3D_Income_The Cape'!AP48</f>
        <v>0</v>
      </c>
      <c r="AQ48" s="544">
        <f>'Schedule 3B_Income_Eastern'!AQ48+'Schedule 3C_Income_Western'!AQ48+'Schedule 3D_Income_The Cape'!AQ48</f>
        <v>1389979.7543762804</v>
      </c>
      <c r="AR48" s="544">
        <f>'Schedule 3B_Income_Eastern'!AR48+'Schedule 3C_Income_Western'!AR48+'Schedule 3D_Income_The Cape'!AR48</f>
        <v>3871628.2274694089</v>
      </c>
      <c r="AS48" s="544">
        <f>'Schedule 3B_Income_Eastern'!AS48+'Schedule 3C_Income_Western'!AS48+'Schedule 3D_Income_The Cape'!AS48</f>
        <v>3788317.7358840788</v>
      </c>
      <c r="AT48" s="544">
        <f>'Schedule 3B_Income_Eastern'!AT48+'Schedule 3C_Income_Western'!AT48+'Schedule 3D_Income_The Cape'!AT48</f>
        <v>0</v>
      </c>
      <c r="AU48" s="544">
        <f>'Schedule 3B_Income_Eastern'!AU48+'Schedule 3C_Income_Western'!AU48+'Schedule 3D_Income_The Cape'!AU48</f>
        <v>0</v>
      </c>
      <c r="AV48" s="544">
        <f>'Schedule 3B_Income_Eastern'!AV48+'Schedule 3C_Income_Western'!AV48+'Schedule 3D_Income_The Cape'!AV48</f>
        <v>7659945.9633534877</v>
      </c>
      <c r="AW48" s="544">
        <f>'Schedule 3B_Income_Eastern'!AW48+'Schedule 3C_Income_Western'!AW48+'Schedule 3D_Income_The Cape'!AW48</f>
        <v>9049925.7177297678</v>
      </c>
      <c r="AX48" s="210">
        <v>25</v>
      </c>
      <c r="AY48" s="544">
        <f>'Schedule 3B_Income_Eastern'!AY48+'Schedule 3C_Income_Western'!AY48+'Schedule 3D_Income_The Cape'!AY48</f>
        <v>4474.6256939703071</v>
      </c>
      <c r="AZ48" s="544">
        <f>'Schedule 3B_Income_Eastern'!AZ48+'Schedule 3C_Income_Western'!AZ48+'Schedule 3D_Income_The Cape'!AZ48</f>
        <v>2138.5105062518387</v>
      </c>
      <c r="BA48" s="544">
        <f>'Schedule 3B_Income_Eastern'!BA48+'Schedule 3C_Income_Western'!BA48+'Schedule 3D_Income_The Cape'!BA48</f>
        <v>0</v>
      </c>
      <c r="BB48" s="544">
        <f>'Schedule 3B_Income_Eastern'!BB48+'Schedule 3C_Income_Western'!BB48+'Schedule 3D_Income_The Cape'!BB48</f>
        <v>0</v>
      </c>
      <c r="BC48" s="544">
        <f>'Schedule 3B_Income_Eastern'!BC48+'Schedule 3C_Income_Western'!BC48+'Schedule 3D_Income_The Cape'!BC48</f>
        <v>6613.1362002221458</v>
      </c>
      <c r="BD48" s="544">
        <f>'Schedule 3B_Income_Eastern'!BD48+'Schedule 3C_Income_Western'!BD48+'Schedule 3D_Income_The Cape'!BD48</f>
        <v>64550.542066511138</v>
      </c>
      <c r="BE48" s="544">
        <f>'Schedule 3B_Income_Eastern'!BE48+'Schedule 3C_Income_Western'!BE48+'Schedule 3D_Income_The Cape'!BE48</f>
        <v>45135.43203467015</v>
      </c>
      <c r="BF48" s="544">
        <f>'Schedule 3B_Income_Eastern'!BF48+'Schedule 3C_Income_Western'!BF48+'Schedule 3D_Income_The Cape'!BF48</f>
        <v>0</v>
      </c>
      <c r="BG48" s="544">
        <f>'Schedule 3B_Income_Eastern'!BG48+'Schedule 3C_Income_Western'!BG48+'Schedule 3D_Income_The Cape'!BG48</f>
        <v>0</v>
      </c>
      <c r="BH48" s="544">
        <f>'Schedule 3B_Income_Eastern'!BH48+'Schedule 3C_Income_Western'!BH48+'Schedule 3D_Income_The Cape'!BH48</f>
        <v>109685.97410118129</v>
      </c>
      <c r="BI48" s="544">
        <f>'Schedule 3B_Income_Eastern'!BI48+'Schedule 3C_Income_Western'!BI48+'Schedule 3D_Income_The Cape'!BI48</f>
        <v>116299.11030140343</v>
      </c>
      <c r="BJ48" s="210">
        <v>25</v>
      </c>
      <c r="BK48" s="544">
        <f>'Schedule 3B_Income_Eastern'!BK48+'Schedule 3C_Income_Western'!BK48+'Schedule 3D_Income_The Cape'!BK48</f>
        <v>0</v>
      </c>
      <c r="BL48" s="544">
        <f>'Schedule 3B_Income_Eastern'!BL48+'Schedule 3C_Income_Western'!BL48+'Schedule 3D_Income_The Cape'!BL48</f>
        <v>0</v>
      </c>
      <c r="BM48" s="544">
        <f>'Schedule 3B_Income_Eastern'!BM48+'Schedule 3C_Income_Western'!BM48+'Schedule 3D_Income_The Cape'!BM48</f>
        <v>0</v>
      </c>
      <c r="BN48" s="544">
        <f>'Schedule 3B_Income_Eastern'!BN48+'Schedule 3C_Income_Western'!BN48+'Schedule 3D_Income_The Cape'!BN48</f>
        <v>0</v>
      </c>
      <c r="BO48" s="544">
        <f>'Schedule 3B_Income_Eastern'!BO48+'Schedule 3C_Income_Western'!BO48+'Schedule 3D_Income_The Cape'!BO48</f>
        <v>0</v>
      </c>
      <c r="BP48" s="544">
        <f>'Schedule 3B_Income_Eastern'!BP48+'Schedule 3C_Income_Western'!BP48+'Schedule 3D_Income_The Cape'!BP48</f>
        <v>0</v>
      </c>
      <c r="BQ48" s="544">
        <f>'Schedule 3B_Income_Eastern'!BQ48+'Schedule 3C_Income_Western'!BQ48+'Schedule 3D_Income_The Cape'!BQ48</f>
        <v>0</v>
      </c>
      <c r="BR48" s="544">
        <f>'Schedule 3B_Income_Eastern'!BR48+'Schedule 3C_Income_Western'!BR48+'Schedule 3D_Income_The Cape'!BR48</f>
        <v>0</v>
      </c>
      <c r="BS48" s="544">
        <f>'Schedule 3B_Income_Eastern'!BS48+'Schedule 3C_Income_Western'!BS48+'Schedule 3D_Income_The Cape'!BS48</f>
        <v>0</v>
      </c>
      <c r="BT48" s="544">
        <f>'Schedule 3B_Income_Eastern'!BT48+'Schedule 3C_Income_Western'!BT48+'Schedule 3D_Income_The Cape'!BT48</f>
        <v>0</v>
      </c>
      <c r="BU48" s="544">
        <f>'Schedule 3B_Income_Eastern'!BU48+'Schedule 3C_Income_Western'!BU48+'Schedule 3D_Income_The Cape'!BU48</f>
        <v>0</v>
      </c>
      <c r="BV48" s="210">
        <v>25</v>
      </c>
      <c r="BW48" s="544">
        <f>'Schedule 3B_Income_Eastern'!BW48+'Schedule 3C_Income_Western'!BW48+'Schedule 3D_Income_The Cape'!BW48</f>
        <v>1343517.9365443392</v>
      </c>
      <c r="BX48" s="544">
        <f>'Schedule 3B_Income_Eastern'!BX48+'Schedule 3C_Income_Western'!BX48+'Schedule 3D_Income_The Cape'!BX48</f>
        <v>1388691.5306037345</v>
      </c>
      <c r="BY48" s="544">
        <f>'Schedule 3B_Income_Eastern'!BY48+'Schedule 3C_Income_Western'!BY48+'Schedule 3D_Income_The Cape'!BY48</f>
        <v>0</v>
      </c>
      <c r="BZ48" s="544">
        <f>'Schedule 3B_Income_Eastern'!BZ48+'Schedule 3C_Income_Western'!BZ48+'Schedule 3D_Income_The Cape'!BZ48</f>
        <v>0</v>
      </c>
      <c r="CA48" s="544">
        <f>'Schedule 3B_Income_Eastern'!CA48+'Schedule 3C_Income_Western'!CA48+'Schedule 3D_Income_The Cape'!CA48</f>
        <v>2732209.4671480739</v>
      </c>
      <c r="CB48" s="544">
        <f>'Schedule 3B_Income_Eastern'!CB48+'Schedule 3C_Income_Western'!CB48+'Schedule 3D_Income_The Cape'!CB48</f>
        <v>4126032.1270455183</v>
      </c>
      <c r="CC48" s="544">
        <f>'Schedule 3B_Income_Eastern'!CC48+'Schedule 3C_Income_Western'!CC48+'Schedule 3D_Income_The Cape'!CC48</f>
        <v>4381304.9679625593</v>
      </c>
      <c r="CD48" s="544">
        <f>'Schedule 3B_Income_Eastern'!CD48+'Schedule 3C_Income_Western'!CD48+'Schedule 3D_Income_The Cape'!CD48</f>
        <v>0</v>
      </c>
      <c r="CE48" s="544">
        <f>'Schedule 3B_Income_Eastern'!CE48+'Schedule 3C_Income_Western'!CE48+'Schedule 3D_Income_The Cape'!CE48</f>
        <v>0</v>
      </c>
      <c r="CF48" s="544">
        <f>'Schedule 3B_Income_Eastern'!CF48+'Schedule 3C_Income_Western'!CF48+'Schedule 3D_Income_The Cape'!CF48</f>
        <v>8507337.095008079</v>
      </c>
      <c r="CG48" s="544">
        <f>'Schedule 3B_Income_Eastern'!CG48+'Schedule 3C_Income_Western'!CG48+'Schedule 3D_Income_The Cape'!CG48</f>
        <v>11239546.562156152</v>
      </c>
      <c r="CH48" s="210">
        <v>25</v>
      </c>
      <c r="CI48" s="544">
        <f>'Schedule 3B_Income_Eastern'!CI48+'Schedule 3C_Income_Western'!CI48+'Schedule 3D_Income_The Cape'!CI48</f>
        <v>2234892.4635480712</v>
      </c>
      <c r="CJ48" s="544">
        <f>'Schedule 3B_Income_Eastern'!CJ48+'Schedule 3C_Income_Western'!CJ48+'Schedule 3D_Income_The Cape'!CJ48</f>
        <v>2269581.5498373574</v>
      </c>
      <c r="CK48" s="544">
        <f>'Schedule 3B_Income_Eastern'!CK48+'Schedule 3C_Income_Western'!CK48+'Schedule 3D_Income_The Cape'!CK48</f>
        <v>0</v>
      </c>
      <c r="CL48" s="544">
        <f>'Schedule 3B_Income_Eastern'!CL48+'Schedule 3C_Income_Western'!CL48+'Schedule 3D_Income_The Cape'!CL48</f>
        <v>0</v>
      </c>
      <c r="CM48" s="372">
        <f t="shared" si="13"/>
        <v>4504474.0133854281</v>
      </c>
      <c r="CN48" s="544">
        <f>'Schedule 3B_Income_Eastern'!CN48+'Schedule 3C_Income_Western'!CN48+'Schedule 3D_Income_The Cape'!CN48</f>
        <v>9108397.0171928965</v>
      </c>
      <c r="CO48" s="544">
        <f>'Schedule 3B_Income_Eastern'!CO48+'Schedule 3C_Income_Western'!CO48+'Schedule 3D_Income_The Cape'!CO48</f>
        <v>9038589.5097270496</v>
      </c>
      <c r="CP48" s="544">
        <f>'Schedule 3B_Income_Eastern'!CP48+'Schedule 3C_Income_Western'!CP48+'Schedule 3D_Income_The Cape'!CP48</f>
        <v>0</v>
      </c>
      <c r="CQ48" s="544">
        <f>'Schedule 3B_Income_Eastern'!CQ48+'Schedule 3C_Income_Western'!CQ48+'Schedule 3D_Income_The Cape'!CQ48</f>
        <v>0</v>
      </c>
      <c r="CR48" s="372">
        <f t="shared" si="14"/>
        <v>18146986.526919946</v>
      </c>
      <c r="CS48" s="544">
        <f>'Schedule 3B_Income_Eastern'!CS48+'Schedule 3C_Income_Western'!CS48+'Schedule 3D_Income_The Cape'!CS48</f>
        <v>11343289.480740968</v>
      </c>
      <c r="CT48" s="544">
        <f>'Schedule 3B_Income_Eastern'!CT48+'Schedule 3C_Income_Western'!CT48+'Schedule 3D_Income_The Cape'!CT48</f>
        <v>11308171.059564406</v>
      </c>
      <c r="CU48" s="544">
        <f>'Schedule 3B_Income_Eastern'!CU48+'Schedule 3C_Income_Western'!CU48+'Schedule 3D_Income_The Cape'!CU48</f>
        <v>0</v>
      </c>
      <c r="CV48" s="544">
        <f>'Schedule 3B_Income_Eastern'!CV48+'Schedule 3C_Income_Western'!CV48+'Schedule 3D_Income_The Cape'!CV48</f>
        <v>0</v>
      </c>
      <c r="CW48" s="372">
        <f t="shared" si="15"/>
        <v>22651460.540305376</v>
      </c>
    </row>
    <row r="49" spans="1:101" ht="15.75" customHeight="1">
      <c r="A49" s="79" t="s">
        <v>241</v>
      </c>
      <c r="B49" s="210">
        <v>26</v>
      </c>
      <c r="C49" s="544">
        <f>'Schedule 3B_Income_Eastern'!C49+'Schedule 3C_Income_Western'!C49+'Schedule 3D_Income_The Cape'!C49</f>
        <v>1346457.3973622923</v>
      </c>
      <c r="D49" s="544">
        <f>'Schedule 3B_Income_Eastern'!D49+'Schedule 3C_Income_Western'!D49+'Schedule 3D_Income_The Cape'!D49</f>
        <v>876894.75516312511</v>
      </c>
      <c r="E49" s="544">
        <f>'Schedule 3B_Income_Eastern'!E49+'Schedule 3C_Income_Western'!E49+'Schedule 3D_Income_The Cape'!E49</f>
        <v>0</v>
      </c>
      <c r="F49" s="544">
        <f>'Schedule 3B_Income_Eastern'!F49+'Schedule 3C_Income_Western'!F49+'Schedule 3D_Income_The Cape'!F49</f>
        <v>0</v>
      </c>
      <c r="G49" s="544">
        <f>'Schedule 3B_Income_Eastern'!G49+'Schedule 3C_Income_Western'!G49+'Schedule 3D_Income_The Cape'!G49</f>
        <v>2223352.1525254175</v>
      </c>
      <c r="H49" s="544">
        <f>'Schedule 3B_Income_Eastern'!H49+'Schedule 3C_Income_Western'!H49+'Schedule 3D_Income_The Cape'!H49</f>
        <v>3508.8670516771535</v>
      </c>
      <c r="I49" s="544">
        <f>'Schedule 3B_Income_Eastern'!I49+'Schedule 3C_Income_Western'!I49+'Schedule 3D_Income_The Cape'!I49</f>
        <v>2641.021821287869</v>
      </c>
      <c r="J49" s="544">
        <f>'Schedule 3B_Income_Eastern'!J49+'Schedule 3C_Income_Western'!J49+'Schedule 3D_Income_The Cape'!J49</f>
        <v>0</v>
      </c>
      <c r="K49" s="544">
        <f>'Schedule 3B_Income_Eastern'!K49+'Schedule 3C_Income_Western'!K49+'Schedule 3D_Income_The Cape'!K49</f>
        <v>0</v>
      </c>
      <c r="L49" s="544">
        <f>'Schedule 3B_Income_Eastern'!L49+'Schedule 3C_Income_Western'!L49+'Schedule 3D_Income_The Cape'!L49</f>
        <v>6149.8888729650225</v>
      </c>
      <c r="M49" s="544">
        <f>'Schedule 3B_Income_Eastern'!M49+'Schedule 3C_Income_Western'!M49+'Schedule 3D_Income_The Cape'!M49</f>
        <v>2229502.0413983823</v>
      </c>
      <c r="N49" s="210">
        <v>26</v>
      </c>
      <c r="O49" s="544">
        <f>'Schedule 3B_Income_Eastern'!O49+'Schedule 3C_Income_Western'!O49+'Schedule 3D_Income_The Cape'!O49</f>
        <v>193527.08006809381</v>
      </c>
      <c r="P49" s="544">
        <f>'Schedule 3B_Income_Eastern'!P49+'Schedule 3C_Income_Western'!P49+'Schedule 3D_Income_The Cape'!P49</f>
        <v>174005.64014739642</v>
      </c>
      <c r="Q49" s="544">
        <f>'Schedule 3B_Income_Eastern'!Q49+'Schedule 3C_Income_Western'!Q49+'Schedule 3D_Income_The Cape'!Q49</f>
        <v>0</v>
      </c>
      <c r="R49" s="544">
        <f>'Schedule 3B_Income_Eastern'!R49+'Schedule 3C_Income_Western'!R49+'Schedule 3D_Income_The Cape'!R49</f>
        <v>0</v>
      </c>
      <c r="S49" s="544">
        <f>'Schedule 3B_Income_Eastern'!S49+'Schedule 3C_Income_Western'!S49+'Schedule 3D_Income_The Cape'!S49</f>
        <v>367532.72021549026</v>
      </c>
      <c r="T49" s="544">
        <f>'Schedule 3B_Income_Eastern'!T49+'Schedule 3C_Income_Western'!T49+'Schedule 3D_Income_The Cape'!T49</f>
        <v>1656.3235041403518</v>
      </c>
      <c r="U49" s="544">
        <f>'Schedule 3B_Income_Eastern'!U49+'Schedule 3C_Income_Western'!U49+'Schedule 3D_Income_The Cape'!U49</f>
        <v>1753.0300560500714</v>
      </c>
      <c r="V49" s="544">
        <f>'Schedule 3B_Income_Eastern'!V49+'Schedule 3C_Income_Western'!V49+'Schedule 3D_Income_The Cape'!V49</f>
        <v>0</v>
      </c>
      <c r="W49" s="544">
        <f>'Schedule 3B_Income_Eastern'!W49+'Schedule 3C_Income_Western'!W49+'Schedule 3D_Income_The Cape'!W49</f>
        <v>0</v>
      </c>
      <c r="X49" s="544">
        <f>'Schedule 3B_Income_Eastern'!X49+'Schedule 3C_Income_Western'!X49+'Schedule 3D_Income_The Cape'!X49</f>
        <v>3409.3535601904227</v>
      </c>
      <c r="Y49" s="544">
        <f>'Schedule 3B_Income_Eastern'!Y49+'Schedule 3C_Income_Western'!Y49+'Schedule 3D_Income_The Cape'!Y49</f>
        <v>370942.07377568074</v>
      </c>
      <c r="Z49" s="210">
        <v>26</v>
      </c>
      <c r="AA49" s="544">
        <f>'Schedule 3B_Income_Eastern'!AA49+'Schedule 3C_Income_Western'!AA49+'Schedule 3D_Income_The Cape'!AA49</f>
        <v>25963.901143042818</v>
      </c>
      <c r="AB49" s="544">
        <f>'Schedule 3B_Income_Eastern'!AB49+'Schedule 3C_Income_Western'!AB49+'Schedule 3D_Income_The Cape'!AB49</f>
        <v>33826.893200950719</v>
      </c>
      <c r="AC49" s="544">
        <f>'Schedule 3B_Income_Eastern'!AC49+'Schedule 3C_Income_Western'!AC49+'Schedule 3D_Income_The Cape'!AC49</f>
        <v>0</v>
      </c>
      <c r="AD49" s="544">
        <f>'Schedule 3B_Income_Eastern'!AD49+'Schedule 3C_Income_Western'!AD49+'Schedule 3D_Income_The Cape'!AD49</f>
        <v>0</v>
      </c>
      <c r="AE49" s="544">
        <f>'Schedule 3B_Income_Eastern'!AE49+'Schedule 3C_Income_Western'!AE49+'Schedule 3D_Income_The Cape'!AE49</f>
        <v>59790.794343993541</v>
      </c>
      <c r="AF49" s="544">
        <f>'Schedule 3B_Income_Eastern'!AF49+'Schedule 3C_Income_Western'!AF49+'Schedule 3D_Income_The Cape'!AF49</f>
        <v>428.72752368302361</v>
      </c>
      <c r="AG49" s="544">
        <f>'Schedule 3B_Income_Eastern'!AG49+'Schedule 3C_Income_Western'!AG49+'Schedule 3D_Income_The Cape'!AG49</f>
        <v>207.32762680449147</v>
      </c>
      <c r="AH49" s="544">
        <f>'Schedule 3B_Income_Eastern'!AH49+'Schedule 3C_Income_Western'!AH49+'Schedule 3D_Income_The Cape'!AH49</f>
        <v>0</v>
      </c>
      <c r="AI49" s="544">
        <f>'Schedule 3B_Income_Eastern'!AI49+'Schedule 3C_Income_Western'!AI49+'Schedule 3D_Income_The Cape'!AI49</f>
        <v>0</v>
      </c>
      <c r="AJ49" s="544">
        <f>'Schedule 3B_Income_Eastern'!AJ49+'Schedule 3C_Income_Western'!AJ49+'Schedule 3D_Income_The Cape'!AJ49</f>
        <v>636.05515048751511</v>
      </c>
      <c r="AK49" s="544">
        <f>'Schedule 3B_Income_Eastern'!AK49+'Schedule 3C_Income_Western'!AK49+'Schedule 3D_Income_The Cape'!AK49</f>
        <v>60426.849494481052</v>
      </c>
      <c r="AL49" s="210">
        <v>26</v>
      </c>
      <c r="AM49" s="544">
        <f>'Schedule 3B_Income_Eastern'!AM49+'Schedule 3C_Income_Western'!AM49+'Schedule 3D_Income_The Cape'!AM49</f>
        <v>34437093.713692047</v>
      </c>
      <c r="AN49" s="544">
        <f>'Schedule 3B_Income_Eastern'!AN49+'Schedule 3C_Income_Western'!AN49+'Schedule 3D_Income_The Cape'!AN49</f>
        <v>35018662.95625034</v>
      </c>
      <c r="AO49" s="544">
        <f>'Schedule 3B_Income_Eastern'!AO49+'Schedule 3C_Income_Western'!AO49+'Schedule 3D_Income_The Cape'!AO49</f>
        <v>0</v>
      </c>
      <c r="AP49" s="544">
        <f>'Schedule 3B_Income_Eastern'!AP49+'Schedule 3C_Income_Western'!AP49+'Schedule 3D_Income_The Cape'!AP49</f>
        <v>0</v>
      </c>
      <c r="AQ49" s="544">
        <f>'Schedule 3B_Income_Eastern'!AQ49+'Schedule 3C_Income_Western'!AQ49+'Schedule 3D_Income_The Cape'!AQ49</f>
        <v>69455756.669942379</v>
      </c>
      <c r="AR49" s="544">
        <f>'Schedule 3B_Income_Eastern'!AR49+'Schedule 3C_Income_Western'!AR49+'Schedule 3D_Income_The Cape'!AR49</f>
        <v>113465.60794957372</v>
      </c>
      <c r="AS49" s="544">
        <f>'Schedule 3B_Income_Eastern'!AS49+'Schedule 3C_Income_Western'!AS49+'Schedule 3D_Income_The Cape'!AS49</f>
        <v>84087.352067034997</v>
      </c>
      <c r="AT49" s="544">
        <f>'Schedule 3B_Income_Eastern'!AT49+'Schedule 3C_Income_Western'!AT49+'Schedule 3D_Income_The Cape'!AT49</f>
        <v>0</v>
      </c>
      <c r="AU49" s="544">
        <f>'Schedule 3B_Income_Eastern'!AU49+'Schedule 3C_Income_Western'!AU49+'Schedule 3D_Income_The Cape'!AU49</f>
        <v>0</v>
      </c>
      <c r="AV49" s="544">
        <f>'Schedule 3B_Income_Eastern'!AV49+'Schedule 3C_Income_Western'!AV49+'Schedule 3D_Income_The Cape'!AV49</f>
        <v>197552.96001660873</v>
      </c>
      <c r="AW49" s="544">
        <f>'Schedule 3B_Income_Eastern'!AW49+'Schedule 3C_Income_Western'!AW49+'Schedule 3D_Income_The Cape'!AW49</f>
        <v>69653309.629958987</v>
      </c>
      <c r="AX49" s="210">
        <v>26</v>
      </c>
      <c r="AY49" s="544">
        <f>'Schedule 3B_Income_Eastern'!AY49+'Schedule 3C_Income_Western'!AY49+'Schedule 3D_Income_The Cape'!AY49</f>
        <v>3995786.6224954408</v>
      </c>
      <c r="AZ49" s="544">
        <f>'Schedule 3B_Income_Eastern'!AZ49+'Schedule 3C_Income_Western'!AZ49+'Schedule 3D_Income_The Cape'!AZ49</f>
        <v>4279624.9538545758</v>
      </c>
      <c r="BA49" s="544">
        <f>'Schedule 3B_Income_Eastern'!BA49+'Schedule 3C_Income_Western'!BA49+'Schedule 3D_Income_The Cape'!BA49</f>
        <v>0</v>
      </c>
      <c r="BB49" s="544">
        <f>'Schedule 3B_Income_Eastern'!BB49+'Schedule 3C_Income_Western'!BB49+'Schedule 3D_Income_The Cape'!BB49</f>
        <v>0</v>
      </c>
      <c r="BC49" s="544">
        <f>'Schedule 3B_Income_Eastern'!BC49+'Schedule 3C_Income_Western'!BC49+'Schedule 3D_Income_The Cape'!BC49</f>
        <v>8275411.5763500156</v>
      </c>
      <c r="BD49" s="544">
        <f>'Schedule 3B_Income_Eastern'!BD49+'Schedule 3C_Income_Western'!BD49+'Schedule 3D_Income_The Cape'!BD49</f>
        <v>7017.4756746617923</v>
      </c>
      <c r="BE49" s="544">
        <f>'Schedule 3B_Income_Eastern'!BE49+'Schedule 3C_Income_Western'!BE49+'Schedule 3D_Income_The Cape'!BE49</f>
        <v>4667.6753651344634</v>
      </c>
      <c r="BF49" s="544">
        <f>'Schedule 3B_Income_Eastern'!BF49+'Schedule 3C_Income_Western'!BF49+'Schedule 3D_Income_The Cape'!BF49</f>
        <v>0</v>
      </c>
      <c r="BG49" s="544">
        <f>'Schedule 3B_Income_Eastern'!BG49+'Schedule 3C_Income_Western'!BG49+'Schedule 3D_Income_The Cape'!BG49</f>
        <v>0</v>
      </c>
      <c r="BH49" s="544">
        <f>'Schedule 3B_Income_Eastern'!BH49+'Schedule 3C_Income_Western'!BH49+'Schedule 3D_Income_The Cape'!BH49</f>
        <v>11685.151039796256</v>
      </c>
      <c r="BI49" s="544">
        <f>'Schedule 3B_Income_Eastern'!BI49+'Schedule 3C_Income_Western'!BI49+'Schedule 3D_Income_The Cape'!BI49</f>
        <v>8287096.7273898115</v>
      </c>
      <c r="BJ49" s="210">
        <v>26</v>
      </c>
      <c r="BK49" s="544">
        <f>'Schedule 3B_Income_Eastern'!BK49+'Schedule 3C_Income_Western'!BK49+'Schedule 3D_Income_The Cape'!BK49</f>
        <v>0</v>
      </c>
      <c r="BL49" s="544">
        <f>'Schedule 3B_Income_Eastern'!BL49+'Schedule 3C_Income_Western'!BL49+'Schedule 3D_Income_The Cape'!BL49</f>
        <v>0</v>
      </c>
      <c r="BM49" s="544">
        <f>'Schedule 3B_Income_Eastern'!BM49+'Schedule 3C_Income_Western'!BM49+'Schedule 3D_Income_The Cape'!BM49</f>
        <v>0</v>
      </c>
      <c r="BN49" s="544">
        <f>'Schedule 3B_Income_Eastern'!BN49+'Schedule 3C_Income_Western'!BN49+'Schedule 3D_Income_The Cape'!BN49</f>
        <v>0</v>
      </c>
      <c r="BO49" s="544">
        <f>'Schedule 3B_Income_Eastern'!BO49+'Schedule 3C_Income_Western'!BO49+'Schedule 3D_Income_The Cape'!BO49</f>
        <v>0</v>
      </c>
      <c r="BP49" s="544">
        <f>'Schedule 3B_Income_Eastern'!BP49+'Schedule 3C_Income_Western'!BP49+'Schedule 3D_Income_The Cape'!BP49</f>
        <v>0</v>
      </c>
      <c r="BQ49" s="544">
        <f>'Schedule 3B_Income_Eastern'!BQ49+'Schedule 3C_Income_Western'!BQ49+'Schedule 3D_Income_The Cape'!BQ49</f>
        <v>0</v>
      </c>
      <c r="BR49" s="544">
        <f>'Schedule 3B_Income_Eastern'!BR49+'Schedule 3C_Income_Western'!BR49+'Schedule 3D_Income_The Cape'!BR49</f>
        <v>0</v>
      </c>
      <c r="BS49" s="544">
        <f>'Schedule 3B_Income_Eastern'!BS49+'Schedule 3C_Income_Western'!BS49+'Schedule 3D_Income_The Cape'!BS49</f>
        <v>0</v>
      </c>
      <c r="BT49" s="544">
        <f>'Schedule 3B_Income_Eastern'!BT49+'Schedule 3C_Income_Western'!BT49+'Schedule 3D_Income_The Cape'!BT49</f>
        <v>0</v>
      </c>
      <c r="BU49" s="544">
        <f>'Schedule 3B_Income_Eastern'!BU49+'Schedule 3C_Income_Western'!BU49+'Schedule 3D_Income_The Cape'!BU49</f>
        <v>0</v>
      </c>
      <c r="BV49" s="210">
        <v>26</v>
      </c>
      <c r="BW49" s="544">
        <f>'Schedule 3B_Income_Eastern'!BW49+'Schedule 3C_Income_Western'!BW49+'Schedule 3D_Income_The Cape'!BW49</f>
        <v>21808.511153237989</v>
      </c>
      <c r="BX49" s="544">
        <f>'Schedule 3B_Income_Eastern'!BX49+'Schedule 3C_Income_Western'!BX49+'Schedule 3D_Income_The Cape'!BX49</f>
        <v>37180.704531180032</v>
      </c>
      <c r="BY49" s="544">
        <f>'Schedule 3B_Income_Eastern'!BY49+'Schedule 3C_Income_Western'!BY49+'Schedule 3D_Income_The Cape'!BY49</f>
        <v>0</v>
      </c>
      <c r="BZ49" s="544">
        <f>'Schedule 3B_Income_Eastern'!BZ49+'Schedule 3C_Income_Western'!BZ49+'Schedule 3D_Income_The Cape'!BZ49</f>
        <v>0</v>
      </c>
      <c r="CA49" s="544">
        <f>'Schedule 3B_Income_Eastern'!CA49+'Schedule 3C_Income_Western'!CA49+'Schedule 3D_Income_The Cape'!CA49</f>
        <v>58989.215684418014</v>
      </c>
      <c r="CB49" s="544">
        <f>'Schedule 3B_Income_Eastern'!CB49+'Schedule 3C_Income_Western'!CB49+'Schedule 3D_Income_The Cape'!CB49</f>
        <v>255.3286542280124</v>
      </c>
      <c r="CC49" s="544">
        <f>'Schedule 3B_Income_Eastern'!CC49+'Schedule 3C_Income_Western'!CC49+'Schedule 3D_Income_The Cape'!CC49</f>
        <v>561.70052816179145</v>
      </c>
      <c r="CD49" s="544">
        <f>'Schedule 3B_Income_Eastern'!CD49+'Schedule 3C_Income_Western'!CD49+'Schedule 3D_Income_The Cape'!CD49</f>
        <v>0</v>
      </c>
      <c r="CE49" s="544">
        <f>'Schedule 3B_Income_Eastern'!CE49+'Schedule 3C_Income_Western'!CE49+'Schedule 3D_Income_The Cape'!CE49</f>
        <v>0</v>
      </c>
      <c r="CF49" s="544">
        <f>'Schedule 3B_Income_Eastern'!CF49+'Schedule 3C_Income_Western'!CF49+'Schedule 3D_Income_The Cape'!CF49</f>
        <v>817.02918238980396</v>
      </c>
      <c r="CG49" s="544">
        <f>'Schedule 3B_Income_Eastern'!CG49+'Schedule 3C_Income_Western'!CG49+'Schedule 3D_Income_The Cape'!CG49</f>
        <v>59806.244866807814</v>
      </c>
      <c r="CH49" s="210">
        <v>26</v>
      </c>
      <c r="CI49" s="544">
        <f>'Schedule 3B_Income_Eastern'!CI49+'Schedule 3C_Income_Western'!CI49+'Schedule 3D_Income_The Cape'!CI49</f>
        <v>40020637.225914158</v>
      </c>
      <c r="CJ49" s="544">
        <f>'Schedule 3B_Income_Eastern'!CJ49+'Schedule 3C_Income_Western'!CJ49+'Schedule 3D_Income_The Cape'!CJ49</f>
        <v>40420195.903147571</v>
      </c>
      <c r="CK49" s="544">
        <f>'Schedule 3B_Income_Eastern'!CK49+'Schedule 3C_Income_Western'!CK49+'Schedule 3D_Income_The Cape'!CK49</f>
        <v>0</v>
      </c>
      <c r="CL49" s="544">
        <f>'Schedule 3B_Income_Eastern'!CL49+'Schedule 3C_Income_Western'!CL49+'Schedule 3D_Income_The Cape'!CL49</f>
        <v>0</v>
      </c>
      <c r="CM49" s="372">
        <f t="shared" si="13"/>
        <v>80440833.129061729</v>
      </c>
      <c r="CN49" s="544">
        <f>'Schedule 3B_Income_Eastern'!CN49+'Schedule 3C_Income_Western'!CN49+'Schedule 3D_Income_The Cape'!CN49</f>
        <v>126332.33035796406</v>
      </c>
      <c r="CO49" s="544">
        <f>'Schedule 3B_Income_Eastern'!CO49+'Schedule 3C_Income_Western'!CO49+'Schedule 3D_Income_The Cape'!CO49</f>
        <v>93918.10746447368</v>
      </c>
      <c r="CP49" s="544">
        <f>'Schedule 3B_Income_Eastern'!CP49+'Schedule 3C_Income_Western'!CP49+'Schedule 3D_Income_The Cape'!CP49</f>
        <v>0</v>
      </c>
      <c r="CQ49" s="544">
        <f>'Schedule 3B_Income_Eastern'!CQ49+'Schedule 3C_Income_Western'!CQ49+'Schedule 3D_Income_The Cape'!CQ49</f>
        <v>0</v>
      </c>
      <c r="CR49" s="372">
        <f t="shared" si="14"/>
        <v>220250.43782243773</v>
      </c>
      <c r="CS49" s="544">
        <f>'Schedule 3B_Income_Eastern'!CS49+'Schedule 3C_Income_Western'!CS49+'Schedule 3D_Income_The Cape'!CS49</f>
        <v>40146969.556272119</v>
      </c>
      <c r="CT49" s="544">
        <f>'Schedule 3B_Income_Eastern'!CT49+'Schedule 3C_Income_Western'!CT49+'Schedule 3D_Income_The Cape'!CT49</f>
        <v>40514114.010612041</v>
      </c>
      <c r="CU49" s="544">
        <f>'Schedule 3B_Income_Eastern'!CU49+'Schedule 3C_Income_Western'!CU49+'Schedule 3D_Income_The Cape'!CU49</f>
        <v>0</v>
      </c>
      <c r="CV49" s="544">
        <f>'Schedule 3B_Income_Eastern'!CV49+'Schedule 3C_Income_Western'!CV49+'Schedule 3D_Income_The Cape'!CV49</f>
        <v>0</v>
      </c>
      <c r="CW49" s="372">
        <f t="shared" si="15"/>
        <v>80661083.56688416</v>
      </c>
    </row>
    <row r="50" spans="1:101" ht="15.75" customHeight="1">
      <c r="A50" s="79" t="s">
        <v>242</v>
      </c>
      <c r="B50" s="210">
        <v>27</v>
      </c>
      <c r="C50" s="544">
        <f>'Schedule 3B_Income_Eastern'!C50+'Schedule 3C_Income_Western'!C50+'Schedule 3D_Income_The Cape'!C50</f>
        <v>287333.58382727206</v>
      </c>
      <c r="D50" s="544">
        <f>'Schedule 3B_Income_Eastern'!D50+'Schedule 3C_Income_Western'!D50+'Schedule 3D_Income_The Cape'!D50</f>
        <v>175529.11596133199</v>
      </c>
      <c r="E50" s="544">
        <f>'Schedule 3B_Income_Eastern'!E50+'Schedule 3C_Income_Western'!E50+'Schedule 3D_Income_The Cape'!E50</f>
        <v>0</v>
      </c>
      <c r="F50" s="544">
        <f>'Schedule 3B_Income_Eastern'!F50+'Schedule 3C_Income_Western'!F50+'Schedule 3D_Income_The Cape'!F50</f>
        <v>0</v>
      </c>
      <c r="G50" s="544">
        <f>'Schedule 3B_Income_Eastern'!G50+'Schedule 3C_Income_Western'!G50+'Schedule 3D_Income_The Cape'!G50</f>
        <v>462862.69978860405</v>
      </c>
      <c r="H50" s="544">
        <f>'Schedule 3B_Income_Eastern'!H50+'Schedule 3C_Income_Western'!H50+'Schedule 3D_Income_The Cape'!H50</f>
        <v>1039937.5365172862</v>
      </c>
      <c r="I50" s="544">
        <f>'Schedule 3B_Income_Eastern'!I50+'Schedule 3C_Income_Western'!I50+'Schedule 3D_Income_The Cape'!I50</f>
        <v>770121.84311485267</v>
      </c>
      <c r="J50" s="544">
        <f>'Schedule 3B_Income_Eastern'!J50+'Schedule 3C_Income_Western'!J50+'Schedule 3D_Income_The Cape'!J50</f>
        <v>0</v>
      </c>
      <c r="K50" s="544">
        <f>'Schedule 3B_Income_Eastern'!K50+'Schedule 3C_Income_Western'!K50+'Schedule 3D_Income_The Cape'!K50</f>
        <v>0</v>
      </c>
      <c r="L50" s="544">
        <f>'Schedule 3B_Income_Eastern'!L50+'Schedule 3C_Income_Western'!L50+'Schedule 3D_Income_The Cape'!L50</f>
        <v>1810059.3796321389</v>
      </c>
      <c r="M50" s="544">
        <f>'Schedule 3B_Income_Eastern'!M50+'Schedule 3C_Income_Western'!M50+'Schedule 3D_Income_The Cape'!M50</f>
        <v>2272922.079420743</v>
      </c>
      <c r="N50" s="210">
        <v>27</v>
      </c>
      <c r="O50" s="544">
        <f>'Schedule 3B_Income_Eastern'!O50+'Schedule 3C_Income_Western'!O50+'Schedule 3D_Income_The Cape'!O50</f>
        <v>122557.63425320941</v>
      </c>
      <c r="P50" s="544">
        <f>'Schedule 3B_Income_Eastern'!P50+'Schedule 3C_Income_Western'!P50+'Schedule 3D_Income_The Cape'!P50</f>
        <v>121320.64336056344</v>
      </c>
      <c r="Q50" s="544">
        <f>'Schedule 3B_Income_Eastern'!Q50+'Schedule 3C_Income_Western'!Q50+'Schedule 3D_Income_The Cape'!Q50</f>
        <v>0</v>
      </c>
      <c r="R50" s="544">
        <f>'Schedule 3B_Income_Eastern'!R50+'Schedule 3C_Income_Western'!R50+'Schedule 3D_Income_The Cape'!R50</f>
        <v>0</v>
      </c>
      <c r="S50" s="544">
        <f>'Schedule 3B_Income_Eastern'!S50+'Schedule 3C_Income_Western'!S50+'Schedule 3D_Income_The Cape'!S50</f>
        <v>243878.27761377289</v>
      </c>
      <c r="T50" s="544">
        <f>'Schedule 3B_Income_Eastern'!T50+'Schedule 3C_Income_Western'!T50+'Schedule 3D_Income_The Cape'!T50</f>
        <v>454132.02998370503</v>
      </c>
      <c r="U50" s="544">
        <f>'Schedule 3B_Income_Eastern'!U50+'Schedule 3C_Income_Western'!U50+'Schedule 3D_Income_The Cape'!U50</f>
        <v>529405.56948850292</v>
      </c>
      <c r="V50" s="544">
        <f>'Schedule 3B_Income_Eastern'!V50+'Schedule 3C_Income_Western'!V50+'Schedule 3D_Income_The Cape'!V50</f>
        <v>0</v>
      </c>
      <c r="W50" s="544">
        <f>'Schedule 3B_Income_Eastern'!W50+'Schedule 3C_Income_Western'!W50+'Schedule 3D_Income_The Cape'!W50</f>
        <v>0</v>
      </c>
      <c r="X50" s="544">
        <f>'Schedule 3B_Income_Eastern'!X50+'Schedule 3C_Income_Western'!X50+'Schedule 3D_Income_The Cape'!X50</f>
        <v>983537.59947220806</v>
      </c>
      <c r="Y50" s="544">
        <f>'Schedule 3B_Income_Eastern'!Y50+'Schedule 3C_Income_Western'!Y50+'Schedule 3D_Income_The Cape'!Y50</f>
        <v>1227415.877085981</v>
      </c>
      <c r="Z50" s="210">
        <v>27</v>
      </c>
      <c r="AA50" s="544">
        <f>'Schedule 3B_Income_Eastern'!AA50+'Schedule 3C_Income_Western'!AA50+'Schedule 3D_Income_The Cape'!AA50</f>
        <v>23068.272378865851</v>
      </c>
      <c r="AB50" s="544">
        <f>'Schedule 3B_Income_Eastern'!AB50+'Schedule 3C_Income_Western'!AB50+'Schedule 3D_Income_The Cape'!AB50</f>
        <v>24712.103588671183</v>
      </c>
      <c r="AC50" s="544">
        <f>'Schedule 3B_Income_Eastern'!AC50+'Schedule 3C_Income_Western'!AC50+'Schedule 3D_Income_The Cape'!AC50</f>
        <v>0</v>
      </c>
      <c r="AD50" s="544">
        <f>'Schedule 3B_Income_Eastern'!AD50+'Schedule 3C_Income_Western'!AD50+'Schedule 3D_Income_The Cape'!AD50</f>
        <v>0</v>
      </c>
      <c r="AE50" s="544">
        <f>'Schedule 3B_Income_Eastern'!AE50+'Schedule 3C_Income_Western'!AE50+'Schedule 3D_Income_The Cape'!AE50</f>
        <v>47780.375967537038</v>
      </c>
      <c r="AF50" s="544">
        <f>'Schedule 3B_Income_Eastern'!AF50+'Schedule 3C_Income_Western'!AF50+'Schedule 3D_Income_The Cape'!AF50</f>
        <v>88108.390525804978</v>
      </c>
      <c r="AG50" s="544">
        <f>'Schedule 3B_Income_Eastern'!AG50+'Schedule 3C_Income_Western'!AG50+'Schedule 3D_Income_The Cape'!AG50</f>
        <v>109660.81901827526</v>
      </c>
      <c r="AH50" s="544">
        <f>'Schedule 3B_Income_Eastern'!AH50+'Schedule 3C_Income_Western'!AH50+'Schedule 3D_Income_The Cape'!AH50</f>
        <v>0</v>
      </c>
      <c r="AI50" s="544">
        <f>'Schedule 3B_Income_Eastern'!AI50+'Schedule 3C_Income_Western'!AI50+'Schedule 3D_Income_The Cape'!AI50</f>
        <v>0</v>
      </c>
      <c r="AJ50" s="544">
        <f>'Schedule 3B_Income_Eastern'!AJ50+'Schedule 3C_Income_Western'!AJ50+'Schedule 3D_Income_The Cape'!AJ50</f>
        <v>197769.20954408019</v>
      </c>
      <c r="AK50" s="544">
        <f>'Schedule 3B_Income_Eastern'!AK50+'Schedule 3C_Income_Western'!AK50+'Schedule 3D_Income_The Cape'!AK50</f>
        <v>245549.58551161725</v>
      </c>
      <c r="AL50" s="210">
        <v>27</v>
      </c>
      <c r="AM50" s="544">
        <f>'Schedule 3B_Income_Eastern'!AM50+'Schedule 3C_Income_Western'!AM50+'Schedule 3D_Income_The Cape'!AM50</f>
        <v>3546810.8836444542</v>
      </c>
      <c r="AN50" s="544">
        <f>'Schedule 3B_Income_Eastern'!AN50+'Schedule 3C_Income_Western'!AN50+'Schedule 3D_Income_The Cape'!AN50</f>
        <v>3770452.1990814237</v>
      </c>
      <c r="AO50" s="544">
        <f>'Schedule 3B_Income_Eastern'!AO50+'Schedule 3C_Income_Western'!AO50+'Schedule 3D_Income_The Cape'!AO50</f>
        <v>0</v>
      </c>
      <c r="AP50" s="544">
        <f>'Schedule 3B_Income_Eastern'!AP50+'Schedule 3C_Income_Western'!AP50+'Schedule 3D_Income_The Cape'!AP50</f>
        <v>0</v>
      </c>
      <c r="AQ50" s="544">
        <f>'Schedule 3B_Income_Eastern'!AQ50+'Schedule 3C_Income_Western'!AQ50+'Schedule 3D_Income_The Cape'!AQ50</f>
        <v>7317263.0827258779</v>
      </c>
      <c r="AR50" s="544">
        <f>'Schedule 3B_Income_Eastern'!AR50+'Schedule 3C_Income_Western'!AR50+'Schedule 3D_Income_The Cape'!AR50</f>
        <v>14716430.091426769</v>
      </c>
      <c r="AS50" s="544">
        <f>'Schedule 3B_Income_Eastern'!AS50+'Schedule 3C_Income_Western'!AS50+'Schedule 3D_Income_The Cape'!AS50</f>
        <v>15823069.665838834</v>
      </c>
      <c r="AT50" s="544">
        <f>'Schedule 3B_Income_Eastern'!AT50+'Schedule 3C_Income_Western'!AT50+'Schedule 3D_Income_The Cape'!AT50</f>
        <v>0</v>
      </c>
      <c r="AU50" s="544">
        <f>'Schedule 3B_Income_Eastern'!AU50+'Schedule 3C_Income_Western'!AU50+'Schedule 3D_Income_The Cape'!AU50</f>
        <v>0</v>
      </c>
      <c r="AV50" s="544">
        <f>'Schedule 3B_Income_Eastern'!AV50+'Schedule 3C_Income_Western'!AV50+'Schedule 3D_Income_The Cape'!AV50</f>
        <v>30539499.757265605</v>
      </c>
      <c r="AW50" s="544">
        <f>'Schedule 3B_Income_Eastern'!AW50+'Schedule 3C_Income_Western'!AW50+'Schedule 3D_Income_The Cape'!AW50</f>
        <v>37856762.83999148</v>
      </c>
      <c r="AX50" s="210">
        <v>27</v>
      </c>
      <c r="AY50" s="544">
        <f>'Schedule 3B_Income_Eastern'!AY50+'Schedule 3C_Income_Western'!AY50+'Schedule 3D_Income_The Cape'!AY50</f>
        <v>427635.78353609686</v>
      </c>
      <c r="AZ50" s="544">
        <f>'Schedule 3B_Income_Eastern'!AZ50+'Schedule 3C_Income_Western'!AZ50+'Schedule 3D_Income_The Cape'!AZ50</f>
        <v>550720.67854169093</v>
      </c>
      <c r="BA50" s="544">
        <f>'Schedule 3B_Income_Eastern'!BA50+'Schedule 3C_Income_Western'!BA50+'Schedule 3D_Income_The Cape'!BA50</f>
        <v>0</v>
      </c>
      <c r="BB50" s="544">
        <f>'Schedule 3B_Income_Eastern'!BB50+'Schedule 3C_Income_Western'!BB50+'Schedule 3D_Income_The Cape'!BB50</f>
        <v>0</v>
      </c>
      <c r="BC50" s="544">
        <f>'Schedule 3B_Income_Eastern'!BC50+'Schedule 3C_Income_Western'!BC50+'Schedule 3D_Income_The Cape'!BC50</f>
        <v>978356.46207778784</v>
      </c>
      <c r="BD50" s="544">
        <f>'Schedule 3B_Income_Eastern'!BD50+'Schedule 3C_Income_Western'!BD50+'Schedule 3D_Income_The Cape'!BD50</f>
        <v>481609.86778358638</v>
      </c>
      <c r="BE50" s="544">
        <f>'Schedule 3B_Income_Eastern'!BE50+'Schedule 3C_Income_Western'!BE50+'Schedule 3D_Income_The Cape'!BE50</f>
        <v>537022.20466775203</v>
      </c>
      <c r="BF50" s="544">
        <f>'Schedule 3B_Income_Eastern'!BF50+'Schedule 3C_Income_Western'!BF50+'Schedule 3D_Income_The Cape'!BF50</f>
        <v>0</v>
      </c>
      <c r="BG50" s="544">
        <f>'Schedule 3B_Income_Eastern'!BG50+'Schedule 3C_Income_Western'!BG50+'Schedule 3D_Income_The Cape'!BG50</f>
        <v>0</v>
      </c>
      <c r="BH50" s="544">
        <f>'Schedule 3B_Income_Eastern'!BH50+'Schedule 3C_Income_Western'!BH50+'Schedule 3D_Income_The Cape'!BH50</f>
        <v>1018632.0724513384</v>
      </c>
      <c r="BI50" s="544">
        <f>'Schedule 3B_Income_Eastern'!BI50+'Schedule 3C_Income_Western'!BI50+'Schedule 3D_Income_The Cape'!BI50</f>
        <v>1996988.5345291262</v>
      </c>
      <c r="BJ50" s="210">
        <v>27</v>
      </c>
      <c r="BK50" s="544">
        <f>'Schedule 3B_Income_Eastern'!BK50+'Schedule 3C_Income_Western'!BK50+'Schedule 3D_Income_The Cape'!BK50</f>
        <v>0</v>
      </c>
      <c r="BL50" s="544">
        <f>'Schedule 3B_Income_Eastern'!BL50+'Schedule 3C_Income_Western'!BL50+'Schedule 3D_Income_The Cape'!BL50</f>
        <v>0</v>
      </c>
      <c r="BM50" s="544">
        <f>'Schedule 3B_Income_Eastern'!BM50+'Schedule 3C_Income_Western'!BM50+'Schedule 3D_Income_The Cape'!BM50</f>
        <v>0</v>
      </c>
      <c r="BN50" s="544">
        <f>'Schedule 3B_Income_Eastern'!BN50+'Schedule 3C_Income_Western'!BN50+'Schedule 3D_Income_The Cape'!BN50</f>
        <v>0</v>
      </c>
      <c r="BO50" s="544">
        <f>'Schedule 3B_Income_Eastern'!BO50+'Schedule 3C_Income_Western'!BO50+'Schedule 3D_Income_The Cape'!BO50</f>
        <v>0</v>
      </c>
      <c r="BP50" s="544">
        <f>'Schedule 3B_Income_Eastern'!BP50+'Schedule 3C_Income_Western'!BP50+'Schedule 3D_Income_The Cape'!BP50</f>
        <v>0</v>
      </c>
      <c r="BQ50" s="544">
        <f>'Schedule 3B_Income_Eastern'!BQ50+'Schedule 3C_Income_Western'!BQ50+'Schedule 3D_Income_The Cape'!BQ50</f>
        <v>0</v>
      </c>
      <c r="BR50" s="544">
        <f>'Schedule 3B_Income_Eastern'!BR50+'Schedule 3C_Income_Western'!BR50+'Schedule 3D_Income_The Cape'!BR50</f>
        <v>0</v>
      </c>
      <c r="BS50" s="544">
        <f>'Schedule 3B_Income_Eastern'!BS50+'Schedule 3C_Income_Western'!BS50+'Schedule 3D_Income_The Cape'!BS50</f>
        <v>0</v>
      </c>
      <c r="BT50" s="544">
        <f>'Schedule 3B_Income_Eastern'!BT50+'Schedule 3C_Income_Western'!BT50+'Schedule 3D_Income_The Cape'!BT50</f>
        <v>0</v>
      </c>
      <c r="BU50" s="544">
        <f>'Schedule 3B_Income_Eastern'!BU50+'Schedule 3C_Income_Western'!BU50+'Schedule 3D_Income_The Cape'!BU50</f>
        <v>0</v>
      </c>
      <c r="BV50" s="210">
        <v>27</v>
      </c>
      <c r="BW50" s="544">
        <f>'Schedule 3B_Income_Eastern'!BW50+'Schedule 3C_Income_Western'!BW50+'Schedule 3D_Income_The Cape'!BW50</f>
        <v>18903.76494065563</v>
      </c>
      <c r="BX50" s="544">
        <f>'Schedule 3B_Income_Eastern'!BX50+'Schedule 3C_Income_Western'!BX50+'Schedule 3D_Income_The Cape'!BX50</f>
        <v>20085.479596076042</v>
      </c>
      <c r="BY50" s="544">
        <f>'Schedule 3B_Income_Eastern'!BY50+'Schedule 3C_Income_Western'!BY50+'Schedule 3D_Income_The Cape'!BY50</f>
        <v>0</v>
      </c>
      <c r="BZ50" s="544">
        <f>'Schedule 3B_Income_Eastern'!BZ50+'Schedule 3C_Income_Western'!BZ50+'Schedule 3D_Income_The Cape'!BZ50</f>
        <v>0</v>
      </c>
      <c r="CA50" s="544">
        <f>'Schedule 3B_Income_Eastern'!CA50+'Schedule 3C_Income_Western'!CA50+'Schedule 3D_Income_The Cape'!CA50</f>
        <v>38989.244536731669</v>
      </c>
      <c r="CB50" s="544">
        <f>'Schedule 3B_Income_Eastern'!CB50+'Schedule 3C_Income_Western'!CB50+'Schedule 3D_Income_The Cape'!CB50</f>
        <v>119965.057541432</v>
      </c>
      <c r="CC50" s="544">
        <f>'Schedule 3B_Income_Eastern'!CC50+'Schedule 3C_Income_Western'!CC50+'Schedule 3D_Income_The Cape'!CC50</f>
        <v>108053.21414560036</v>
      </c>
      <c r="CD50" s="544">
        <f>'Schedule 3B_Income_Eastern'!CD50+'Schedule 3C_Income_Western'!CD50+'Schedule 3D_Income_The Cape'!CD50</f>
        <v>0</v>
      </c>
      <c r="CE50" s="544">
        <f>'Schedule 3B_Income_Eastern'!CE50+'Schedule 3C_Income_Western'!CE50+'Schedule 3D_Income_The Cape'!CE50</f>
        <v>0</v>
      </c>
      <c r="CF50" s="544">
        <f>'Schedule 3B_Income_Eastern'!CF50+'Schedule 3C_Income_Western'!CF50+'Schedule 3D_Income_The Cape'!CF50</f>
        <v>228018.27168703236</v>
      </c>
      <c r="CG50" s="544">
        <f>'Schedule 3B_Income_Eastern'!CG50+'Schedule 3C_Income_Western'!CG50+'Schedule 3D_Income_The Cape'!CG50</f>
        <v>267007.51622376405</v>
      </c>
      <c r="CH50" s="210">
        <v>27</v>
      </c>
      <c r="CI50" s="544">
        <f>'Schedule 3B_Income_Eastern'!CI50+'Schedule 3C_Income_Western'!CI50+'Schedule 3D_Income_The Cape'!CI50</f>
        <v>4426309.9225805532</v>
      </c>
      <c r="CJ50" s="544">
        <f>'Schedule 3B_Income_Eastern'!CJ50+'Schedule 3C_Income_Western'!CJ50+'Schedule 3D_Income_The Cape'!CJ50</f>
        <v>4662820.2201297581</v>
      </c>
      <c r="CK50" s="544">
        <f>'Schedule 3B_Income_Eastern'!CK50+'Schedule 3C_Income_Western'!CK50+'Schedule 3D_Income_The Cape'!CK50</f>
        <v>0</v>
      </c>
      <c r="CL50" s="544">
        <f>'Schedule 3B_Income_Eastern'!CL50+'Schedule 3C_Income_Western'!CL50+'Schedule 3D_Income_The Cape'!CL50</f>
        <v>0</v>
      </c>
      <c r="CM50" s="372">
        <f t="shared" si="13"/>
        <v>9089130.1427103113</v>
      </c>
      <c r="CN50" s="544">
        <f>'Schedule 3B_Income_Eastern'!CN50+'Schedule 3C_Income_Western'!CN50+'Schedule 3D_Income_The Cape'!CN50</f>
        <v>16900182.973778587</v>
      </c>
      <c r="CO50" s="544">
        <f>'Schedule 3B_Income_Eastern'!CO50+'Schedule 3C_Income_Western'!CO50+'Schedule 3D_Income_The Cape'!CO50</f>
        <v>17877333.316273816</v>
      </c>
      <c r="CP50" s="544">
        <f>'Schedule 3B_Income_Eastern'!CP50+'Schedule 3C_Income_Western'!CP50+'Schedule 3D_Income_The Cape'!CP50</f>
        <v>0</v>
      </c>
      <c r="CQ50" s="544">
        <f>'Schedule 3B_Income_Eastern'!CQ50+'Schedule 3C_Income_Western'!CQ50+'Schedule 3D_Income_The Cape'!CQ50</f>
        <v>0</v>
      </c>
      <c r="CR50" s="372">
        <f t="shared" si="14"/>
        <v>34777516.290052399</v>
      </c>
      <c r="CS50" s="544">
        <f>'Schedule 3B_Income_Eastern'!CS50+'Schedule 3C_Income_Western'!CS50+'Schedule 3D_Income_The Cape'!CS50</f>
        <v>21326492.896359142</v>
      </c>
      <c r="CT50" s="544">
        <f>'Schedule 3B_Income_Eastern'!CT50+'Schedule 3C_Income_Western'!CT50+'Schedule 3D_Income_The Cape'!CT50</f>
        <v>22540153.536403574</v>
      </c>
      <c r="CU50" s="544">
        <f>'Schedule 3B_Income_Eastern'!CU50+'Schedule 3C_Income_Western'!CU50+'Schedule 3D_Income_The Cape'!CU50</f>
        <v>0</v>
      </c>
      <c r="CV50" s="544">
        <f>'Schedule 3B_Income_Eastern'!CV50+'Schedule 3C_Income_Western'!CV50+'Schedule 3D_Income_The Cape'!CV50</f>
        <v>0</v>
      </c>
      <c r="CW50" s="372">
        <f t="shared" si="15"/>
        <v>43866646.432762712</v>
      </c>
    </row>
    <row r="51" spans="1:101" ht="15.75" customHeight="1">
      <c r="A51" s="79" t="s">
        <v>243</v>
      </c>
      <c r="B51" s="210">
        <v>28</v>
      </c>
      <c r="C51" s="544">
        <f>'Schedule 3B_Income_Eastern'!C51+'Schedule 3C_Income_Western'!C51+'Schedule 3D_Income_The Cape'!C51</f>
        <v>214523.87100386817</v>
      </c>
      <c r="D51" s="544">
        <f>'Schedule 3B_Income_Eastern'!D51+'Schedule 3C_Income_Western'!D51+'Schedule 3D_Income_The Cape'!D51</f>
        <v>250229.57964061358</v>
      </c>
      <c r="E51" s="544">
        <f>'Schedule 3B_Income_Eastern'!E51+'Schedule 3C_Income_Western'!E51+'Schedule 3D_Income_The Cape'!E51</f>
        <v>0</v>
      </c>
      <c r="F51" s="544">
        <f>'Schedule 3B_Income_Eastern'!F51+'Schedule 3C_Income_Western'!F51+'Schedule 3D_Income_The Cape'!F51</f>
        <v>0</v>
      </c>
      <c r="G51" s="544">
        <f>'Schedule 3B_Income_Eastern'!G51+'Schedule 3C_Income_Western'!G51+'Schedule 3D_Income_The Cape'!G51</f>
        <v>464753.45064448181</v>
      </c>
      <c r="H51" s="544">
        <f>'Schedule 3B_Income_Eastern'!H51+'Schedule 3C_Income_Western'!H51+'Schedule 3D_Income_The Cape'!H51</f>
        <v>433.67623592500649</v>
      </c>
      <c r="I51" s="544">
        <f>'Schedule 3B_Income_Eastern'!I51+'Schedule 3C_Income_Western'!I51+'Schedule 3D_Income_The Cape'!I51</f>
        <v>410.24090217475452</v>
      </c>
      <c r="J51" s="544">
        <f>'Schedule 3B_Income_Eastern'!J51+'Schedule 3C_Income_Western'!J51+'Schedule 3D_Income_The Cape'!J51</f>
        <v>0</v>
      </c>
      <c r="K51" s="544">
        <f>'Schedule 3B_Income_Eastern'!K51+'Schedule 3C_Income_Western'!K51+'Schedule 3D_Income_The Cape'!K51</f>
        <v>0</v>
      </c>
      <c r="L51" s="544">
        <f>'Schedule 3B_Income_Eastern'!L51+'Schedule 3C_Income_Western'!L51+'Schedule 3D_Income_The Cape'!L51</f>
        <v>843.91713809976102</v>
      </c>
      <c r="M51" s="544">
        <f>'Schedule 3B_Income_Eastern'!M51+'Schedule 3C_Income_Western'!M51+'Schedule 3D_Income_The Cape'!M51</f>
        <v>465597.36778258154</v>
      </c>
      <c r="N51" s="210">
        <v>28</v>
      </c>
      <c r="O51" s="544">
        <f>'Schedule 3B_Income_Eastern'!O51+'Schedule 3C_Income_Western'!O51+'Schedule 3D_Income_The Cape'!O51</f>
        <v>60875.008077945473</v>
      </c>
      <c r="P51" s="544">
        <f>'Schedule 3B_Income_Eastern'!P51+'Schedule 3C_Income_Western'!P51+'Schedule 3D_Income_The Cape'!P51</f>
        <v>91563.066952175621</v>
      </c>
      <c r="Q51" s="544">
        <f>'Schedule 3B_Income_Eastern'!Q51+'Schedule 3C_Income_Western'!Q51+'Schedule 3D_Income_The Cape'!Q51</f>
        <v>0</v>
      </c>
      <c r="R51" s="544">
        <f>'Schedule 3B_Income_Eastern'!R51+'Schedule 3C_Income_Western'!R51+'Schedule 3D_Income_The Cape'!R51</f>
        <v>0</v>
      </c>
      <c r="S51" s="544">
        <f>'Schedule 3B_Income_Eastern'!S51+'Schedule 3C_Income_Western'!S51+'Schedule 3D_Income_The Cape'!S51</f>
        <v>152438.07503012108</v>
      </c>
      <c r="T51" s="544">
        <f>'Schedule 3B_Income_Eastern'!T51+'Schedule 3C_Income_Western'!T51+'Schedule 3D_Income_The Cape'!T51</f>
        <v>558.29281838715815</v>
      </c>
      <c r="U51" s="544">
        <f>'Schedule 3B_Income_Eastern'!U51+'Schedule 3C_Income_Western'!U51+'Schedule 3D_Income_The Cape'!U51</f>
        <v>64.462465761473496</v>
      </c>
      <c r="V51" s="544">
        <f>'Schedule 3B_Income_Eastern'!V51+'Schedule 3C_Income_Western'!V51+'Schedule 3D_Income_The Cape'!V51</f>
        <v>0</v>
      </c>
      <c r="W51" s="544">
        <f>'Schedule 3B_Income_Eastern'!W51+'Schedule 3C_Income_Western'!W51+'Schedule 3D_Income_The Cape'!W51</f>
        <v>0</v>
      </c>
      <c r="X51" s="544">
        <f>'Schedule 3B_Income_Eastern'!X51+'Schedule 3C_Income_Western'!X51+'Schedule 3D_Income_The Cape'!X51</f>
        <v>622.75528414863163</v>
      </c>
      <c r="Y51" s="544">
        <f>'Schedule 3B_Income_Eastern'!Y51+'Schedule 3C_Income_Western'!Y51+'Schedule 3D_Income_The Cape'!Y51</f>
        <v>153060.8303142697</v>
      </c>
      <c r="Z51" s="210">
        <v>28</v>
      </c>
      <c r="AA51" s="544">
        <f>'Schedule 3B_Income_Eastern'!AA51+'Schedule 3C_Income_Western'!AA51+'Schedule 3D_Income_The Cape'!AA51</f>
        <v>5145.4173184012616</v>
      </c>
      <c r="AB51" s="544">
        <f>'Schedule 3B_Income_Eastern'!AB51+'Schedule 3C_Income_Western'!AB51+'Schedule 3D_Income_The Cape'!AB51</f>
        <v>7202.0251821946194</v>
      </c>
      <c r="AC51" s="544">
        <f>'Schedule 3B_Income_Eastern'!AC51+'Schedule 3C_Income_Western'!AC51+'Schedule 3D_Income_The Cape'!AC51</f>
        <v>0</v>
      </c>
      <c r="AD51" s="544">
        <f>'Schedule 3B_Income_Eastern'!AD51+'Schedule 3C_Income_Western'!AD51+'Schedule 3D_Income_The Cape'!AD51</f>
        <v>0</v>
      </c>
      <c r="AE51" s="544">
        <f>'Schedule 3B_Income_Eastern'!AE51+'Schedule 3C_Income_Western'!AE51+'Schedule 3D_Income_The Cape'!AE51</f>
        <v>12347.44250059588</v>
      </c>
      <c r="AF51" s="544">
        <f>'Schedule 3B_Income_Eastern'!AF51+'Schedule 3C_Income_Western'!AF51+'Schedule 3D_Income_The Cape'!AF51</f>
        <v>0</v>
      </c>
      <c r="AG51" s="544">
        <f>'Schedule 3B_Income_Eastern'!AG51+'Schedule 3C_Income_Western'!AG51+'Schedule 3D_Income_The Cape'!AG51</f>
        <v>0</v>
      </c>
      <c r="AH51" s="544">
        <f>'Schedule 3B_Income_Eastern'!AH51+'Schedule 3C_Income_Western'!AH51+'Schedule 3D_Income_The Cape'!AH51</f>
        <v>0</v>
      </c>
      <c r="AI51" s="544">
        <f>'Schedule 3B_Income_Eastern'!AI51+'Schedule 3C_Income_Western'!AI51+'Schedule 3D_Income_The Cape'!AI51</f>
        <v>0</v>
      </c>
      <c r="AJ51" s="544">
        <f>'Schedule 3B_Income_Eastern'!AJ51+'Schedule 3C_Income_Western'!AJ51+'Schedule 3D_Income_The Cape'!AJ51</f>
        <v>0</v>
      </c>
      <c r="AK51" s="544">
        <f>'Schedule 3B_Income_Eastern'!AK51+'Schedule 3C_Income_Western'!AK51+'Schedule 3D_Income_The Cape'!AK51</f>
        <v>12347.44250059588</v>
      </c>
      <c r="AL51" s="210">
        <v>28</v>
      </c>
      <c r="AM51" s="544">
        <f>'Schedule 3B_Income_Eastern'!AM51+'Schedule 3C_Income_Western'!AM51+'Schedule 3D_Income_The Cape'!AM51</f>
        <v>5171266.4321126379</v>
      </c>
      <c r="AN51" s="544">
        <f>'Schedule 3B_Income_Eastern'!AN51+'Schedule 3C_Income_Western'!AN51+'Schedule 3D_Income_The Cape'!AN51</f>
        <v>5681599.1232967144</v>
      </c>
      <c r="AO51" s="544">
        <f>'Schedule 3B_Income_Eastern'!AO51+'Schedule 3C_Income_Western'!AO51+'Schedule 3D_Income_The Cape'!AO51</f>
        <v>0</v>
      </c>
      <c r="AP51" s="544">
        <f>'Schedule 3B_Income_Eastern'!AP51+'Schedule 3C_Income_Western'!AP51+'Schedule 3D_Income_The Cape'!AP51</f>
        <v>0</v>
      </c>
      <c r="AQ51" s="544">
        <f>'Schedule 3B_Income_Eastern'!AQ51+'Schedule 3C_Income_Western'!AQ51+'Schedule 3D_Income_The Cape'!AQ51</f>
        <v>10852865.555409353</v>
      </c>
      <c r="AR51" s="544">
        <f>'Schedule 3B_Income_Eastern'!AR51+'Schedule 3C_Income_Western'!AR51+'Schedule 3D_Income_The Cape'!AR51</f>
        <v>37727.347366625268</v>
      </c>
      <c r="AS51" s="544">
        <f>'Schedule 3B_Income_Eastern'!AS51+'Schedule 3C_Income_Western'!AS51+'Schedule 3D_Income_The Cape'!AS51</f>
        <v>32293.108555993349</v>
      </c>
      <c r="AT51" s="544">
        <f>'Schedule 3B_Income_Eastern'!AT51+'Schedule 3C_Income_Western'!AT51+'Schedule 3D_Income_The Cape'!AT51</f>
        <v>0</v>
      </c>
      <c r="AU51" s="544">
        <f>'Schedule 3B_Income_Eastern'!AU51+'Schedule 3C_Income_Western'!AU51+'Schedule 3D_Income_The Cape'!AU51</f>
        <v>0</v>
      </c>
      <c r="AV51" s="544">
        <f>'Schedule 3B_Income_Eastern'!AV51+'Schedule 3C_Income_Western'!AV51+'Schedule 3D_Income_The Cape'!AV51</f>
        <v>70020.455922618625</v>
      </c>
      <c r="AW51" s="544">
        <f>'Schedule 3B_Income_Eastern'!AW51+'Schedule 3C_Income_Western'!AW51+'Schedule 3D_Income_The Cape'!AW51</f>
        <v>10922886.01133197</v>
      </c>
      <c r="AX51" s="210">
        <v>28</v>
      </c>
      <c r="AY51" s="544">
        <f>'Schedule 3B_Income_Eastern'!AY51+'Schedule 3C_Income_Western'!AY51+'Schedule 3D_Income_The Cape'!AY51</f>
        <v>75110.666781141015</v>
      </c>
      <c r="AZ51" s="544">
        <f>'Schedule 3B_Income_Eastern'!AZ51+'Schedule 3C_Income_Western'!AZ51+'Schedule 3D_Income_The Cape'!AZ51</f>
        <v>67365.80893425156</v>
      </c>
      <c r="BA51" s="544">
        <f>'Schedule 3B_Income_Eastern'!BA51+'Schedule 3C_Income_Western'!BA51+'Schedule 3D_Income_The Cape'!BA51</f>
        <v>0</v>
      </c>
      <c r="BB51" s="544">
        <f>'Schedule 3B_Income_Eastern'!BB51+'Schedule 3C_Income_Western'!BB51+'Schedule 3D_Income_The Cape'!BB51</f>
        <v>0</v>
      </c>
      <c r="BC51" s="544">
        <f>'Schedule 3B_Income_Eastern'!BC51+'Schedule 3C_Income_Western'!BC51+'Schedule 3D_Income_The Cape'!BC51</f>
        <v>142476.47571539256</v>
      </c>
      <c r="BD51" s="544">
        <f>'Schedule 3B_Income_Eastern'!BD51+'Schedule 3C_Income_Western'!BD51+'Schedule 3D_Income_The Cape'!BD51</f>
        <v>433.67798223873694</v>
      </c>
      <c r="BE51" s="544">
        <f>'Schedule 3B_Income_Eastern'!BE51+'Schedule 3C_Income_Western'!BE51+'Schedule 3D_Income_The Cape'!BE51</f>
        <v>0</v>
      </c>
      <c r="BF51" s="544">
        <f>'Schedule 3B_Income_Eastern'!BF51+'Schedule 3C_Income_Western'!BF51+'Schedule 3D_Income_The Cape'!BF51</f>
        <v>0</v>
      </c>
      <c r="BG51" s="544">
        <f>'Schedule 3B_Income_Eastern'!BG51+'Schedule 3C_Income_Western'!BG51+'Schedule 3D_Income_The Cape'!BG51</f>
        <v>0</v>
      </c>
      <c r="BH51" s="544">
        <f>'Schedule 3B_Income_Eastern'!BH51+'Schedule 3C_Income_Western'!BH51+'Schedule 3D_Income_The Cape'!BH51</f>
        <v>433.67798223873694</v>
      </c>
      <c r="BI51" s="544">
        <f>'Schedule 3B_Income_Eastern'!BI51+'Schedule 3C_Income_Western'!BI51+'Schedule 3D_Income_The Cape'!BI51</f>
        <v>142910.15369763132</v>
      </c>
      <c r="BJ51" s="210">
        <v>28</v>
      </c>
      <c r="BK51" s="544">
        <f>'Schedule 3B_Income_Eastern'!BK51+'Schedule 3C_Income_Western'!BK51+'Schedule 3D_Income_The Cape'!BK51</f>
        <v>0</v>
      </c>
      <c r="BL51" s="544">
        <f>'Schedule 3B_Income_Eastern'!BL51+'Schedule 3C_Income_Western'!BL51+'Schedule 3D_Income_The Cape'!BL51</f>
        <v>0</v>
      </c>
      <c r="BM51" s="544">
        <f>'Schedule 3B_Income_Eastern'!BM51+'Schedule 3C_Income_Western'!BM51+'Schedule 3D_Income_The Cape'!BM51</f>
        <v>0</v>
      </c>
      <c r="BN51" s="544">
        <f>'Schedule 3B_Income_Eastern'!BN51+'Schedule 3C_Income_Western'!BN51+'Schedule 3D_Income_The Cape'!BN51</f>
        <v>0</v>
      </c>
      <c r="BO51" s="544">
        <f>'Schedule 3B_Income_Eastern'!BO51+'Schedule 3C_Income_Western'!BO51+'Schedule 3D_Income_The Cape'!BO51</f>
        <v>0</v>
      </c>
      <c r="BP51" s="544">
        <f>'Schedule 3B_Income_Eastern'!BP51+'Schedule 3C_Income_Western'!BP51+'Schedule 3D_Income_The Cape'!BP51</f>
        <v>0</v>
      </c>
      <c r="BQ51" s="544">
        <f>'Schedule 3B_Income_Eastern'!BQ51+'Schedule 3C_Income_Western'!BQ51+'Schedule 3D_Income_The Cape'!BQ51</f>
        <v>0</v>
      </c>
      <c r="BR51" s="544">
        <f>'Schedule 3B_Income_Eastern'!BR51+'Schedule 3C_Income_Western'!BR51+'Schedule 3D_Income_The Cape'!BR51</f>
        <v>0</v>
      </c>
      <c r="BS51" s="544">
        <f>'Schedule 3B_Income_Eastern'!BS51+'Schedule 3C_Income_Western'!BS51+'Schedule 3D_Income_The Cape'!BS51</f>
        <v>0</v>
      </c>
      <c r="BT51" s="544">
        <f>'Schedule 3B_Income_Eastern'!BT51+'Schedule 3C_Income_Western'!BT51+'Schedule 3D_Income_The Cape'!BT51</f>
        <v>0</v>
      </c>
      <c r="BU51" s="544">
        <f>'Schedule 3B_Income_Eastern'!BU51+'Schedule 3C_Income_Western'!BU51+'Schedule 3D_Income_The Cape'!BU51</f>
        <v>0</v>
      </c>
      <c r="BV51" s="210">
        <v>28</v>
      </c>
      <c r="BW51" s="544">
        <f>'Schedule 3B_Income_Eastern'!BW51+'Schedule 3C_Income_Western'!BW51+'Schedule 3D_Income_The Cape'!BW51</f>
        <v>3446.4858568295667</v>
      </c>
      <c r="BX51" s="544">
        <f>'Schedule 3B_Income_Eastern'!BX51+'Schedule 3C_Income_Western'!BX51+'Schedule 3D_Income_The Cape'!BX51</f>
        <v>0</v>
      </c>
      <c r="BY51" s="544">
        <f>'Schedule 3B_Income_Eastern'!BY51+'Schedule 3C_Income_Western'!BY51+'Schedule 3D_Income_The Cape'!BY51</f>
        <v>0</v>
      </c>
      <c r="BZ51" s="544">
        <f>'Schedule 3B_Income_Eastern'!BZ51+'Schedule 3C_Income_Western'!BZ51+'Schedule 3D_Income_The Cape'!BZ51</f>
        <v>0</v>
      </c>
      <c r="CA51" s="544">
        <f>'Schedule 3B_Income_Eastern'!CA51+'Schedule 3C_Income_Western'!CA51+'Schedule 3D_Income_The Cape'!CA51</f>
        <v>3446.4858568295667</v>
      </c>
      <c r="CB51" s="544">
        <f>'Schedule 3B_Income_Eastern'!CB51+'Schedule 3C_Income_Western'!CB51+'Schedule 3D_Income_The Cape'!CB51</f>
        <v>0</v>
      </c>
      <c r="CC51" s="544">
        <f>'Schedule 3B_Income_Eastern'!CC51+'Schedule 3C_Income_Western'!CC51+'Schedule 3D_Income_The Cape'!CC51</f>
        <v>0</v>
      </c>
      <c r="CD51" s="544">
        <f>'Schedule 3B_Income_Eastern'!CD51+'Schedule 3C_Income_Western'!CD51+'Schedule 3D_Income_The Cape'!CD51</f>
        <v>0</v>
      </c>
      <c r="CE51" s="544">
        <f>'Schedule 3B_Income_Eastern'!CE51+'Schedule 3C_Income_Western'!CE51+'Schedule 3D_Income_The Cape'!CE51</f>
        <v>0</v>
      </c>
      <c r="CF51" s="544">
        <f>'Schedule 3B_Income_Eastern'!CF51+'Schedule 3C_Income_Western'!CF51+'Schedule 3D_Income_The Cape'!CF51</f>
        <v>0</v>
      </c>
      <c r="CG51" s="544">
        <f>'Schedule 3B_Income_Eastern'!CG51+'Schedule 3C_Income_Western'!CG51+'Schedule 3D_Income_The Cape'!CG51</f>
        <v>3446.4858568295667</v>
      </c>
      <c r="CH51" s="210">
        <v>28</v>
      </c>
      <c r="CI51" s="544">
        <f>'Schedule 3B_Income_Eastern'!CI51+'Schedule 3C_Income_Western'!CI51+'Schedule 3D_Income_The Cape'!CI51</f>
        <v>5530367.8811508231</v>
      </c>
      <c r="CJ51" s="544">
        <f>'Schedule 3B_Income_Eastern'!CJ51+'Schedule 3C_Income_Western'!CJ51+'Schedule 3D_Income_The Cape'!CJ51</f>
        <v>6097959.6040059486</v>
      </c>
      <c r="CK51" s="544">
        <f>'Schedule 3B_Income_Eastern'!CK51+'Schedule 3C_Income_Western'!CK51+'Schedule 3D_Income_The Cape'!CK51</f>
        <v>0</v>
      </c>
      <c r="CL51" s="544">
        <f>'Schedule 3B_Income_Eastern'!CL51+'Schedule 3C_Income_Western'!CL51+'Schedule 3D_Income_The Cape'!CL51</f>
        <v>0</v>
      </c>
      <c r="CM51" s="372">
        <f t="shared" si="13"/>
        <v>11628327.485156771</v>
      </c>
      <c r="CN51" s="544">
        <f>'Schedule 3B_Income_Eastern'!CN51+'Schedule 3C_Income_Western'!CN51+'Schedule 3D_Income_The Cape'!CN51</f>
        <v>39152.99440317617</v>
      </c>
      <c r="CO51" s="544">
        <f>'Schedule 3B_Income_Eastern'!CO51+'Schedule 3C_Income_Western'!CO51+'Schedule 3D_Income_The Cape'!CO51</f>
        <v>32767.811923929577</v>
      </c>
      <c r="CP51" s="544">
        <f>'Schedule 3B_Income_Eastern'!CP51+'Schedule 3C_Income_Western'!CP51+'Schedule 3D_Income_The Cape'!CP51</f>
        <v>0</v>
      </c>
      <c r="CQ51" s="544">
        <f>'Schedule 3B_Income_Eastern'!CQ51+'Schedule 3C_Income_Western'!CQ51+'Schedule 3D_Income_The Cape'!CQ51</f>
        <v>0</v>
      </c>
      <c r="CR51" s="372">
        <f t="shared" si="14"/>
        <v>71920.806327105747</v>
      </c>
      <c r="CS51" s="544">
        <f>'Schedule 3B_Income_Eastern'!CS51+'Schedule 3C_Income_Western'!CS51+'Schedule 3D_Income_The Cape'!CS51</f>
        <v>5569520.875554</v>
      </c>
      <c r="CT51" s="544">
        <f>'Schedule 3B_Income_Eastern'!CT51+'Schedule 3C_Income_Western'!CT51+'Schedule 3D_Income_The Cape'!CT51</f>
        <v>6130727.4159298781</v>
      </c>
      <c r="CU51" s="544">
        <f>'Schedule 3B_Income_Eastern'!CU51+'Schedule 3C_Income_Western'!CU51+'Schedule 3D_Income_The Cape'!CU51</f>
        <v>0</v>
      </c>
      <c r="CV51" s="544">
        <f>'Schedule 3B_Income_Eastern'!CV51+'Schedule 3C_Income_Western'!CV51+'Schedule 3D_Income_The Cape'!CV51</f>
        <v>0</v>
      </c>
      <c r="CW51" s="372">
        <f t="shared" si="15"/>
        <v>11700248.291483879</v>
      </c>
    </row>
    <row r="52" spans="1:101" ht="15.75" customHeight="1">
      <c r="A52" s="79" t="s">
        <v>244</v>
      </c>
      <c r="B52" s="210">
        <v>29</v>
      </c>
      <c r="C52" s="544">
        <f>'Schedule 3B_Income_Eastern'!C52+'Schedule 3C_Income_Western'!C52+'Schedule 3D_Income_The Cape'!C52</f>
        <v>92787.853035451</v>
      </c>
      <c r="D52" s="544">
        <f>'Schedule 3B_Income_Eastern'!D52+'Schedule 3C_Income_Western'!D52+'Schedule 3D_Income_The Cape'!D52</f>
        <v>77198.208252600743</v>
      </c>
      <c r="E52" s="544">
        <f>'Schedule 3B_Income_Eastern'!E52+'Schedule 3C_Income_Western'!E52+'Schedule 3D_Income_The Cape'!E52</f>
        <v>0</v>
      </c>
      <c r="F52" s="544">
        <f>'Schedule 3B_Income_Eastern'!F52+'Schedule 3C_Income_Western'!F52+'Schedule 3D_Income_The Cape'!F52</f>
        <v>0</v>
      </c>
      <c r="G52" s="544">
        <f>'Schedule 3B_Income_Eastern'!G52+'Schedule 3C_Income_Western'!G52+'Schedule 3D_Income_The Cape'!G52</f>
        <v>169986.06128805174</v>
      </c>
      <c r="H52" s="544">
        <f>'Schedule 3B_Income_Eastern'!H52+'Schedule 3C_Income_Western'!H52+'Schedule 3D_Income_The Cape'!H52</f>
        <v>0</v>
      </c>
      <c r="I52" s="544">
        <f>'Schedule 3B_Income_Eastern'!I52+'Schedule 3C_Income_Western'!I52+'Schedule 3D_Income_The Cape'!I52</f>
        <v>0</v>
      </c>
      <c r="J52" s="544">
        <f>'Schedule 3B_Income_Eastern'!J52+'Schedule 3C_Income_Western'!J52+'Schedule 3D_Income_The Cape'!J52</f>
        <v>0</v>
      </c>
      <c r="K52" s="544">
        <f>'Schedule 3B_Income_Eastern'!K52+'Schedule 3C_Income_Western'!K52+'Schedule 3D_Income_The Cape'!K52</f>
        <v>0</v>
      </c>
      <c r="L52" s="544">
        <f>'Schedule 3B_Income_Eastern'!L52+'Schedule 3C_Income_Western'!L52+'Schedule 3D_Income_The Cape'!L52</f>
        <v>0</v>
      </c>
      <c r="M52" s="544">
        <f>'Schedule 3B_Income_Eastern'!M52+'Schedule 3C_Income_Western'!M52+'Schedule 3D_Income_The Cape'!M52</f>
        <v>169986.06128805174</v>
      </c>
      <c r="N52" s="210">
        <v>29</v>
      </c>
      <c r="O52" s="544">
        <f>'Schedule 3B_Income_Eastern'!O52+'Schedule 3C_Income_Western'!O52+'Schedule 3D_Income_The Cape'!O52</f>
        <v>19820.426890347673</v>
      </c>
      <c r="P52" s="544">
        <f>'Schedule 3B_Income_Eastern'!P52+'Schedule 3C_Income_Western'!P52+'Schedule 3D_Income_The Cape'!P52</f>
        <v>25440.908060136026</v>
      </c>
      <c r="Q52" s="544">
        <f>'Schedule 3B_Income_Eastern'!Q52+'Schedule 3C_Income_Western'!Q52+'Schedule 3D_Income_The Cape'!Q52</f>
        <v>0</v>
      </c>
      <c r="R52" s="544">
        <f>'Schedule 3B_Income_Eastern'!R52+'Schedule 3C_Income_Western'!R52+'Schedule 3D_Income_The Cape'!R52</f>
        <v>0</v>
      </c>
      <c r="S52" s="544">
        <f>'Schedule 3B_Income_Eastern'!S52+'Schedule 3C_Income_Western'!S52+'Schedule 3D_Income_The Cape'!S52</f>
        <v>45261.334950483695</v>
      </c>
      <c r="T52" s="544">
        <f>'Schedule 3B_Income_Eastern'!T52+'Schedule 3C_Income_Western'!T52+'Schedule 3D_Income_The Cape'!T52</f>
        <v>0</v>
      </c>
      <c r="U52" s="544">
        <f>'Schedule 3B_Income_Eastern'!U52+'Schedule 3C_Income_Western'!U52+'Schedule 3D_Income_The Cape'!U52</f>
        <v>0</v>
      </c>
      <c r="V52" s="544">
        <f>'Schedule 3B_Income_Eastern'!V52+'Schedule 3C_Income_Western'!V52+'Schedule 3D_Income_The Cape'!V52</f>
        <v>0</v>
      </c>
      <c r="W52" s="544">
        <f>'Schedule 3B_Income_Eastern'!W52+'Schedule 3C_Income_Western'!W52+'Schedule 3D_Income_The Cape'!W52</f>
        <v>0</v>
      </c>
      <c r="X52" s="544">
        <f>'Schedule 3B_Income_Eastern'!X52+'Schedule 3C_Income_Western'!X52+'Schedule 3D_Income_The Cape'!X52</f>
        <v>0</v>
      </c>
      <c r="Y52" s="544">
        <f>'Schedule 3B_Income_Eastern'!Y52+'Schedule 3C_Income_Western'!Y52+'Schedule 3D_Income_The Cape'!Y52</f>
        <v>45261.334950483695</v>
      </c>
      <c r="Z52" s="210">
        <v>29</v>
      </c>
      <c r="AA52" s="544">
        <f>'Schedule 3B_Income_Eastern'!AA52+'Schedule 3C_Income_Western'!AA52+'Schedule 3D_Income_The Cape'!AA52</f>
        <v>0</v>
      </c>
      <c r="AB52" s="544">
        <f>'Schedule 3B_Income_Eastern'!AB52+'Schedule 3C_Income_Western'!AB52+'Schedule 3D_Income_The Cape'!AB52</f>
        <v>2496.6229924912159</v>
      </c>
      <c r="AC52" s="544">
        <f>'Schedule 3B_Income_Eastern'!AC52+'Schedule 3C_Income_Western'!AC52+'Schedule 3D_Income_The Cape'!AC52</f>
        <v>0</v>
      </c>
      <c r="AD52" s="544">
        <f>'Schedule 3B_Income_Eastern'!AD52+'Schedule 3C_Income_Western'!AD52+'Schedule 3D_Income_The Cape'!AD52</f>
        <v>0</v>
      </c>
      <c r="AE52" s="544">
        <f>'Schedule 3B_Income_Eastern'!AE52+'Schedule 3C_Income_Western'!AE52+'Schedule 3D_Income_The Cape'!AE52</f>
        <v>2496.6229924912159</v>
      </c>
      <c r="AF52" s="544">
        <f>'Schedule 3B_Income_Eastern'!AF52+'Schedule 3C_Income_Western'!AF52+'Schedule 3D_Income_The Cape'!AF52</f>
        <v>0</v>
      </c>
      <c r="AG52" s="544">
        <f>'Schedule 3B_Income_Eastern'!AG52+'Schedule 3C_Income_Western'!AG52+'Schedule 3D_Income_The Cape'!AG52</f>
        <v>0</v>
      </c>
      <c r="AH52" s="544">
        <f>'Schedule 3B_Income_Eastern'!AH52+'Schedule 3C_Income_Western'!AH52+'Schedule 3D_Income_The Cape'!AH52</f>
        <v>0</v>
      </c>
      <c r="AI52" s="544">
        <f>'Schedule 3B_Income_Eastern'!AI52+'Schedule 3C_Income_Western'!AI52+'Schedule 3D_Income_The Cape'!AI52</f>
        <v>0</v>
      </c>
      <c r="AJ52" s="544">
        <f>'Schedule 3B_Income_Eastern'!AJ52+'Schedule 3C_Income_Western'!AJ52+'Schedule 3D_Income_The Cape'!AJ52</f>
        <v>0</v>
      </c>
      <c r="AK52" s="544">
        <f>'Schedule 3B_Income_Eastern'!AK52+'Schedule 3C_Income_Western'!AK52+'Schedule 3D_Income_The Cape'!AK52</f>
        <v>2496.6229924912159</v>
      </c>
      <c r="AL52" s="210">
        <v>29</v>
      </c>
      <c r="AM52" s="544">
        <f>'Schedule 3B_Income_Eastern'!AM52+'Schedule 3C_Income_Western'!AM52+'Schedule 3D_Income_The Cape'!AM52</f>
        <v>1942393.2206529018</v>
      </c>
      <c r="AN52" s="544">
        <f>'Schedule 3B_Income_Eastern'!AN52+'Schedule 3C_Income_Western'!AN52+'Schedule 3D_Income_The Cape'!AN52</f>
        <v>2062330.4089492152</v>
      </c>
      <c r="AO52" s="544">
        <f>'Schedule 3B_Income_Eastern'!AO52+'Schedule 3C_Income_Western'!AO52+'Schedule 3D_Income_The Cape'!AO52</f>
        <v>0</v>
      </c>
      <c r="AP52" s="544">
        <f>'Schedule 3B_Income_Eastern'!AP52+'Schedule 3C_Income_Western'!AP52+'Schedule 3D_Income_The Cape'!AP52</f>
        <v>0</v>
      </c>
      <c r="AQ52" s="544">
        <f>'Schedule 3B_Income_Eastern'!AQ52+'Schedule 3C_Income_Western'!AQ52+'Schedule 3D_Income_The Cape'!AQ52</f>
        <v>4004723.6296021165</v>
      </c>
      <c r="AR52" s="544">
        <f>'Schedule 3B_Income_Eastern'!AR52+'Schedule 3C_Income_Western'!AR52+'Schedule 3D_Income_The Cape'!AR52</f>
        <v>0</v>
      </c>
      <c r="AS52" s="544">
        <f>'Schedule 3B_Income_Eastern'!AS52+'Schedule 3C_Income_Western'!AS52+'Schedule 3D_Income_The Cape'!AS52</f>
        <v>0</v>
      </c>
      <c r="AT52" s="544">
        <f>'Schedule 3B_Income_Eastern'!AT52+'Schedule 3C_Income_Western'!AT52+'Schedule 3D_Income_The Cape'!AT52</f>
        <v>0</v>
      </c>
      <c r="AU52" s="544">
        <f>'Schedule 3B_Income_Eastern'!AU52+'Schedule 3C_Income_Western'!AU52+'Schedule 3D_Income_The Cape'!AU52</f>
        <v>0</v>
      </c>
      <c r="AV52" s="544">
        <f>'Schedule 3B_Income_Eastern'!AV52+'Schedule 3C_Income_Western'!AV52+'Schedule 3D_Income_The Cape'!AV52</f>
        <v>0</v>
      </c>
      <c r="AW52" s="544">
        <f>'Schedule 3B_Income_Eastern'!AW52+'Schedule 3C_Income_Western'!AW52+'Schedule 3D_Income_The Cape'!AW52</f>
        <v>4004723.6296021165</v>
      </c>
      <c r="AX52" s="210">
        <v>29</v>
      </c>
      <c r="AY52" s="544">
        <f>'Schedule 3B_Income_Eastern'!AY52+'Schedule 3C_Income_Western'!AY52+'Schedule 3D_Income_The Cape'!AY52</f>
        <v>103146.09797438972</v>
      </c>
      <c r="AZ52" s="544">
        <f>'Schedule 3B_Income_Eastern'!AZ52+'Schedule 3C_Income_Western'!AZ52+'Schedule 3D_Income_The Cape'!AZ52</f>
        <v>119906.27307284529</v>
      </c>
      <c r="BA52" s="544">
        <f>'Schedule 3B_Income_Eastern'!BA52+'Schedule 3C_Income_Western'!BA52+'Schedule 3D_Income_The Cape'!BA52</f>
        <v>0</v>
      </c>
      <c r="BB52" s="544">
        <f>'Schedule 3B_Income_Eastern'!BB52+'Schedule 3C_Income_Western'!BB52+'Schedule 3D_Income_The Cape'!BB52</f>
        <v>0</v>
      </c>
      <c r="BC52" s="544">
        <f>'Schedule 3B_Income_Eastern'!BC52+'Schedule 3C_Income_Western'!BC52+'Schedule 3D_Income_The Cape'!BC52</f>
        <v>223052.37104723501</v>
      </c>
      <c r="BD52" s="544">
        <f>'Schedule 3B_Income_Eastern'!BD52+'Schedule 3C_Income_Western'!BD52+'Schedule 3D_Income_The Cape'!BD52</f>
        <v>0</v>
      </c>
      <c r="BE52" s="544">
        <f>'Schedule 3B_Income_Eastern'!BE52+'Schedule 3C_Income_Western'!BE52+'Schedule 3D_Income_The Cape'!BE52</f>
        <v>0</v>
      </c>
      <c r="BF52" s="544">
        <f>'Schedule 3B_Income_Eastern'!BF52+'Schedule 3C_Income_Western'!BF52+'Schedule 3D_Income_The Cape'!BF52</f>
        <v>0</v>
      </c>
      <c r="BG52" s="544">
        <f>'Schedule 3B_Income_Eastern'!BG52+'Schedule 3C_Income_Western'!BG52+'Schedule 3D_Income_The Cape'!BG52</f>
        <v>0</v>
      </c>
      <c r="BH52" s="544">
        <f>'Schedule 3B_Income_Eastern'!BH52+'Schedule 3C_Income_Western'!BH52+'Schedule 3D_Income_The Cape'!BH52</f>
        <v>0</v>
      </c>
      <c r="BI52" s="544">
        <f>'Schedule 3B_Income_Eastern'!BI52+'Schedule 3C_Income_Western'!BI52+'Schedule 3D_Income_The Cape'!BI52</f>
        <v>223052.37104723501</v>
      </c>
      <c r="BJ52" s="210">
        <v>29</v>
      </c>
      <c r="BK52" s="544">
        <f>'Schedule 3B_Income_Eastern'!BK52+'Schedule 3C_Income_Western'!BK52+'Schedule 3D_Income_The Cape'!BK52</f>
        <v>0</v>
      </c>
      <c r="BL52" s="544">
        <f>'Schedule 3B_Income_Eastern'!BL52+'Schedule 3C_Income_Western'!BL52+'Schedule 3D_Income_The Cape'!BL52</f>
        <v>0</v>
      </c>
      <c r="BM52" s="544">
        <f>'Schedule 3B_Income_Eastern'!BM52+'Schedule 3C_Income_Western'!BM52+'Schedule 3D_Income_The Cape'!BM52</f>
        <v>0</v>
      </c>
      <c r="BN52" s="544">
        <f>'Schedule 3B_Income_Eastern'!BN52+'Schedule 3C_Income_Western'!BN52+'Schedule 3D_Income_The Cape'!BN52</f>
        <v>0</v>
      </c>
      <c r="BO52" s="544">
        <f>'Schedule 3B_Income_Eastern'!BO52+'Schedule 3C_Income_Western'!BO52+'Schedule 3D_Income_The Cape'!BO52</f>
        <v>0</v>
      </c>
      <c r="BP52" s="544">
        <f>'Schedule 3B_Income_Eastern'!BP52+'Schedule 3C_Income_Western'!BP52+'Schedule 3D_Income_The Cape'!BP52</f>
        <v>0</v>
      </c>
      <c r="BQ52" s="544">
        <f>'Schedule 3B_Income_Eastern'!BQ52+'Schedule 3C_Income_Western'!BQ52+'Schedule 3D_Income_The Cape'!BQ52</f>
        <v>0</v>
      </c>
      <c r="BR52" s="544">
        <f>'Schedule 3B_Income_Eastern'!BR52+'Schedule 3C_Income_Western'!BR52+'Schedule 3D_Income_The Cape'!BR52</f>
        <v>0</v>
      </c>
      <c r="BS52" s="544">
        <f>'Schedule 3B_Income_Eastern'!BS52+'Schedule 3C_Income_Western'!BS52+'Schedule 3D_Income_The Cape'!BS52</f>
        <v>0</v>
      </c>
      <c r="BT52" s="544">
        <f>'Schedule 3B_Income_Eastern'!BT52+'Schedule 3C_Income_Western'!BT52+'Schedule 3D_Income_The Cape'!BT52</f>
        <v>0</v>
      </c>
      <c r="BU52" s="544">
        <f>'Schedule 3B_Income_Eastern'!BU52+'Schedule 3C_Income_Western'!BU52+'Schedule 3D_Income_The Cape'!BU52</f>
        <v>0</v>
      </c>
      <c r="BV52" s="210">
        <v>29</v>
      </c>
      <c r="BW52" s="544">
        <f>'Schedule 3B_Income_Eastern'!BW52+'Schedule 3C_Income_Western'!BW52+'Schedule 3D_Income_The Cape'!BW52</f>
        <v>0</v>
      </c>
      <c r="BX52" s="544">
        <f>'Schedule 3B_Income_Eastern'!BX52+'Schedule 3C_Income_Western'!BX52+'Schedule 3D_Income_The Cape'!BX52</f>
        <v>1654.6529433665887</v>
      </c>
      <c r="BY52" s="544">
        <f>'Schedule 3B_Income_Eastern'!BY52+'Schedule 3C_Income_Western'!BY52+'Schedule 3D_Income_The Cape'!BY52</f>
        <v>0</v>
      </c>
      <c r="BZ52" s="544">
        <f>'Schedule 3B_Income_Eastern'!BZ52+'Schedule 3C_Income_Western'!BZ52+'Schedule 3D_Income_The Cape'!BZ52</f>
        <v>0</v>
      </c>
      <c r="CA52" s="544">
        <f>'Schedule 3B_Income_Eastern'!CA52+'Schedule 3C_Income_Western'!CA52+'Schedule 3D_Income_The Cape'!CA52</f>
        <v>1654.6529433665887</v>
      </c>
      <c r="CB52" s="544">
        <f>'Schedule 3B_Income_Eastern'!CB52+'Schedule 3C_Income_Western'!CB52+'Schedule 3D_Income_The Cape'!CB52</f>
        <v>0</v>
      </c>
      <c r="CC52" s="544">
        <f>'Schedule 3B_Income_Eastern'!CC52+'Schedule 3C_Income_Western'!CC52+'Schedule 3D_Income_The Cape'!CC52</f>
        <v>0</v>
      </c>
      <c r="CD52" s="544">
        <f>'Schedule 3B_Income_Eastern'!CD52+'Schedule 3C_Income_Western'!CD52+'Schedule 3D_Income_The Cape'!CD52</f>
        <v>0</v>
      </c>
      <c r="CE52" s="544">
        <f>'Schedule 3B_Income_Eastern'!CE52+'Schedule 3C_Income_Western'!CE52+'Schedule 3D_Income_The Cape'!CE52</f>
        <v>0</v>
      </c>
      <c r="CF52" s="544">
        <f>'Schedule 3B_Income_Eastern'!CF52+'Schedule 3C_Income_Western'!CF52+'Schedule 3D_Income_The Cape'!CF52</f>
        <v>0</v>
      </c>
      <c r="CG52" s="544">
        <f>'Schedule 3B_Income_Eastern'!CG52+'Schedule 3C_Income_Western'!CG52+'Schedule 3D_Income_The Cape'!CG52</f>
        <v>1654.6529433665887</v>
      </c>
      <c r="CH52" s="210">
        <v>29</v>
      </c>
      <c r="CI52" s="544">
        <f>'Schedule 3B_Income_Eastern'!CI52+'Schedule 3C_Income_Western'!CI52+'Schedule 3D_Income_The Cape'!CI52</f>
        <v>2158147.5985530904</v>
      </c>
      <c r="CJ52" s="544">
        <f>'Schedule 3B_Income_Eastern'!CJ52+'Schedule 3C_Income_Western'!CJ52+'Schedule 3D_Income_The Cape'!CJ52</f>
        <v>2289027.0742706549</v>
      </c>
      <c r="CK52" s="544">
        <f>'Schedule 3B_Income_Eastern'!CK52+'Schedule 3C_Income_Western'!CK52+'Schedule 3D_Income_The Cape'!CK52</f>
        <v>0</v>
      </c>
      <c r="CL52" s="544">
        <f>'Schedule 3B_Income_Eastern'!CL52+'Schedule 3C_Income_Western'!CL52+'Schedule 3D_Income_The Cape'!CL52</f>
        <v>0</v>
      </c>
      <c r="CM52" s="372">
        <f t="shared" si="13"/>
        <v>4447174.6728237458</v>
      </c>
      <c r="CN52" s="544">
        <f>'Schedule 3B_Income_Eastern'!CN52+'Schedule 3C_Income_Western'!CN52+'Schedule 3D_Income_The Cape'!CN52</f>
        <v>0</v>
      </c>
      <c r="CO52" s="544">
        <f>'Schedule 3B_Income_Eastern'!CO52+'Schedule 3C_Income_Western'!CO52+'Schedule 3D_Income_The Cape'!CO52</f>
        <v>0</v>
      </c>
      <c r="CP52" s="544">
        <f>'Schedule 3B_Income_Eastern'!CP52+'Schedule 3C_Income_Western'!CP52+'Schedule 3D_Income_The Cape'!CP52</f>
        <v>0</v>
      </c>
      <c r="CQ52" s="544">
        <f>'Schedule 3B_Income_Eastern'!CQ52+'Schedule 3C_Income_Western'!CQ52+'Schedule 3D_Income_The Cape'!CQ52</f>
        <v>0</v>
      </c>
      <c r="CR52" s="372">
        <f t="shared" si="14"/>
        <v>0</v>
      </c>
      <c r="CS52" s="544">
        <f>'Schedule 3B_Income_Eastern'!CS52+'Schedule 3C_Income_Western'!CS52+'Schedule 3D_Income_The Cape'!CS52</f>
        <v>2158147.5985530904</v>
      </c>
      <c r="CT52" s="544">
        <f>'Schedule 3B_Income_Eastern'!CT52+'Schedule 3C_Income_Western'!CT52+'Schedule 3D_Income_The Cape'!CT52</f>
        <v>2289027.0742706549</v>
      </c>
      <c r="CU52" s="544">
        <f>'Schedule 3B_Income_Eastern'!CU52+'Schedule 3C_Income_Western'!CU52+'Schedule 3D_Income_The Cape'!CU52</f>
        <v>0</v>
      </c>
      <c r="CV52" s="544">
        <f>'Schedule 3B_Income_Eastern'!CV52+'Schedule 3C_Income_Western'!CV52+'Schedule 3D_Income_The Cape'!CV52</f>
        <v>0</v>
      </c>
      <c r="CW52" s="372">
        <f t="shared" si="15"/>
        <v>4447174.6728237458</v>
      </c>
    </row>
    <row r="53" spans="1:101" ht="15.75" customHeight="1">
      <c r="A53" s="79" t="s">
        <v>245</v>
      </c>
      <c r="B53" s="210">
        <v>30</v>
      </c>
      <c r="C53" s="544">
        <f>'Schedule 3B_Income_Eastern'!C53+'Schedule 3C_Income_Western'!C53+'Schedule 3D_Income_The Cape'!C53</f>
        <v>85182.726973882396</v>
      </c>
      <c r="D53" s="544">
        <f>'Schedule 3B_Income_Eastern'!D53+'Schedule 3C_Income_Western'!D53+'Schedule 3D_Income_The Cape'!D53</f>
        <v>69633.956091118744</v>
      </c>
      <c r="E53" s="544">
        <f>'Schedule 3B_Income_Eastern'!E53+'Schedule 3C_Income_Western'!E53+'Schedule 3D_Income_The Cape'!E53</f>
        <v>0</v>
      </c>
      <c r="F53" s="544">
        <f>'Schedule 3B_Income_Eastern'!F53+'Schedule 3C_Income_Western'!F53+'Schedule 3D_Income_The Cape'!F53</f>
        <v>0</v>
      </c>
      <c r="G53" s="544">
        <f>'Schedule 3B_Income_Eastern'!G53+'Schedule 3C_Income_Western'!G53+'Schedule 3D_Income_The Cape'!G53</f>
        <v>154816.68306500115</v>
      </c>
      <c r="H53" s="544">
        <f>'Schedule 3B_Income_Eastern'!H53+'Schedule 3C_Income_Western'!H53+'Schedule 3D_Income_The Cape'!H53</f>
        <v>1928.2081933576289</v>
      </c>
      <c r="I53" s="544">
        <f>'Schedule 3B_Income_Eastern'!I53+'Schedule 3C_Income_Western'!I53+'Schedule 3D_Income_The Cape'!I53</f>
        <v>561.53558493569517</v>
      </c>
      <c r="J53" s="544">
        <f>'Schedule 3B_Income_Eastern'!J53+'Schedule 3C_Income_Western'!J53+'Schedule 3D_Income_The Cape'!J53</f>
        <v>0</v>
      </c>
      <c r="K53" s="544">
        <f>'Schedule 3B_Income_Eastern'!K53+'Schedule 3C_Income_Western'!K53+'Schedule 3D_Income_The Cape'!K53</f>
        <v>0</v>
      </c>
      <c r="L53" s="544">
        <f>'Schedule 3B_Income_Eastern'!L53+'Schedule 3C_Income_Western'!L53+'Schedule 3D_Income_The Cape'!L53</f>
        <v>2489.7437782933239</v>
      </c>
      <c r="M53" s="544">
        <f>'Schedule 3B_Income_Eastern'!M53+'Schedule 3C_Income_Western'!M53+'Schedule 3D_Income_The Cape'!M53</f>
        <v>157306.42684329447</v>
      </c>
      <c r="N53" s="210">
        <v>30</v>
      </c>
      <c r="O53" s="544">
        <f>'Schedule 3B_Income_Eastern'!O53+'Schedule 3C_Income_Western'!O53+'Schedule 3D_Income_The Cape'!O53</f>
        <v>145849.93415604325</v>
      </c>
      <c r="P53" s="544">
        <f>'Schedule 3B_Income_Eastern'!P53+'Schedule 3C_Income_Western'!P53+'Schedule 3D_Income_The Cape'!P53</f>
        <v>128420.83417201518</v>
      </c>
      <c r="Q53" s="544">
        <f>'Schedule 3B_Income_Eastern'!Q53+'Schedule 3C_Income_Western'!Q53+'Schedule 3D_Income_The Cape'!Q53</f>
        <v>0</v>
      </c>
      <c r="R53" s="544">
        <f>'Schedule 3B_Income_Eastern'!R53+'Schedule 3C_Income_Western'!R53+'Schedule 3D_Income_The Cape'!R53</f>
        <v>0</v>
      </c>
      <c r="S53" s="544">
        <f>'Schedule 3B_Income_Eastern'!S53+'Schedule 3C_Income_Western'!S53+'Schedule 3D_Income_The Cape'!S53</f>
        <v>274270.76832805842</v>
      </c>
      <c r="T53" s="544">
        <f>'Schedule 3B_Income_Eastern'!T53+'Schedule 3C_Income_Western'!T53+'Schedule 3D_Income_The Cape'!T53</f>
        <v>703.71395126293248</v>
      </c>
      <c r="U53" s="544">
        <f>'Schedule 3B_Income_Eastern'!U53+'Schedule 3C_Income_Western'!U53+'Schedule 3D_Income_The Cape'!U53</f>
        <v>1286.467647815113</v>
      </c>
      <c r="V53" s="544">
        <f>'Schedule 3B_Income_Eastern'!V53+'Schedule 3C_Income_Western'!V53+'Schedule 3D_Income_The Cape'!V53</f>
        <v>0</v>
      </c>
      <c r="W53" s="544">
        <f>'Schedule 3B_Income_Eastern'!W53+'Schedule 3C_Income_Western'!W53+'Schedule 3D_Income_The Cape'!W53</f>
        <v>0</v>
      </c>
      <c r="X53" s="544">
        <f>'Schedule 3B_Income_Eastern'!X53+'Schedule 3C_Income_Western'!X53+'Schedule 3D_Income_The Cape'!X53</f>
        <v>1990.1815990780453</v>
      </c>
      <c r="Y53" s="544">
        <f>'Schedule 3B_Income_Eastern'!Y53+'Schedule 3C_Income_Western'!Y53+'Schedule 3D_Income_The Cape'!Y53</f>
        <v>276260.94992713642</v>
      </c>
      <c r="Z53" s="210">
        <v>30</v>
      </c>
      <c r="AA53" s="544">
        <f>'Schedule 3B_Income_Eastern'!AA53+'Schedule 3C_Income_Western'!AA53+'Schedule 3D_Income_The Cape'!AA53</f>
        <v>64497.97982647919</v>
      </c>
      <c r="AB53" s="544">
        <f>'Schedule 3B_Income_Eastern'!AB53+'Schedule 3C_Income_Western'!AB53+'Schedule 3D_Income_The Cape'!AB53</f>
        <v>56736.096490023192</v>
      </c>
      <c r="AC53" s="544">
        <f>'Schedule 3B_Income_Eastern'!AC53+'Schedule 3C_Income_Western'!AC53+'Schedule 3D_Income_The Cape'!AC53</f>
        <v>0</v>
      </c>
      <c r="AD53" s="544">
        <f>'Schedule 3B_Income_Eastern'!AD53+'Schedule 3C_Income_Western'!AD53+'Schedule 3D_Income_The Cape'!AD53</f>
        <v>0</v>
      </c>
      <c r="AE53" s="544">
        <f>'Schedule 3B_Income_Eastern'!AE53+'Schedule 3C_Income_Western'!AE53+'Schedule 3D_Income_The Cape'!AE53</f>
        <v>121234.0763165024</v>
      </c>
      <c r="AF53" s="544">
        <f>'Schedule 3B_Income_Eastern'!AF53+'Schedule 3C_Income_Western'!AF53+'Schedule 3D_Income_The Cape'!AF53</f>
        <v>51.041063580010203</v>
      </c>
      <c r="AG53" s="544">
        <f>'Schedule 3B_Income_Eastern'!AG53+'Schedule 3C_Income_Western'!AG53+'Schedule 3D_Income_The Cape'!AG53</f>
        <v>628.18664669026612</v>
      </c>
      <c r="AH53" s="544">
        <f>'Schedule 3B_Income_Eastern'!AH53+'Schedule 3C_Income_Western'!AH53+'Schedule 3D_Income_The Cape'!AH53</f>
        <v>0</v>
      </c>
      <c r="AI53" s="544">
        <f>'Schedule 3B_Income_Eastern'!AI53+'Schedule 3C_Income_Western'!AI53+'Schedule 3D_Income_The Cape'!AI53</f>
        <v>0</v>
      </c>
      <c r="AJ53" s="544">
        <f>'Schedule 3B_Income_Eastern'!AJ53+'Schedule 3C_Income_Western'!AJ53+'Schedule 3D_Income_The Cape'!AJ53</f>
        <v>679.22771027027625</v>
      </c>
      <c r="AK53" s="544">
        <f>'Schedule 3B_Income_Eastern'!AK53+'Schedule 3C_Income_Western'!AK53+'Schedule 3D_Income_The Cape'!AK53</f>
        <v>121913.30402677266</v>
      </c>
      <c r="AL53" s="210">
        <v>30</v>
      </c>
      <c r="AM53" s="544">
        <f>'Schedule 3B_Income_Eastern'!AM53+'Schedule 3C_Income_Western'!AM53+'Schedule 3D_Income_The Cape'!AM53</f>
        <v>596314.63113581517</v>
      </c>
      <c r="AN53" s="544">
        <f>'Schedule 3B_Income_Eastern'!AN53+'Schedule 3C_Income_Western'!AN53+'Schedule 3D_Income_The Cape'!AN53</f>
        <v>621888.04468497203</v>
      </c>
      <c r="AO53" s="544">
        <f>'Schedule 3B_Income_Eastern'!AO53+'Schedule 3C_Income_Western'!AO53+'Schedule 3D_Income_The Cape'!AO53</f>
        <v>0</v>
      </c>
      <c r="AP53" s="544">
        <f>'Schedule 3B_Income_Eastern'!AP53+'Schedule 3C_Income_Western'!AP53+'Schedule 3D_Income_The Cape'!AP53</f>
        <v>0</v>
      </c>
      <c r="AQ53" s="544">
        <f>'Schedule 3B_Income_Eastern'!AQ53+'Schedule 3C_Income_Western'!AQ53+'Schedule 3D_Income_The Cape'!AQ53</f>
        <v>1218202.675820787</v>
      </c>
      <c r="AR53" s="544">
        <f>'Schedule 3B_Income_Eastern'!AR53+'Schedule 3C_Income_Western'!AR53+'Schedule 3D_Income_The Cape'!AR53</f>
        <v>11213.244670176528</v>
      </c>
      <c r="AS53" s="544">
        <f>'Schedule 3B_Income_Eastern'!AS53+'Schedule 3C_Income_Western'!AS53+'Schedule 3D_Income_The Cape'!AS53</f>
        <v>6240.6087416711462</v>
      </c>
      <c r="AT53" s="544">
        <f>'Schedule 3B_Income_Eastern'!AT53+'Schedule 3C_Income_Western'!AT53+'Schedule 3D_Income_The Cape'!AT53</f>
        <v>0</v>
      </c>
      <c r="AU53" s="544">
        <f>'Schedule 3B_Income_Eastern'!AU53+'Schedule 3C_Income_Western'!AU53+'Schedule 3D_Income_The Cape'!AU53</f>
        <v>0</v>
      </c>
      <c r="AV53" s="544">
        <f>'Schedule 3B_Income_Eastern'!AV53+'Schedule 3C_Income_Western'!AV53+'Schedule 3D_Income_The Cape'!AV53</f>
        <v>17453.853411847675</v>
      </c>
      <c r="AW53" s="544">
        <f>'Schedule 3B_Income_Eastern'!AW53+'Schedule 3C_Income_Western'!AW53+'Schedule 3D_Income_The Cape'!AW53</f>
        <v>1235656.5292326349</v>
      </c>
      <c r="AX53" s="210">
        <v>30</v>
      </c>
      <c r="AY53" s="544">
        <f>'Schedule 3B_Income_Eastern'!AY53+'Schedule 3C_Income_Western'!AY53+'Schedule 3D_Income_The Cape'!AY53</f>
        <v>3651.9797735522152</v>
      </c>
      <c r="AZ53" s="544">
        <f>'Schedule 3B_Income_Eastern'!AZ53+'Schedule 3C_Income_Western'!AZ53+'Schedule 3D_Income_The Cape'!AZ53</f>
        <v>3634.2507573018856</v>
      </c>
      <c r="BA53" s="544">
        <f>'Schedule 3B_Income_Eastern'!BA53+'Schedule 3C_Income_Western'!BA53+'Schedule 3D_Income_The Cape'!BA53</f>
        <v>0</v>
      </c>
      <c r="BB53" s="544">
        <f>'Schedule 3B_Income_Eastern'!BB53+'Schedule 3C_Income_Western'!BB53+'Schedule 3D_Income_The Cape'!BB53</f>
        <v>0</v>
      </c>
      <c r="BC53" s="544">
        <f>'Schedule 3B_Income_Eastern'!BC53+'Schedule 3C_Income_Western'!BC53+'Schedule 3D_Income_The Cape'!BC53</f>
        <v>7286.2305308541008</v>
      </c>
      <c r="BD53" s="544">
        <f>'Schedule 3B_Income_Eastern'!BD53+'Schedule 3C_Income_Western'!BD53+'Schedule 3D_Income_The Cape'!BD53</f>
        <v>0</v>
      </c>
      <c r="BE53" s="544">
        <f>'Schedule 3B_Income_Eastern'!BE53+'Schedule 3C_Income_Western'!BE53+'Schedule 3D_Income_The Cape'!BE53</f>
        <v>38.662410148951246</v>
      </c>
      <c r="BF53" s="544">
        <f>'Schedule 3B_Income_Eastern'!BF53+'Schedule 3C_Income_Western'!BF53+'Schedule 3D_Income_The Cape'!BF53</f>
        <v>0</v>
      </c>
      <c r="BG53" s="544">
        <f>'Schedule 3B_Income_Eastern'!BG53+'Schedule 3C_Income_Western'!BG53+'Schedule 3D_Income_The Cape'!BG53</f>
        <v>0</v>
      </c>
      <c r="BH53" s="544">
        <f>'Schedule 3B_Income_Eastern'!BH53+'Schedule 3C_Income_Western'!BH53+'Schedule 3D_Income_The Cape'!BH53</f>
        <v>38.662410148951246</v>
      </c>
      <c r="BI53" s="544">
        <f>'Schedule 3B_Income_Eastern'!BI53+'Schedule 3C_Income_Western'!BI53+'Schedule 3D_Income_The Cape'!BI53</f>
        <v>7324.8929410030523</v>
      </c>
      <c r="BJ53" s="210">
        <v>30</v>
      </c>
      <c r="BK53" s="544">
        <f>'Schedule 3B_Income_Eastern'!BK53+'Schedule 3C_Income_Western'!BK53+'Schedule 3D_Income_The Cape'!BK53</f>
        <v>0</v>
      </c>
      <c r="BL53" s="544">
        <f>'Schedule 3B_Income_Eastern'!BL53+'Schedule 3C_Income_Western'!BL53+'Schedule 3D_Income_The Cape'!BL53</f>
        <v>0</v>
      </c>
      <c r="BM53" s="544">
        <f>'Schedule 3B_Income_Eastern'!BM53+'Schedule 3C_Income_Western'!BM53+'Schedule 3D_Income_The Cape'!BM53</f>
        <v>0</v>
      </c>
      <c r="BN53" s="544">
        <f>'Schedule 3B_Income_Eastern'!BN53+'Schedule 3C_Income_Western'!BN53+'Schedule 3D_Income_The Cape'!BN53</f>
        <v>0</v>
      </c>
      <c r="BO53" s="544">
        <f>'Schedule 3B_Income_Eastern'!BO53+'Schedule 3C_Income_Western'!BO53+'Schedule 3D_Income_The Cape'!BO53</f>
        <v>0</v>
      </c>
      <c r="BP53" s="544">
        <f>'Schedule 3B_Income_Eastern'!BP53+'Schedule 3C_Income_Western'!BP53+'Schedule 3D_Income_The Cape'!BP53</f>
        <v>0</v>
      </c>
      <c r="BQ53" s="544">
        <f>'Schedule 3B_Income_Eastern'!BQ53+'Schedule 3C_Income_Western'!BQ53+'Schedule 3D_Income_The Cape'!BQ53</f>
        <v>0</v>
      </c>
      <c r="BR53" s="544">
        <f>'Schedule 3B_Income_Eastern'!BR53+'Schedule 3C_Income_Western'!BR53+'Schedule 3D_Income_The Cape'!BR53</f>
        <v>0</v>
      </c>
      <c r="BS53" s="544">
        <f>'Schedule 3B_Income_Eastern'!BS53+'Schedule 3C_Income_Western'!BS53+'Schedule 3D_Income_The Cape'!BS53</f>
        <v>0</v>
      </c>
      <c r="BT53" s="544">
        <f>'Schedule 3B_Income_Eastern'!BT53+'Schedule 3C_Income_Western'!BT53+'Schedule 3D_Income_The Cape'!BT53</f>
        <v>0</v>
      </c>
      <c r="BU53" s="544">
        <f>'Schedule 3B_Income_Eastern'!BU53+'Schedule 3C_Income_Western'!BU53+'Schedule 3D_Income_The Cape'!BU53</f>
        <v>0</v>
      </c>
      <c r="BV53" s="210">
        <v>30</v>
      </c>
      <c r="BW53" s="544">
        <f>'Schedule 3B_Income_Eastern'!BW53+'Schedule 3C_Income_Western'!BW53+'Schedule 3D_Income_The Cape'!BW53</f>
        <v>5395.1324888092695</v>
      </c>
      <c r="BX53" s="544">
        <f>'Schedule 3B_Income_Eastern'!BX53+'Schedule 3C_Income_Western'!BX53+'Schedule 3D_Income_The Cape'!BX53</f>
        <v>7204.403072396989</v>
      </c>
      <c r="BY53" s="544">
        <f>'Schedule 3B_Income_Eastern'!BY53+'Schedule 3C_Income_Western'!BY53+'Schedule 3D_Income_The Cape'!BY53</f>
        <v>0</v>
      </c>
      <c r="BZ53" s="544">
        <f>'Schedule 3B_Income_Eastern'!BZ53+'Schedule 3C_Income_Western'!BZ53+'Schedule 3D_Income_The Cape'!BZ53</f>
        <v>0</v>
      </c>
      <c r="CA53" s="544">
        <f>'Schedule 3B_Income_Eastern'!CA53+'Schedule 3C_Income_Western'!CA53+'Schedule 3D_Income_The Cape'!CA53</f>
        <v>12599.535561206259</v>
      </c>
      <c r="CB53" s="544">
        <f>'Schedule 3B_Income_Eastern'!CB53+'Schedule 3C_Income_Western'!CB53+'Schedule 3D_Income_The Cape'!CB53</f>
        <v>11.977727676576151</v>
      </c>
      <c r="CC53" s="544">
        <f>'Schedule 3B_Income_Eastern'!CC53+'Schedule 3C_Income_Western'!CC53+'Schedule 3D_Income_The Cape'!CC53</f>
        <v>149.2796995479948</v>
      </c>
      <c r="CD53" s="544">
        <f>'Schedule 3B_Income_Eastern'!CD53+'Schedule 3C_Income_Western'!CD53+'Schedule 3D_Income_The Cape'!CD53</f>
        <v>0</v>
      </c>
      <c r="CE53" s="544">
        <f>'Schedule 3B_Income_Eastern'!CE53+'Schedule 3C_Income_Western'!CE53+'Schedule 3D_Income_The Cape'!CE53</f>
        <v>0</v>
      </c>
      <c r="CF53" s="544">
        <f>'Schedule 3B_Income_Eastern'!CF53+'Schedule 3C_Income_Western'!CF53+'Schedule 3D_Income_The Cape'!CF53</f>
        <v>161.25742722457096</v>
      </c>
      <c r="CG53" s="544">
        <f>'Schedule 3B_Income_Eastern'!CG53+'Schedule 3C_Income_Western'!CG53+'Schedule 3D_Income_The Cape'!CG53</f>
        <v>12760.792988430829</v>
      </c>
      <c r="CH53" s="210">
        <v>30</v>
      </c>
      <c r="CI53" s="544">
        <f>'Schedule 3B_Income_Eastern'!CI53+'Schedule 3C_Income_Western'!CI53+'Schedule 3D_Income_The Cape'!CI53</f>
        <v>900892.38435458171</v>
      </c>
      <c r="CJ53" s="544">
        <f>'Schedule 3B_Income_Eastern'!CJ53+'Schedule 3C_Income_Western'!CJ53+'Schedule 3D_Income_The Cape'!CJ53</f>
        <v>887517.58526782796</v>
      </c>
      <c r="CK53" s="544">
        <f>'Schedule 3B_Income_Eastern'!CK53+'Schedule 3C_Income_Western'!CK53+'Schedule 3D_Income_The Cape'!CK53</f>
        <v>0</v>
      </c>
      <c r="CL53" s="544">
        <f>'Schedule 3B_Income_Eastern'!CL53+'Schedule 3C_Income_Western'!CL53+'Schedule 3D_Income_The Cape'!CL53</f>
        <v>0</v>
      </c>
      <c r="CM53" s="372">
        <f t="shared" si="13"/>
        <v>1788409.9696224097</v>
      </c>
      <c r="CN53" s="544">
        <f>'Schedule 3B_Income_Eastern'!CN53+'Schedule 3C_Income_Western'!CN53+'Schedule 3D_Income_The Cape'!CN53</f>
        <v>13908.185606053676</v>
      </c>
      <c r="CO53" s="544">
        <f>'Schedule 3B_Income_Eastern'!CO53+'Schedule 3C_Income_Western'!CO53+'Schedule 3D_Income_The Cape'!CO53</f>
        <v>8904.7407308091661</v>
      </c>
      <c r="CP53" s="544">
        <f>'Schedule 3B_Income_Eastern'!CP53+'Schedule 3C_Income_Western'!CP53+'Schedule 3D_Income_The Cape'!CP53</f>
        <v>0</v>
      </c>
      <c r="CQ53" s="544">
        <f>'Schedule 3B_Income_Eastern'!CQ53+'Schedule 3C_Income_Western'!CQ53+'Schedule 3D_Income_The Cape'!CQ53</f>
        <v>0</v>
      </c>
      <c r="CR53" s="372">
        <f t="shared" si="14"/>
        <v>22812.926336862842</v>
      </c>
      <c r="CS53" s="544">
        <f>'Schedule 3B_Income_Eastern'!CS53+'Schedule 3C_Income_Western'!CS53+'Schedule 3D_Income_The Cape'!CS53</f>
        <v>914800.56996063539</v>
      </c>
      <c r="CT53" s="544">
        <f>'Schedule 3B_Income_Eastern'!CT53+'Schedule 3C_Income_Western'!CT53+'Schedule 3D_Income_The Cape'!CT53</f>
        <v>896422.32599863713</v>
      </c>
      <c r="CU53" s="544">
        <f>'Schedule 3B_Income_Eastern'!CU53+'Schedule 3C_Income_Western'!CU53+'Schedule 3D_Income_The Cape'!CU53</f>
        <v>0</v>
      </c>
      <c r="CV53" s="544">
        <f>'Schedule 3B_Income_Eastern'!CV53+'Schedule 3C_Income_Western'!CV53+'Schedule 3D_Income_The Cape'!CV53</f>
        <v>0</v>
      </c>
      <c r="CW53" s="372">
        <f t="shared" si="15"/>
        <v>1811222.8959592725</v>
      </c>
    </row>
    <row r="54" spans="1:101" ht="15.75" customHeight="1">
      <c r="A54" s="79" t="s">
        <v>246</v>
      </c>
      <c r="B54" s="210">
        <v>31</v>
      </c>
      <c r="C54" s="544">
        <f>'Schedule 3B_Income_Eastern'!C54+'Schedule 3C_Income_Western'!C54+'Schedule 3D_Income_The Cape'!C54</f>
        <v>602783.84113301442</v>
      </c>
      <c r="D54" s="544">
        <f>'Schedule 3B_Income_Eastern'!D54+'Schedule 3C_Income_Western'!D54+'Schedule 3D_Income_The Cape'!D54</f>
        <v>554307.86871844961</v>
      </c>
      <c r="E54" s="544">
        <f>'Schedule 3B_Income_Eastern'!E54+'Schedule 3C_Income_Western'!E54+'Schedule 3D_Income_The Cape'!E54</f>
        <v>0</v>
      </c>
      <c r="F54" s="544">
        <f>'Schedule 3B_Income_Eastern'!F54+'Schedule 3C_Income_Western'!F54+'Schedule 3D_Income_The Cape'!F54</f>
        <v>0</v>
      </c>
      <c r="G54" s="544">
        <f>'Schedule 3B_Income_Eastern'!G54+'Schedule 3C_Income_Western'!G54+'Schedule 3D_Income_The Cape'!G54</f>
        <v>1157091.709851464</v>
      </c>
      <c r="H54" s="544">
        <f>'Schedule 3B_Income_Eastern'!H54+'Schedule 3C_Income_Western'!H54+'Schedule 3D_Income_The Cape'!H54</f>
        <v>123243.30404878309</v>
      </c>
      <c r="I54" s="544">
        <f>'Schedule 3B_Income_Eastern'!I54+'Schedule 3C_Income_Western'!I54+'Schedule 3D_Income_The Cape'!I54</f>
        <v>106660.78192042621</v>
      </c>
      <c r="J54" s="544">
        <f>'Schedule 3B_Income_Eastern'!J54+'Schedule 3C_Income_Western'!J54+'Schedule 3D_Income_The Cape'!J54</f>
        <v>0</v>
      </c>
      <c r="K54" s="544">
        <f>'Schedule 3B_Income_Eastern'!K54+'Schedule 3C_Income_Western'!K54+'Schedule 3D_Income_The Cape'!K54</f>
        <v>0</v>
      </c>
      <c r="L54" s="544">
        <f>'Schedule 3B_Income_Eastern'!L54+'Schedule 3C_Income_Western'!L54+'Schedule 3D_Income_The Cape'!L54</f>
        <v>229904.08596920929</v>
      </c>
      <c r="M54" s="544">
        <f>'Schedule 3B_Income_Eastern'!M54+'Schedule 3C_Income_Western'!M54+'Schedule 3D_Income_The Cape'!M54</f>
        <v>1386995.7958206732</v>
      </c>
      <c r="N54" s="210">
        <v>31</v>
      </c>
      <c r="O54" s="544">
        <f>'Schedule 3B_Income_Eastern'!O54+'Schedule 3C_Income_Western'!O54+'Schedule 3D_Income_The Cape'!O54</f>
        <v>1388681.5739418105</v>
      </c>
      <c r="P54" s="544">
        <f>'Schedule 3B_Income_Eastern'!P54+'Schedule 3C_Income_Western'!P54+'Schedule 3D_Income_The Cape'!P54</f>
        <v>1287141.8114974904</v>
      </c>
      <c r="Q54" s="544">
        <f>'Schedule 3B_Income_Eastern'!Q54+'Schedule 3C_Income_Western'!Q54+'Schedule 3D_Income_The Cape'!Q54</f>
        <v>0</v>
      </c>
      <c r="R54" s="544">
        <f>'Schedule 3B_Income_Eastern'!R54+'Schedule 3C_Income_Western'!R54+'Schedule 3D_Income_The Cape'!R54</f>
        <v>0</v>
      </c>
      <c r="S54" s="544">
        <f>'Schedule 3B_Income_Eastern'!S54+'Schedule 3C_Income_Western'!S54+'Schedule 3D_Income_The Cape'!S54</f>
        <v>2675823.3854393014</v>
      </c>
      <c r="T54" s="544">
        <f>'Schedule 3B_Income_Eastern'!T54+'Schedule 3C_Income_Western'!T54+'Schedule 3D_Income_The Cape'!T54</f>
        <v>91878.619248661387</v>
      </c>
      <c r="U54" s="544">
        <f>'Schedule 3B_Income_Eastern'!U54+'Schedule 3C_Income_Western'!U54+'Schedule 3D_Income_The Cape'!U54</f>
        <v>87970.434474642694</v>
      </c>
      <c r="V54" s="544">
        <f>'Schedule 3B_Income_Eastern'!V54+'Schedule 3C_Income_Western'!V54+'Schedule 3D_Income_The Cape'!V54</f>
        <v>0</v>
      </c>
      <c r="W54" s="544">
        <f>'Schedule 3B_Income_Eastern'!W54+'Schedule 3C_Income_Western'!W54+'Schedule 3D_Income_The Cape'!W54</f>
        <v>0</v>
      </c>
      <c r="X54" s="544">
        <f>'Schedule 3B_Income_Eastern'!X54+'Schedule 3C_Income_Western'!X54+'Schedule 3D_Income_The Cape'!X54</f>
        <v>179849.0537233041</v>
      </c>
      <c r="Y54" s="544">
        <f>'Schedule 3B_Income_Eastern'!Y54+'Schedule 3C_Income_Western'!Y54+'Schedule 3D_Income_The Cape'!Y54</f>
        <v>2855672.4391626054</v>
      </c>
      <c r="Z54" s="210">
        <v>31</v>
      </c>
      <c r="AA54" s="544">
        <f>'Schedule 3B_Income_Eastern'!AA54+'Schedule 3C_Income_Western'!AA54+'Schedule 3D_Income_The Cape'!AA54</f>
        <v>219208.48152321967</v>
      </c>
      <c r="AB54" s="544">
        <f>'Schedule 3B_Income_Eastern'!AB54+'Schedule 3C_Income_Western'!AB54+'Schedule 3D_Income_The Cape'!AB54</f>
        <v>214149.95652785664</v>
      </c>
      <c r="AC54" s="544">
        <f>'Schedule 3B_Income_Eastern'!AC54+'Schedule 3C_Income_Western'!AC54+'Schedule 3D_Income_The Cape'!AC54</f>
        <v>0</v>
      </c>
      <c r="AD54" s="544">
        <f>'Schedule 3B_Income_Eastern'!AD54+'Schedule 3C_Income_Western'!AD54+'Schedule 3D_Income_The Cape'!AD54</f>
        <v>0</v>
      </c>
      <c r="AE54" s="544">
        <f>'Schedule 3B_Income_Eastern'!AE54+'Schedule 3C_Income_Western'!AE54+'Schedule 3D_Income_The Cape'!AE54</f>
        <v>433358.43805107631</v>
      </c>
      <c r="AF54" s="544">
        <f>'Schedule 3B_Income_Eastern'!AF54+'Schedule 3C_Income_Western'!AF54+'Schedule 3D_Income_The Cape'!AF54</f>
        <v>82472.484266355998</v>
      </c>
      <c r="AG54" s="544">
        <f>'Schedule 3B_Income_Eastern'!AG54+'Schedule 3C_Income_Western'!AG54+'Schedule 3D_Income_The Cape'!AG54</f>
        <v>107603.49122718778</v>
      </c>
      <c r="AH54" s="544">
        <f>'Schedule 3B_Income_Eastern'!AH54+'Schedule 3C_Income_Western'!AH54+'Schedule 3D_Income_The Cape'!AH54</f>
        <v>0</v>
      </c>
      <c r="AI54" s="544">
        <f>'Schedule 3B_Income_Eastern'!AI54+'Schedule 3C_Income_Western'!AI54+'Schedule 3D_Income_The Cape'!AI54</f>
        <v>0</v>
      </c>
      <c r="AJ54" s="544">
        <f>'Schedule 3B_Income_Eastern'!AJ54+'Schedule 3C_Income_Western'!AJ54+'Schedule 3D_Income_The Cape'!AJ54</f>
        <v>190075.97549354378</v>
      </c>
      <c r="AK54" s="544">
        <f>'Schedule 3B_Income_Eastern'!AK54+'Schedule 3C_Income_Western'!AK54+'Schedule 3D_Income_The Cape'!AK54</f>
        <v>623434.41354462004</v>
      </c>
      <c r="AL54" s="210">
        <v>31</v>
      </c>
      <c r="AM54" s="544">
        <f>'Schedule 3B_Income_Eastern'!AM54+'Schedule 3C_Income_Western'!AM54+'Schedule 3D_Income_The Cape'!AM54</f>
        <v>11042468.952204149</v>
      </c>
      <c r="AN54" s="544">
        <f>'Schedule 3B_Income_Eastern'!AN54+'Schedule 3C_Income_Western'!AN54+'Schedule 3D_Income_The Cape'!AN54</f>
        <v>11423983.933977528</v>
      </c>
      <c r="AO54" s="544">
        <f>'Schedule 3B_Income_Eastern'!AO54+'Schedule 3C_Income_Western'!AO54+'Schedule 3D_Income_The Cape'!AO54</f>
        <v>0</v>
      </c>
      <c r="AP54" s="544">
        <f>'Schedule 3B_Income_Eastern'!AP54+'Schedule 3C_Income_Western'!AP54+'Schedule 3D_Income_The Cape'!AP54</f>
        <v>0</v>
      </c>
      <c r="AQ54" s="544">
        <f>'Schedule 3B_Income_Eastern'!AQ54+'Schedule 3C_Income_Western'!AQ54+'Schedule 3D_Income_The Cape'!AQ54</f>
        <v>22466452.886181679</v>
      </c>
      <c r="AR54" s="544">
        <f>'Schedule 3B_Income_Eastern'!AR54+'Schedule 3C_Income_Western'!AR54+'Schedule 3D_Income_The Cape'!AR54</f>
        <v>1425288.9805674313</v>
      </c>
      <c r="AS54" s="544">
        <f>'Schedule 3B_Income_Eastern'!AS54+'Schedule 3C_Income_Western'!AS54+'Schedule 3D_Income_The Cape'!AS54</f>
        <v>1631429.482232213</v>
      </c>
      <c r="AT54" s="544">
        <f>'Schedule 3B_Income_Eastern'!AT54+'Schedule 3C_Income_Western'!AT54+'Schedule 3D_Income_The Cape'!AT54</f>
        <v>0</v>
      </c>
      <c r="AU54" s="544">
        <f>'Schedule 3B_Income_Eastern'!AU54+'Schedule 3C_Income_Western'!AU54+'Schedule 3D_Income_The Cape'!AU54</f>
        <v>0</v>
      </c>
      <c r="AV54" s="544">
        <f>'Schedule 3B_Income_Eastern'!AV54+'Schedule 3C_Income_Western'!AV54+'Schedule 3D_Income_The Cape'!AV54</f>
        <v>3056718.4627996446</v>
      </c>
      <c r="AW54" s="544">
        <f>'Schedule 3B_Income_Eastern'!AW54+'Schedule 3C_Income_Western'!AW54+'Schedule 3D_Income_The Cape'!AW54</f>
        <v>25523171.348981325</v>
      </c>
      <c r="AX54" s="210">
        <v>31</v>
      </c>
      <c r="AY54" s="544">
        <f>'Schedule 3B_Income_Eastern'!AY54+'Schedule 3C_Income_Western'!AY54+'Schedule 3D_Income_The Cape'!AY54</f>
        <v>43676.459106325936</v>
      </c>
      <c r="AZ54" s="544">
        <f>'Schedule 3B_Income_Eastern'!AZ54+'Schedule 3C_Income_Western'!AZ54+'Schedule 3D_Income_The Cape'!AZ54</f>
        <v>46725.378868285989</v>
      </c>
      <c r="BA54" s="544">
        <f>'Schedule 3B_Income_Eastern'!BA54+'Schedule 3C_Income_Western'!BA54+'Schedule 3D_Income_The Cape'!BA54</f>
        <v>0</v>
      </c>
      <c r="BB54" s="544">
        <f>'Schedule 3B_Income_Eastern'!BB54+'Schedule 3C_Income_Western'!BB54+'Schedule 3D_Income_The Cape'!BB54</f>
        <v>0</v>
      </c>
      <c r="BC54" s="544">
        <f>'Schedule 3B_Income_Eastern'!BC54+'Schedule 3C_Income_Western'!BC54+'Schedule 3D_Income_The Cape'!BC54</f>
        <v>90401.837974611917</v>
      </c>
      <c r="BD54" s="544">
        <f>'Schedule 3B_Income_Eastern'!BD54+'Schedule 3C_Income_Western'!BD54+'Schedule 3D_Income_The Cape'!BD54</f>
        <v>17763.601829640364</v>
      </c>
      <c r="BE54" s="544">
        <f>'Schedule 3B_Income_Eastern'!BE54+'Schedule 3C_Income_Western'!BE54+'Schedule 3D_Income_The Cape'!BE54</f>
        <v>15510.180462302538</v>
      </c>
      <c r="BF54" s="544">
        <f>'Schedule 3B_Income_Eastern'!BF54+'Schedule 3C_Income_Western'!BF54+'Schedule 3D_Income_The Cape'!BF54</f>
        <v>0</v>
      </c>
      <c r="BG54" s="544">
        <f>'Schedule 3B_Income_Eastern'!BG54+'Schedule 3C_Income_Western'!BG54+'Schedule 3D_Income_The Cape'!BG54</f>
        <v>0</v>
      </c>
      <c r="BH54" s="544">
        <f>'Schedule 3B_Income_Eastern'!BH54+'Schedule 3C_Income_Western'!BH54+'Schedule 3D_Income_The Cape'!BH54</f>
        <v>33273.782291942902</v>
      </c>
      <c r="BI54" s="544">
        <f>'Schedule 3B_Income_Eastern'!BI54+'Schedule 3C_Income_Western'!BI54+'Schedule 3D_Income_The Cape'!BI54</f>
        <v>123675.62026655482</v>
      </c>
      <c r="BJ54" s="210">
        <v>31</v>
      </c>
      <c r="BK54" s="544">
        <f>'Schedule 3B_Income_Eastern'!BK54+'Schedule 3C_Income_Western'!BK54+'Schedule 3D_Income_The Cape'!BK54</f>
        <v>0</v>
      </c>
      <c r="BL54" s="544">
        <f>'Schedule 3B_Income_Eastern'!BL54+'Schedule 3C_Income_Western'!BL54+'Schedule 3D_Income_The Cape'!BL54</f>
        <v>0</v>
      </c>
      <c r="BM54" s="544">
        <f>'Schedule 3B_Income_Eastern'!BM54+'Schedule 3C_Income_Western'!BM54+'Schedule 3D_Income_The Cape'!BM54</f>
        <v>0</v>
      </c>
      <c r="BN54" s="544">
        <f>'Schedule 3B_Income_Eastern'!BN54+'Schedule 3C_Income_Western'!BN54+'Schedule 3D_Income_The Cape'!BN54</f>
        <v>0</v>
      </c>
      <c r="BO54" s="544">
        <f>'Schedule 3B_Income_Eastern'!BO54+'Schedule 3C_Income_Western'!BO54+'Schedule 3D_Income_The Cape'!BO54</f>
        <v>0</v>
      </c>
      <c r="BP54" s="544">
        <f>'Schedule 3B_Income_Eastern'!BP54+'Schedule 3C_Income_Western'!BP54+'Schedule 3D_Income_The Cape'!BP54</f>
        <v>0</v>
      </c>
      <c r="BQ54" s="544">
        <f>'Schedule 3B_Income_Eastern'!BQ54+'Schedule 3C_Income_Western'!BQ54+'Schedule 3D_Income_The Cape'!BQ54</f>
        <v>0</v>
      </c>
      <c r="BR54" s="544">
        <f>'Schedule 3B_Income_Eastern'!BR54+'Schedule 3C_Income_Western'!BR54+'Schedule 3D_Income_The Cape'!BR54</f>
        <v>0</v>
      </c>
      <c r="BS54" s="544">
        <f>'Schedule 3B_Income_Eastern'!BS54+'Schedule 3C_Income_Western'!BS54+'Schedule 3D_Income_The Cape'!BS54</f>
        <v>0</v>
      </c>
      <c r="BT54" s="544">
        <f>'Schedule 3B_Income_Eastern'!BT54+'Schedule 3C_Income_Western'!BT54+'Schedule 3D_Income_The Cape'!BT54</f>
        <v>0</v>
      </c>
      <c r="BU54" s="544">
        <f>'Schedule 3B_Income_Eastern'!BU54+'Schedule 3C_Income_Western'!BU54+'Schedule 3D_Income_The Cape'!BU54</f>
        <v>0</v>
      </c>
      <c r="BV54" s="210">
        <v>31</v>
      </c>
      <c r="BW54" s="544">
        <f>'Schedule 3B_Income_Eastern'!BW54+'Schedule 3C_Income_Western'!BW54+'Schedule 3D_Income_The Cape'!BW54</f>
        <v>26105.635799828549</v>
      </c>
      <c r="BX54" s="544">
        <f>'Schedule 3B_Income_Eastern'!BX54+'Schedule 3C_Income_Western'!BX54+'Schedule 3D_Income_The Cape'!BX54</f>
        <v>55470.994213846738</v>
      </c>
      <c r="BY54" s="544">
        <f>'Schedule 3B_Income_Eastern'!BY54+'Schedule 3C_Income_Western'!BY54+'Schedule 3D_Income_The Cape'!BY54</f>
        <v>0</v>
      </c>
      <c r="BZ54" s="544">
        <f>'Schedule 3B_Income_Eastern'!BZ54+'Schedule 3C_Income_Western'!BZ54+'Schedule 3D_Income_The Cape'!BZ54</f>
        <v>0</v>
      </c>
      <c r="CA54" s="544">
        <f>'Schedule 3B_Income_Eastern'!CA54+'Schedule 3C_Income_Western'!CA54+'Schedule 3D_Income_The Cape'!CA54</f>
        <v>81576.630013675298</v>
      </c>
      <c r="CB54" s="544">
        <f>'Schedule 3B_Income_Eastern'!CB54+'Schedule 3C_Income_Western'!CB54+'Schedule 3D_Income_The Cape'!CB54</f>
        <v>15398.029493014898</v>
      </c>
      <c r="CC54" s="544">
        <f>'Schedule 3B_Income_Eastern'!CC54+'Schedule 3C_Income_Western'!CC54+'Schedule 3D_Income_The Cape'!CC54</f>
        <v>25661.151968698909</v>
      </c>
      <c r="CD54" s="544">
        <f>'Schedule 3B_Income_Eastern'!CD54+'Schedule 3C_Income_Western'!CD54+'Schedule 3D_Income_The Cape'!CD54</f>
        <v>0</v>
      </c>
      <c r="CE54" s="544">
        <f>'Schedule 3B_Income_Eastern'!CE54+'Schedule 3C_Income_Western'!CE54+'Schedule 3D_Income_The Cape'!CE54</f>
        <v>0</v>
      </c>
      <c r="CF54" s="544">
        <f>'Schedule 3B_Income_Eastern'!CF54+'Schedule 3C_Income_Western'!CF54+'Schedule 3D_Income_The Cape'!CF54</f>
        <v>41059.181461713808</v>
      </c>
      <c r="CG54" s="544">
        <f>'Schedule 3B_Income_Eastern'!CG54+'Schedule 3C_Income_Western'!CG54+'Schedule 3D_Income_The Cape'!CG54</f>
        <v>122635.8114753891</v>
      </c>
      <c r="CH54" s="210">
        <v>31</v>
      </c>
      <c r="CI54" s="544">
        <f>'Schedule 3B_Income_Eastern'!CI54+'Schedule 3C_Income_Western'!CI54+'Schedule 3D_Income_The Cape'!CI54</f>
        <v>13322924.943708349</v>
      </c>
      <c r="CJ54" s="544">
        <f>'Schedule 3B_Income_Eastern'!CJ54+'Schedule 3C_Income_Western'!CJ54+'Schedule 3D_Income_The Cape'!CJ54</f>
        <v>13581779.943803458</v>
      </c>
      <c r="CK54" s="544">
        <f>'Schedule 3B_Income_Eastern'!CK54+'Schedule 3C_Income_Western'!CK54+'Schedule 3D_Income_The Cape'!CK54</f>
        <v>0</v>
      </c>
      <c r="CL54" s="544">
        <f>'Schedule 3B_Income_Eastern'!CL54+'Schedule 3C_Income_Western'!CL54+'Schedule 3D_Income_The Cape'!CL54</f>
        <v>0</v>
      </c>
      <c r="CM54" s="372">
        <f t="shared" si="13"/>
        <v>26904704.887511805</v>
      </c>
      <c r="CN54" s="544">
        <f>'Schedule 3B_Income_Eastern'!CN54+'Schedule 3C_Income_Western'!CN54+'Schedule 3D_Income_The Cape'!CN54</f>
        <v>1756045.0194538869</v>
      </c>
      <c r="CO54" s="544">
        <f>'Schedule 3B_Income_Eastern'!CO54+'Schedule 3C_Income_Western'!CO54+'Schedule 3D_Income_The Cape'!CO54</f>
        <v>1974835.5222854712</v>
      </c>
      <c r="CP54" s="544">
        <f>'Schedule 3B_Income_Eastern'!CP54+'Schedule 3C_Income_Western'!CP54+'Schedule 3D_Income_The Cape'!CP54</f>
        <v>0</v>
      </c>
      <c r="CQ54" s="544">
        <f>'Schedule 3B_Income_Eastern'!CQ54+'Schedule 3C_Income_Western'!CQ54+'Schedule 3D_Income_The Cape'!CQ54</f>
        <v>0</v>
      </c>
      <c r="CR54" s="372">
        <f t="shared" si="14"/>
        <v>3730880.5417393581</v>
      </c>
      <c r="CS54" s="544">
        <f>'Schedule 3B_Income_Eastern'!CS54+'Schedule 3C_Income_Western'!CS54+'Schedule 3D_Income_The Cape'!CS54</f>
        <v>15078969.963162236</v>
      </c>
      <c r="CT54" s="544">
        <f>'Schedule 3B_Income_Eastern'!CT54+'Schedule 3C_Income_Western'!CT54+'Schedule 3D_Income_The Cape'!CT54</f>
        <v>15556615.466088932</v>
      </c>
      <c r="CU54" s="544">
        <f>'Schedule 3B_Income_Eastern'!CU54+'Schedule 3C_Income_Western'!CU54+'Schedule 3D_Income_The Cape'!CU54</f>
        <v>0</v>
      </c>
      <c r="CV54" s="544">
        <f>'Schedule 3B_Income_Eastern'!CV54+'Schedule 3C_Income_Western'!CV54+'Schedule 3D_Income_The Cape'!CV54</f>
        <v>0</v>
      </c>
      <c r="CW54" s="372">
        <f t="shared" si="15"/>
        <v>30635585.429251168</v>
      </c>
    </row>
    <row r="55" spans="1:101" ht="15.75" customHeight="1">
      <c r="A55" s="79" t="s">
        <v>247</v>
      </c>
      <c r="B55" s="210">
        <v>32</v>
      </c>
      <c r="C55" s="544">
        <f>'Schedule 3B_Income_Eastern'!C55+'Schedule 3C_Income_Western'!C55+'Schedule 3D_Income_The Cape'!C55</f>
        <v>625087.1878963029</v>
      </c>
      <c r="D55" s="544">
        <f>'Schedule 3B_Income_Eastern'!D55+'Schedule 3C_Income_Western'!D55+'Schedule 3D_Income_The Cape'!D55</f>
        <v>548171.16723106464</v>
      </c>
      <c r="E55" s="544">
        <f>'Schedule 3B_Income_Eastern'!E55+'Schedule 3C_Income_Western'!E55+'Schedule 3D_Income_The Cape'!E55</f>
        <v>0</v>
      </c>
      <c r="F55" s="544">
        <f>'Schedule 3B_Income_Eastern'!F55+'Schedule 3C_Income_Western'!F55+'Schedule 3D_Income_The Cape'!F55</f>
        <v>0</v>
      </c>
      <c r="G55" s="544">
        <f>'Schedule 3B_Income_Eastern'!G55+'Schedule 3C_Income_Western'!G55+'Schedule 3D_Income_The Cape'!G55</f>
        <v>1173258.3551273677</v>
      </c>
      <c r="H55" s="544">
        <f>'Schedule 3B_Income_Eastern'!H55+'Schedule 3C_Income_Western'!H55+'Schedule 3D_Income_The Cape'!H55</f>
        <v>327205.86667196808</v>
      </c>
      <c r="I55" s="544">
        <f>'Schedule 3B_Income_Eastern'!I55+'Schedule 3C_Income_Western'!I55+'Schedule 3D_Income_The Cape'!I55</f>
        <v>277201.76252119523</v>
      </c>
      <c r="J55" s="544">
        <f>'Schedule 3B_Income_Eastern'!J55+'Schedule 3C_Income_Western'!J55+'Schedule 3D_Income_The Cape'!J55</f>
        <v>0</v>
      </c>
      <c r="K55" s="544">
        <f>'Schedule 3B_Income_Eastern'!K55+'Schedule 3C_Income_Western'!K55+'Schedule 3D_Income_The Cape'!K55</f>
        <v>0</v>
      </c>
      <c r="L55" s="544">
        <f>'Schedule 3B_Income_Eastern'!L55+'Schedule 3C_Income_Western'!L55+'Schedule 3D_Income_The Cape'!L55</f>
        <v>604407.62919316324</v>
      </c>
      <c r="M55" s="544">
        <f>'Schedule 3B_Income_Eastern'!M55+'Schedule 3C_Income_Western'!M55+'Schedule 3D_Income_The Cape'!M55</f>
        <v>1777665.9843205307</v>
      </c>
      <c r="N55" s="210">
        <v>32</v>
      </c>
      <c r="O55" s="544">
        <f>'Schedule 3B_Income_Eastern'!O55+'Schedule 3C_Income_Western'!O55+'Schedule 3D_Income_The Cape'!O55</f>
        <v>726507.20624222665</v>
      </c>
      <c r="P55" s="544">
        <f>'Schedule 3B_Income_Eastern'!P55+'Schedule 3C_Income_Western'!P55+'Schedule 3D_Income_The Cape'!P55</f>
        <v>748721.03668073216</v>
      </c>
      <c r="Q55" s="544">
        <f>'Schedule 3B_Income_Eastern'!Q55+'Schedule 3C_Income_Western'!Q55+'Schedule 3D_Income_The Cape'!Q55</f>
        <v>0</v>
      </c>
      <c r="R55" s="544">
        <f>'Schedule 3B_Income_Eastern'!R55+'Schedule 3C_Income_Western'!R55+'Schedule 3D_Income_The Cape'!R55</f>
        <v>0</v>
      </c>
      <c r="S55" s="544">
        <f>'Schedule 3B_Income_Eastern'!S55+'Schedule 3C_Income_Western'!S55+'Schedule 3D_Income_The Cape'!S55</f>
        <v>1475228.2429229589</v>
      </c>
      <c r="T55" s="544">
        <f>'Schedule 3B_Income_Eastern'!T55+'Schedule 3C_Income_Western'!T55+'Schedule 3D_Income_The Cape'!T55</f>
        <v>320823.55503762473</v>
      </c>
      <c r="U55" s="544">
        <f>'Schedule 3B_Income_Eastern'!U55+'Schedule 3C_Income_Western'!U55+'Schedule 3D_Income_The Cape'!U55</f>
        <v>307062.16592727718</v>
      </c>
      <c r="V55" s="544">
        <f>'Schedule 3B_Income_Eastern'!V55+'Schedule 3C_Income_Western'!V55+'Schedule 3D_Income_The Cape'!V55</f>
        <v>0</v>
      </c>
      <c r="W55" s="544">
        <f>'Schedule 3B_Income_Eastern'!W55+'Schedule 3C_Income_Western'!W55+'Schedule 3D_Income_The Cape'!W55</f>
        <v>0</v>
      </c>
      <c r="X55" s="544">
        <f>'Schedule 3B_Income_Eastern'!X55+'Schedule 3C_Income_Western'!X55+'Schedule 3D_Income_The Cape'!X55</f>
        <v>627885.72096490196</v>
      </c>
      <c r="Y55" s="544">
        <f>'Schedule 3B_Income_Eastern'!Y55+'Schedule 3C_Income_Western'!Y55+'Schedule 3D_Income_The Cape'!Y55</f>
        <v>2103113.963887861</v>
      </c>
      <c r="Z55" s="210">
        <v>32</v>
      </c>
      <c r="AA55" s="544">
        <f>'Schedule 3B_Income_Eastern'!AA55+'Schedule 3C_Income_Western'!AA55+'Schedule 3D_Income_The Cape'!AA55</f>
        <v>250503.10003248899</v>
      </c>
      <c r="AB55" s="544">
        <f>'Schedule 3B_Income_Eastern'!AB55+'Schedule 3C_Income_Western'!AB55+'Schedule 3D_Income_The Cape'!AB55</f>
        <v>269148.26502027916</v>
      </c>
      <c r="AC55" s="544">
        <f>'Schedule 3B_Income_Eastern'!AC55+'Schedule 3C_Income_Western'!AC55+'Schedule 3D_Income_The Cape'!AC55</f>
        <v>0</v>
      </c>
      <c r="AD55" s="544">
        <f>'Schedule 3B_Income_Eastern'!AD55+'Schedule 3C_Income_Western'!AD55+'Schedule 3D_Income_The Cape'!AD55</f>
        <v>0</v>
      </c>
      <c r="AE55" s="544">
        <f>'Schedule 3B_Income_Eastern'!AE55+'Schedule 3C_Income_Western'!AE55+'Schedule 3D_Income_The Cape'!AE55</f>
        <v>519651.36505276815</v>
      </c>
      <c r="AF55" s="544">
        <f>'Schedule 3B_Income_Eastern'!AF55+'Schedule 3C_Income_Western'!AF55+'Schedule 3D_Income_The Cape'!AF55</f>
        <v>115290.34347983365</v>
      </c>
      <c r="AG55" s="544">
        <f>'Schedule 3B_Income_Eastern'!AG55+'Schedule 3C_Income_Western'!AG55+'Schedule 3D_Income_The Cape'!AG55</f>
        <v>163134.04324664746</v>
      </c>
      <c r="AH55" s="544">
        <f>'Schedule 3B_Income_Eastern'!AH55+'Schedule 3C_Income_Western'!AH55+'Schedule 3D_Income_The Cape'!AH55</f>
        <v>0</v>
      </c>
      <c r="AI55" s="544">
        <f>'Schedule 3B_Income_Eastern'!AI55+'Schedule 3C_Income_Western'!AI55+'Schedule 3D_Income_The Cape'!AI55</f>
        <v>0</v>
      </c>
      <c r="AJ55" s="544">
        <f>'Schedule 3B_Income_Eastern'!AJ55+'Schedule 3C_Income_Western'!AJ55+'Schedule 3D_Income_The Cape'!AJ55</f>
        <v>278424.38672648114</v>
      </c>
      <c r="AK55" s="544">
        <f>'Schedule 3B_Income_Eastern'!AK55+'Schedule 3C_Income_Western'!AK55+'Schedule 3D_Income_The Cape'!AK55</f>
        <v>798075.75177924917</v>
      </c>
      <c r="AL55" s="210">
        <v>32</v>
      </c>
      <c r="AM55" s="544">
        <f>'Schedule 3B_Income_Eastern'!AM55+'Schedule 3C_Income_Western'!AM55+'Schedule 3D_Income_The Cape'!AM55</f>
        <v>8182515.8965018075</v>
      </c>
      <c r="AN55" s="544">
        <f>'Schedule 3B_Income_Eastern'!AN55+'Schedule 3C_Income_Western'!AN55+'Schedule 3D_Income_The Cape'!AN55</f>
        <v>8618703.8475727085</v>
      </c>
      <c r="AO55" s="544">
        <f>'Schedule 3B_Income_Eastern'!AO55+'Schedule 3C_Income_Western'!AO55+'Schedule 3D_Income_The Cape'!AO55</f>
        <v>0</v>
      </c>
      <c r="AP55" s="544">
        <f>'Schedule 3B_Income_Eastern'!AP55+'Schedule 3C_Income_Western'!AP55+'Schedule 3D_Income_The Cape'!AP55</f>
        <v>0</v>
      </c>
      <c r="AQ55" s="544">
        <f>'Schedule 3B_Income_Eastern'!AQ55+'Schedule 3C_Income_Western'!AQ55+'Schedule 3D_Income_The Cape'!AQ55</f>
        <v>16801219.744074516</v>
      </c>
      <c r="AR55" s="544">
        <f>'Schedule 3B_Income_Eastern'!AR55+'Schedule 3C_Income_Western'!AR55+'Schedule 3D_Income_The Cape'!AR55</f>
        <v>2550254.3844072125</v>
      </c>
      <c r="AS55" s="544">
        <f>'Schedule 3B_Income_Eastern'!AS55+'Schedule 3C_Income_Western'!AS55+'Schedule 3D_Income_The Cape'!AS55</f>
        <v>2829426.2424668707</v>
      </c>
      <c r="AT55" s="544">
        <f>'Schedule 3B_Income_Eastern'!AT55+'Schedule 3C_Income_Western'!AT55+'Schedule 3D_Income_The Cape'!AT55</f>
        <v>0</v>
      </c>
      <c r="AU55" s="544">
        <f>'Schedule 3B_Income_Eastern'!AU55+'Schedule 3C_Income_Western'!AU55+'Schedule 3D_Income_The Cape'!AU55</f>
        <v>0</v>
      </c>
      <c r="AV55" s="544">
        <f>'Schedule 3B_Income_Eastern'!AV55+'Schedule 3C_Income_Western'!AV55+'Schedule 3D_Income_The Cape'!AV55</f>
        <v>5379680.6268740837</v>
      </c>
      <c r="AW55" s="544">
        <f>'Schedule 3B_Income_Eastern'!AW55+'Schedule 3C_Income_Western'!AW55+'Schedule 3D_Income_The Cape'!AW55</f>
        <v>22180900.370948598</v>
      </c>
      <c r="AX55" s="210">
        <v>32</v>
      </c>
      <c r="AY55" s="544">
        <f>'Schedule 3B_Income_Eastern'!AY55+'Schedule 3C_Income_Western'!AY55+'Schedule 3D_Income_The Cape'!AY55</f>
        <v>223109.61553962226</v>
      </c>
      <c r="AZ55" s="544">
        <f>'Schedule 3B_Income_Eastern'!AZ55+'Schedule 3C_Income_Western'!AZ55+'Schedule 3D_Income_The Cape'!AZ55</f>
        <v>275113.26397528127</v>
      </c>
      <c r="BA55" s="544">
        <f>'Schedule 3B_Income_Eastern'!BA55+'Schedule 3C_Income_Western'!BA55+'Schedule 3D_Income_The Cape'!BA55</f>
        <v>0</v>
      </c>
      <c r="BB55" s="544">
        <f>'Schedule 3B_Income_Eastern'!BB55+'Schedule 3C_Income_Western'!BB55+'Schedule 3D_Income_The Cape'!BB55</f>
        <v>0</v>
      </c>
      <c r="BC55" s="544">
        <f>'Schedule 3B_Income_Eastern'!BC55+'Schedule 3C_Income_Western'!BC55+'Schedule 3D_Income_The Cape'!BC55</f>
        <v>498222.87951490353</v>
      </c>
      <c r="BD55" s="544">
        <f>'Schedule 3B_Income_Eastern'!BD55+'Schedule 3C_Income_Western'!BD55+'Schedule 3D_Income_The Cape'!BD55</f>
        <v>68143.487009637509</v>
      </c>
      <c r="BE55" s="544">
        <f>'Schedule 3B_Income_Eastern'!BE55+'Schedule 3C_Income_Western'!BE55+'Schedule 3D_Income_The Cape'!BE55</f>
        <v>84512.588117837164</v>
      </c>
      <c r="BF55" s="544">
        <f>'Schedule 3B_Income_Eastern'!BF55+'Schedule 3C_Income_Western'!BF55+'Schedule 3D_Income_The Cape'!BF55</f>
        <v>0</v>
      </c>
      <c r="BG55" s="544">
        <f>'Schedule 3B_Income_Eastern'!BG55+'Schedule 3C_Income_Western'!BG55+'Schedule 3D_Income_The Cape'!BG55</f>
        <v>0</v>
      </c>
      <c r="BH55" s="544">
        <f>'Schedule 3B_Income_Eastern'!BH55+'Schedule 3C_Income_Western'!BH55+'Schedule 3D_Income_The Cape'!BH55</f>
        <v>152656.07512747467</v>
      </c>
      <c r="BI55" s="544">
        <f>'Schedule 3B_Income_Eastern'!BI55+'Schedule 3C_Income_Western'!BI55+'Schedule 3D_Income_The Cape'!BI55</f>
        <v>650878.95464237838</v>
      </c>
      <c r="BJ55" s="210">
        <v>32</v>
      </c>
      <c r="BK55" s="544">
        <f>'Schedule 3B_Income_Eastern'!BK55+'Schedule 3C_Income_Western'!BK55+'Schedule 3D_Income_The Cape'!BK55</f>
        <v>0</v>
      </c>
      <c r="BL55" s="544">
        <f>'Schedule 3B_Income_Eastern'!BL55+'Schedule 3C_Income_Western'!BL55+'Schedule 3D_Income_The Cape'!BL55</f>
        <v>0</v>
      </c>
      <c r="BM55" s="544">
        <f>'Schedule 3B_Income_Eastern'!BM55+'Schedule 3C_Income_Western'!BM55+'Schedule 3D_Income_The Cape'!BM55</f>
        <v>0</v>
      </c>
      <c r="BN55" s="544">
        <f>'Schedule 3B_Income_Eastern'!BN55+'Schedule 3C_Income_Western'!BN55+'Schedule 3D_Income_The Cape'!BN55</f>
        <v>0</v>
      </c>
      <c r="BO55" s="544">
        <f>'Schedule 3B_Income_Eastern'!BO55+'Schedule 3C_Income_Western'!BO55+'Schedule 3D_Income_The Cape'!BO55</f>
        <v>0</v>
      </c>
      <c r="BP55" s="544">
        <f>'Schedule 3B_Income_Eastern'!BP55+'Schedule 3C_Income_Western'!BP55+'Schedule 3D_Income_The Cape'!BP55</f>
        <v>0</v>
      </c>
      <c r="BQ55" s="544">
        <f>'Schedule 3B_Income_Eastern'!BQ55+'Schedule 3C_Income_Western'!BQ55+'Schedule 3D_Income_The Cape'!BQ55</f>
        <v>0</v>
      </c>
      <c r="BR55" s="544">
        <f>'Schedule 3B_Income_Eastern'!BR55+'Schedule 3C_Income_Western'!BR55+'Schedule 3D_Income_The Cape'!BR55</f>
        <v>0</v>
      </c>
      <c r="BS55" s="544">
        <f>'Schedule 3B_Income_Eastern'!BS55+'Schedule 3C_Income_Western'!BS55+'Schedule 3D_Income_The Cape'!BS55</f>
        <v>0</v>
      </c>
      <c r="BT55" s="544">
        <f>'Schedule 3B_Income_Eastern'!BT55+'Schedule 3C_Income_Western'!BT55+'Schedule 3D_Income_The Cape'!BT55</f>
        <v>0</v>
      </c>
      <c r="BU55" s="544">
        <f>'Schedule 3B_Income_Eastern'!BU55+'Schedule 3C_Income_Western'!BU55+'Schedule 3D_Income_The Cape'!BU55</f>
        <v>0</v>
      </c>
      <c r="BV55" s="210">
        <v>32</v>
      </c>
      <c r="BW55" s="544">
        <f>'Schedule 3B_Income_Eastern'!BW55+'Schedule 3C_Income_Western'!BW55+'Schedule 3D_Income_The Cape'!BW55</f>
        <v>159901.51522457588</v>
      </c>
      <c r="BX55" s="544">
        <f>'Schedule 3B_Income_Eastern'!BX55+'Schedule 3C_Income_Western'!BX55+'Schedule 3D_Income_The Cape'!BX55</f>
        <v>128788.1301695268</v>
      </c>
      <c r="BY55" s="544">
        <f>'Schedule 3B_Income_Eastern'!BY55+'Schedule 3C_Income_Western'!BY55+'Schedule 3D_Income_The Cape'!BY55</f>
        <v>0</v>
      </c>
      <c r="BZ55" s="544">
        <f>'Schedule 3B_Income_Eastern'!BZ55+'Schedule 3C_Income_Western'!BZ55+'Schedule 3D_Income_The Cape'!BZ55</f>
        <v>0</v>
      </c>
      <c r="CA55" s="544">
        <f>'Schedule 3B_Income_Eastern'!CA55+'Schedule 3C_Income_Western'!CA55+'Schedule 3D_Income_The Cape'!CA55</f>
        <v>288689.64539410267</v>
      </c>
      <c r="CB55" s="544">
        <f>'Schedule 3B_Income_Eastern'!CB55+'Schedule 3C_Income_Western'!CB55+'Schedule 3D_Income_The Cape'!CB55</f>
        <v>125397.54830537026</v>
      </c>
      <c r="CC55" s="544">
        <f>'Schedule 3B_Income_Eastern'!CC55+'Schedule 3C_Income_Western'!CC55+'Schedule 3D_Income_The Cape'!CC55</f>
        <v>168937.6609677549</v>
      </c>
      <c r="CD55" s="544">
        <f>'Schedule 3B_Income_Eastern'!CD55+'Schedule 3C_Income_Western'!CD55+'Schedule 3D_Income_The Cape'!CD55</f>
        <v>0</v>
      </c>
      <c r="CE55" s="544">
        <f>'Schedule 3B_Income_Eastern'!CE55+'Schedule 3C_Income_Western'!CE55+'Schedule 3D_Income_The Cape'!CE55</f>
        <v>0</v>
      </c>
      <c r="CF55" s="544">
        <f>'Schedule 3B_Income_Eastern'!CF55+'Schedule 3C_Income_Western'!CF55+'Schedule 3D_Income_The Cape'!CF55</f>
        <v>294335.20927312516</v>
      </c>
      <c r="CG55" s="544">
        <f>'Schedule 3B_Income_Eastern'!CG55+'Schedule 3C_Income_Western'!CG55+'Schedule 3D_Income_The Cape'!CG55</f>
        <v>583024.85466722783</v>
      </c>
      <c r="CH55" s="210">
        <v>32</v>
      </c>
      <c r="CI55" s="544">
        <f>'Schedule 3B_Income_Eastern'!CI55+'Schedule 3C_Income_Western'!CI55+'Schedule 3D_Income_The Cape'!CI55</f>
        <v>10167624.521437025</v>
      </c>
      <c r="CJ55" s="544">
        <f>'Schedule 3B_Income_Eastern'!CJ55+'Schedule 3C_Income_Western'!CJ55+'Schedule 3D_Income_The Cape'!CJ55</f>
        <v>10588645.710649591</v>
      </c>
      <c r="CK55" s="544">
        <f>'Schedule 3B_Income_Eastern'!CK55+'Schedule 3C_Income_Western'!CK55+'Schedule 3D_Income_The Cape'!CK55</f>
        <v>0</v>
      </c>
      <c r="CL55" s="544">
        <f>'Schedule 3B_Income_Eastern'!CL55+'Schedule 3C_Income_Western'!CL55+'Schedule 3D_Income_The Cape'!CL55</f>
        <v>0</v>
      </c>
      <c r="CM55" s="372">
        <f t="shared" si="13"/>
        <v>20756270.232086614</v>
      </c>
      <c r="CN55" s="544">
        <f>'Schedule 3B_Income_Eastern'!CN55+'Schedule 3C_Income_Western'!CN55+'Schedule 3D_Income_The Cape'!CN55</f>
        <v>3507115.1849116459</v>
      </c>
      <c r="CO55" s="544">
        <f>'Schedule 3B_Income_Eastern'!CO55+'Schedule 3C_Income_Western'!CO55+'Schedule 3D_Income_The Cape'!CO55</f>
        <v>3830274.4632475823</v>
      </c>
      <c r="CP55" s="544">
        <f>'Schedule 3B_Income_Eastern'!CP55+'Schedule 3C_Income_Western'!CP55+'Schedule 3D_Income_The Cape'!CP55</f>
        <v>0</v>
      </c>
      <c r="CQ55" s="544">
        <f>'Schedule 3B_Income_Eastern'!CQ55+'Schedule 3C_Income_Western'!CQ55+'Schedule 3D_Income_The Cape'!CQ55</f>
        <v>0</v>
      </c>
      <c r="CR55" s="372">
        <f t="shared" si="14"/>
        <v>7337389.6481592283</v>
      </c>
      <c r="CS55" s="544">
        <f>'Schedule 3B_Income_Eastern'!CS55+'Schedule 3C_Income_Western'!CS55+'Schedule 3D_Income_The Cape'!CS55</f>
        <v>13674739.706348669</v>
      </c>
      <c r="CT55" s="544">
        <f>'Schedule 3B_Income_Eastern'!CT55+'Schedule 3C_Income_Western'!CT55+'Schedule 3D_Income_The Cape'!CT55</f>
        <v>14418920.173897173</v>
      </c>
      <c r="CU55" s="544">
        <f>'Schedule 3B_Income_Eastern'!CU55+'Schedule 3C_Income_Western'!CU55+'Schedule 3D_Income_The Cape'!CU55</f>
        <v>0</v>
      </c>
      <c r="CV55" s="544">
        <f>'Schedule 3B_Income_Eastern'!CV55+'Schedule 3C_Income_Western'!CV55+'Schedule 3D_Income_The Cape'!CV55</f>
        <v>0</v>
      </c>
      <c r="CW55" s="372">
        <f t="shared" si="15"/>
        <v>28093659.880245842</v>
      </c>
    </row>
    <row r="56" spans="1:101" ht="15.75" customHeight="1">
      <c r="A56" s="79" t="s">
        <v>248</v>
      </c>
      <c r="B56" s="210">
        <v>33</v>
      </c>
      <c r="C56" s="544">
        <f>'Schedule 3B_Income_Eastern'!C56+'Schedule 3C_Income_Western'!C56+'Schedule 3D_Income_The Cape'!C56</f>
        <v>139770.39695067011</v>
      </c>
      <c r="D56" s="544">
        <f>'Schedule 3B_Income_Eastern'!D56+'Schedule 3C_Income_Western'!D56+'Schedule 3D_Income_The Cape'!D56</f>
        <v>101314.3522856474</v>
      </c>
      <c r="E56" s="544">
        <f>'Schedule 3B_Income_Eastern'!E56+'Schedule 3C_Income_Western'!E56+'Schedule 3D_Income_The Cape'!E56</f>
        <v>0</v>
      </c>
      <c r="F56" s="544">
        <f>'Schedule 3B_Income_Eastern'!F56+'Schedule 3C_Income_Western'!F56+'Schedule 3D_Income_The Cape'!F56</f>
        <v>0</v>
      </c>
      <c r="G56" s="544">
        <f>'Schedule 3B_Income_Eastern'!G56+'Schedule 3C_Income_Western'!G56+'Schedule 3D_Income_The Cape'!G56</f>
        <v>241084.74923631753</v>
      </c>
      <c r="H56" s="544">
        <f>'Schedule 3B_Income_Eastern'!H56+'Schedule 3C_Income_Western'!H56+'Schedule 3D_Income_The Cape'!H56</f>
        <v>332370.88768845674</v>
      </c>
      <c r="I56" s="544">
        <f>'Schedule 3B_Income_Eastern'!I56+'Schedule 3C_Income_Western'!I56+'Schedule 3D_Income_The Cape'!I56</f>
        <v>340942.73182643624</v>
      </c>
      <c r="J56" s="544">
        <f>'Schedule 3B_Income_Eastern'!J56+'Schedule 3C_Income_Western'!J56+'Schedule 3D_Income_The Cape'!J56</f>
        <v>0</v>
      </c>
      <c r="K56" s="544">
        <f>'Schedule 3B_Income_Eastern'!K56+'Schedule 3C_Income_Western'!K56+'Schedule 3D_Income_The Cape'!K56</f>
        <v>0</v>
      </c>
      <c r="L56" s="544">
        <f>'Schedule 3B_Income_Eastern'!L56+'Schedule 3C_Income_Western'!L56+'Schedule 3D_Income_The Cape'!L56</f>
        <v>673313.61951489293</v>
      </c>
      <c r="M56" s="544">
        <f>'Schedule 3B_Income_Eastern'!M56+'Schedule 3C_Income_Western'!M56+'Schedule 3D_Income_The Cape'!M56</f>
        <v>914398.36875121051</v>
      </c>
      <c r="N56" s="210">
        <v>33</v>
      </c>
      <c r="O56" s="544">
        <f>'Schedule 3B_Income_Eastern'!O56+'Schedule 3C_Income_Western'!O56+'Schedule 3D_Income_The Cape'!O56</f>
        <v>105317.56002416214</v>
      </c>
      <c r="P56" s="544">
        <f>'Schedule 3B_Income_Eastern'!P56+'Schedule 3C_Income_Western'!P56+'Schedule 3D_Income_The Cape'!P56</f>
        <v>106771.34224455908</v>
      </c>
      <c r="Q56" s="544">
        <f>'Schedule 3B_Income_Eastern'!Q56+'Schedule 3C_Income_Western'!Q56+'Schedule 3D_Income_The Cape'!Q56</f>
        <v>0</v>
      </c>
      <c r="R56" s="544">
        <f>'Schedule 3B_Income_Eastern'!R56+'Schedule 3C_Income_Western'!R56+'Schedule 3D_Income_The Cape'!R56</f>
        <v>0</v>
      </c>
      <c r="S56" s="544">
        <f>'Schedule 3B_Income_Eastern'!S56+'Schedule 3C_Income_Western'!S56+'Schedule 3D_Income_The Cape'!S56</f>
        <v>212088.90226872123</v>
      </c>
      <c r="T56" s="544">
        <f>'Schedule 3B_Income_Eastern'!T56+'Schedule 3C_Income_Western'!T56+'Schedule 3D_Income_The Cape'!T56</f>
        <v>180136.78855546276</v>
      </c>
      <c r="U56" s="544">
        <f>'Schedule 3B_Income_Eastern'!U56+'Schedule 3C_Income_Western'!U56+'Schedule 3D_Income_The Cape'!U56</f>
        <v>250241.09119546341</v>
      </c>
      <c r="V56" s="544">
        <f>'Schedule 3B_Income_Eastern'!V56+'Schedule 3C_Income_Western'!V56+'Schedule 3D_Income_The Cape'!V56</f>
        <v>0</v>
      </c>
      <c r="W56" s="544">
        <f>'Schedule 3B_Income_Eastern'!W56+'Schedule 3C_Income_Western'!W56+'Schedule 3D_Income_The Cape'!W56</f>
        <v>0</v>
      </c>
      <c r="X56" s="544">
        <f>'Schedule 3B_Income_Eastern'!X56+'Schedule 3C_Income_Western'!X56+'Schedule 3D_Income_The Cape'!X56</f>
        <v>430377.87975092616</v>
      </c>
      <c r="Y56" s="544">
        <f>'Schedule 3B_Income_Eastern'!Y56+'Schedule 3C_Income_Western'!Y56+'Schedule 3D_Income_The Cape'!Y56</f>
        <v>642466.78201964742</v>
      </c>
      <c r="Z56" s="210">
        <v>33</v>
      </c>
      <c r="AA56" s="544">
        <f>'Schedule 3B_Income_Eastern'!AA56+'Schedule 3C_Income_Western'!AA56+'Schedule 3D_Income_The Cape'!AA56</f>
        <v>14060.097162546086</v>
      </c>
      <c r="AB56" s="544">
        <f>'Schedule 3B_Income_Eastern'!AB56+'Schedule 3C_Income_Western'!AB56+'Schedule 3D_Income_The Cape'!AB56</f>
        <v>10014.909428821105</v>
      </c>
      <c r="AC56" s="544">
        <f>'Schedule 3B_Income_Eastern'!AC56+'Schedule 3C_Income_Western'!AC56+'Schedule 3D_Income_The Cape'!AC56</f>
        <v>0</v>
      </c>
      <c r="AD56" s="544">
        <f>'Schedule 3B_Income_Eastern'!AD56+'Schedule 3C_Income_Western'!AD56+'Schedule 3D_Income_The Cape'!AD56</f>
        <v>0</v>
      </c>
      <c r="AE56" s="544">
        <f>'Schedule 3B_Income_Eastern'!AE56+'Schedule 3C_Income_Western'!AE56+'Schedule 3D_Income_The Cape'!AE56</f>
        <v>24075.006591367197</v>
      </c>
      <c r="AF56" s="544">
        <f>'Schedule 3B_Income_Eastern'!AF56+'Schedule 3C_Income_Western'!AF56+'Schedule 3D_Income_The Cape'!AF56</f>
        <v>22948.831893405997</v>
      </c>
      <c r="AG56" s="544">
        <f>'Schedule 3B_Income_Eastern'!AG56+'Schedule 3C_Income_Western'!AG56+'Schedule 3D_Income_The Cape'!AG56</f>
        <v>18091.654700609673</v>
      </c>
      <c r="AH56" s="544">
        <f>'Schedule 3B_Income_Eastern'!AH56+'Schedule 3C_Income_Western'!AH56+'Schedule 3D_Income_The Cape'!AH56</f>
        <v>0</v>
      </c>
      <c r="AI56" s="544">
        <f>'Schedule 3B_Income_Eastern'!AI56+'Schedule 3C_Income_Western'!AI56+'Schedule 3D_Income_The Cape'!AI56</f>
        <v>0</v>
      </c>
      <c r="AJ56" s="544">
        <f>'Schedule 3B_Income_Eastern'!AJ56+'Schedule 3C_Income_Western'!AJ56+'Schedule 3D_Income_The Cape'!AJ56</f>
        <v>41040.486594015674</v>
      </c>
      <c r="AK56" s="544">
        <f>'Schedule 3B_Income_Eastern'!AK56+'Schedule 3C_Income_Western'!AK56+'Schedule 3D_Income_The Cape'!AK56</f>
        <v>65115.49318538286</v>
      </c>
      <c r="AL56" s="210">
        <v>33</v>
      </c>
      <c r="AM56" s="544">
        <f>'Schedule 3B_Income_Eastern'!AM56+'Schedule 3C_Income_Western'!AM56+'Schedule 3D_Income_The Cape'!AM56</f>
        <v>1534665.2345999456</v>
      </c>
      <c r="AN56" s="544">
        <f>'Schedule 3B_Income_Eastern'!AN56+'Schedule 3C_Income_Western'!AN56+'Schedule 3D_Income_The Cape'!AN56</f>
        <v>1772377.9463486299</v>
      </c>
      <c r="AO56" s="544">
        <f>'Schedule 3B_Income_Eastern'!AO56+'Schedule 3C_Income_Western'!AO56+'Schedule 3D_Income_The Cape'!AO56</f>
        <v>0</v>
      </c>
      <c r="AP56" s="544">
        <f>'Schedule 3B_Income_Eastern'!AP56+'Schedule 3C_Income_Western'!AP56+'Schedule 3D_Income_The Cape'!AP56</f>
        <v>0</v>
      </c>
      <c r="AQ56" s="544">
        <f>'Schedule 3B_Income_Eastern'!AQ56+'Schedule 3C_Income_Western'!AQ56+'Schedule 3D_Income_The Cape'!AQ56</f>
        <v>3307043.180948576</v>
      </c>
      <c r="AR56" s="544">
        <f>'Schedule 3B_Income_Eastern'!AR56+'Schedule 3C_Income_Western'!AR56+'Schedule 3D_Income_The Cape'!AR56</f>
        <v>2874781.6714432416</v>
      </c>
      <c r="AS56" s="544">
        <f>'Schedule 3B_Income_Eastern'!AS56+'Schedule 3C_Income_Western'!AS56+'Schedule 3D_Income_The Cape'!AS56</f>
        <v>3463596.2591651394</v>
      </c>
      <c r="AT56" s="544">
        <f>'Schedule 3B_Income_Eastern'!AT56+'Schedule 3C_Income_Western'!AT56+'Schedule 3D_Income_The Cape'!AT56</f>
        <v>0</v>
      </c>
      <c r="AU56" s="544">
        <f>'Schedule 3B_Income_Eastern'!AU56+'Schedule 3C_Income_Western'!AU56+'Schedule 3D_Income_The Cape'!AU56</f>
        <v>0</v>
      </c>
      <c r="AV56" s="544">
        <f>'Schedule 3B_Income_Eastern'!AV56+'Schedule 3C_Income_Western'!AV56+'Schedule 3D_Income_The Cape'!AV56</f>
        <v>6338377.9306083815</v>
      </c>
      <c r="AW56" s="544">
        <f>'Schedule 3B_Income_Eastern'!AW56+'Schedule 3C_Income_Western'!AW56+'Schedule 3D_Income_The Cape'!AW56</f>
        <v>9645421.1115569565</v>
      </c>
      <c r="AX56" s="210">
        <v>33</v>
      </c>
      <c r="AY56" s="544">
        <f>'Schedule 3B_Income_Eastern'!AY56+'Schedule 3C_Income_Western'!AY56+'Schedule 3D_Income_The Cape'!AY56</f>
        <v>195590.20097873401</v>
      </c>
      <c r="AZ56" s="544">
        <f>'Schedule 3B_Income_Eastern'!AZ56+'Schedule 3C_Income_Western'!AZ56+'Schedule 3D_Income_The Cape'!AZ56</f>
        <v>211520.53819751364</v>
      </c>
      <c r="BA56" s="544">
        <f>'Schedule 3B_Income_Eastern'!BA56+'Schedule 3C_Income_Western'!BA56+'Schedule 3D_Income_The Cape'!BA56</f>
        <v>0</v>
      </c>
      <c r="BB56" s="544">
        <f>'Schedule 3B_Income_Eastern'!BB56+'Schedule 3C_Income_Western'!BB56+'Schedule 3D_Income_The Cape'!BB56</f>
        <v>0</v>
      </c>
      <c r="BC56" s="544">
        <f>'Schedule 3B_Income_Eastern'!BC56+'Schedule 3C_Income_Western'!BC56+'Schedule 3D_Income_The Cape'!BC56</f>
        <v>407110.73917624768</v>
      </c>
      <c r="BD56" s="544">
        <f>'Schedule 3B_Income_Eastern'!BD56+'Schedule 3C_Income_Western'!BD56+'Schedule 3D_Income_The Cape'!BD56</f>
        <v>448818.0982518068</v>
      </c>
      <c r="BE56" s="544">
        <f>'Schedule 3B_Income_Eastern'!BE56+'Schedule 3C_Income_Western'!BE56+'Schedule 3D_Income_The Cape'!BE56</f>
        <v>485749.8548213786</v>
      </c>
      <c r="BF56" s="544">
        <f>'Schedule 3B_Income_Eastern'!BF56+'Schedule 3C_Income_Western'!BF56+'Schedule 3D_Income_The Cape'!BF56</f>
        <v>0</v>
      </c>
      <c r="BG56" s="544">
        <f>'Schedule 3B_Income_Eastern'!BG56+'Schedule 3C_Income_Western'!BG56+'Schedule 3D_Income_The Cape'!BG56</f>
        <v>0</v>
      </c>
      <c r="BH56" s="544">
        <f>'Schedule 3B_Income_Eastern'!BH56+'Schedule 3C_Income_Western'!BH56+'Schedule 3D_Income_The Cape'!BH56</f>
        <v>934567.9530731854</v>
      </c>
      <c r="BI56" s="544">
        <f>'Schedule 3B_Income_Eastern'!BI56+'Schedule 3C_Income_Western'!BI56+'Schedule 3D_Income_The Cape'!BI56</f>
        <v>1341678.6922494331</v>
      </c>
      <c r="BJ56" s="210">
        <v>33</v>
      </c>
      <c r="BK56" s="544">
        <f>'Schedule 3B_Income_Eastern'!BK56+'Schedule 3C_Income_Western'!BK56+'Schedule 3D_Income_The Cape'!BK56</f>
        <v>0</v>
      </c>
      <c r="BL56" s="544">
        <f>'Schedule 3B_Income_Eastern'!BL56+'Schedule 3C_Income_Western'!BL56+'Schedule 3D_Income_The Cape'!BL56</f>
        <v>0</v>
      </c>
      <c r="BM56" s="544">
        <f>'Schedule 3B_Income_Eastern'!BM56+'Schedule 3C_Income_Western'!BM56+'Schedule 3D_Income_The Cape'!BM56</f>
        <v>0</v>
      </c>
      <c r="BN56" s="544">
        <f>'Schedule 3B_Income_Eastern'!BN56+'Schedule 3C_Income_Western'!BN56+'Schedule 3D_Income_The Cape'!BN56</f>
        <v>0</v>
      </c>
      <c r="BO56" s="544">
        <f>'Schedule 3B_Income_Eastern'!BO56+'Schedule 3C_Income_Western'!BO56+'Schedule 3D_Income_The Cape'!BO56</f>
        <v>0</v>
      </c>
      <c r="BP56" s="544">
        <f>'Schedule 3B_Income_Eastern'!BP56+'Schedule 3C_Income_Western'!BP56+'Schedule 3D_Income_The Cape'!BP56</f>
        <v>0</v>
      </c>
      <c r="BQ56" s="544">
        <f>'Schedule 3B_Income_Eastern'!BQ56+'Schedule 3C_Income_Western'!BQ56+'Schedule 3D_Income_The Cape'!BQ56</f>
        <v>0</v>
      </c>
      <c r="BR56" s="544">
        <f>'Schedule 3B_Income_Eastern'!BR56+'Schedule 3C_Income_Western'!BR56+'Schedule 3D_Income_The Cape'!BR56</f>
        <v>0</v>
      </c>
      <c r="BS56" s="544">
        <f>'Schedule 3B_Income_Eastern'!BS56+'Schedule 3C_Income_Western'!BS56+'Schedule 3D_Income_The Cape'!BS56</f>
        <v>0</v>
      </c>
      <c r="BT56" s="544">
        <f>'Schedule 3B_Income_Eastern'!BT56+'Schedule 3C_Income_Western'!BT56+'Schedule 3D_Income_The Cape'!BT56</f>
        <v>0</v>
      </c>
      <c r="BU56" s="544">
        <f>'Schedule 3B_Income_Eastern'!BU56+'Schedule 3C_Income_Western'!BU56+'Schedule 3D_Income_The Cape'!BU56</f>
        <v>0</v>
      </c>
      <c r="BV56" s="210">
        <v>33</v>
      </c>
      <c r="BW56" s="544">
        <f>'Schedule 3B_Income_Eastern'!BW56+'Schedule 3C_Income_Western'!BW56+'Schedule 3D_Income_The Cape'!BW56</f>
        <v>20841.639975720638</v>
      </c>
      <c r="BX56" s="544">
        <f>'Schedule 3B_Income_Eastern'!BX56+'Schedule 3C_Income_Western'!BX56+'Schedule 3D_Income_The Cape'!BX56</f>
        <v>27347.440278008107</v>
      </c>
      <c r="BY56" s="544">
        <f>'Schedule 3B_Income_Eastern'!BY56+'Schedule 3C_Income_Western'!BY56+'Schedule 3D_Income_The Cape'!BY56</f>
        <v>0</v>
      </c>
      <c r="BZ56" s="544">
        <f>'Schedule 3B_Income_Eastern'!BZ56+'Schedule 3C_Income_Western'!BZ56+'Schedule 3D_Income_The Cape'!BZ56</f>
        <v>0</v>
      </c>
      <c r="CA56" s="544">
        <f>'Schedule 3B_Income_Eastern'!CA56+'Schedule 3C_Income_Western'!CA56+'Schedule 3D_Income_The Cape'!CA56</f>
        <v>48189.080253728753</v>
      </c>
      <c r="CB56" s="544">
        <f>'Schedule 3B_Income_Eastern'!CB56+'Schedule 3C_Income_Western'!CB56+'Schedule 3D_Income_The Cape'!CB56</f>
        <v>53465.312795767757</v>
      </c>
      <c r="CC56" s="544">
        <f>'Schedule 3B_Income_Eastern'!CC56+'Schedule 3C_Income_Western'!CC56+'Schedule 3D_Income_The Cape'!CC56</f>
        <v>73497.621049656256</v>
      </c>
      <c r="CD56" s="544">
        <f>'Schedule 3B_Income_Eastern'!CD56+'Schedule 3C_Income_Western'!CD56+'Schedule 3D_Income_The Cape'!CD56</f>
        <v>0</v>
      </c>
      <c r="CE56" s="544">
        <f>'Schedule 3B_Income_Eastern'!CE56+'Schedule 3C_Income_Western'!CE56+'Schedule 3D_Income_The Cape'!CE56</f>
        <v>0</v>
      </c>
      <c r="CF56" s="544">
        <f>'Schedule 3B_Income_Eastern'!CF56+'Schedule 3C_Income_Western'!CF56+'Schedule 3D_Income_The Cape'!CF56</f>
        <v>126962.93384542402</v>
      </c>
      <c r="CG56" s="544">
        <f>'Schedule 3B_Income_Eastern'!CG56+'Schedule 3C_Income_Western'!CG56+'Schedule 3D_Income_The Cape'!CG56</f>
        <v>175152.01409915276</v>
      </c>
      <c r="CH56" s="210">
        <v>33</v>
      </c>
      <c r="CI56" s="544">
        <f>'Schedule 3B_Income_Eastern'!CI56+'Schedule 3C_Income_Western'!CI56+'Schedule 3D_Income_The Cape'!CI56</f>
        <v>2010245.1296917787</v>
      </c>
      <c r="CJ56" s="544">
        <f>'Schedule 3B_Income_Eastern'!CJ56+'Schedule 3C_Income_Western'!CJ56+'Schedule 3D_Income_The Cape'!CJ56</f>
        <v>2229346.5287831794</v>
      </c>
      <c r="CK56" s="544">
        <f>'Schedule 3B_Income_Eastern'!CK56+'Schedule 3C_Income_Western'!CK56+'Schedule 3D_Income_The Cape'!CK56</f>
        <v>0</v>
      </c>
      <c r="CL56" s="544">
        <f>'Schedule 3B_Income_Eastern'!CL56+'Schedule 3C_Income_Western'!CL56+'Schedule 3D_Income_The Cape'!CL56</f>
        <v>0</v>
      </c>
      <c r="CM56" s="372">
        <f t="shared" si="13"/>
        <v>4239591.6584749576</v>
      </c>
      <c r="CN56" s="544">
        <f>'Schedule 3B_Income_Eastern'!CN56+'Schedule 3C_Income_Western'!CN56+'Schedule 3D_Income_The Cape'!CN56</f>
        <v>3912521.590628142</v>
      </c>
      <c r="CO56" s="544">
        <f>'Schedule 3B_Income_Eastern'!CO56+'Schedule 3C_Income_Western'!CO56+'Schedule 3D_Income_The Cape'!CO56</f>
        <v>4632119.2127586836</v>
      </c>
      <c r="CP56" s="544">
        <f>'Schedule 3B_Income_Eastern'!CP56+'Schedule 3C_Income_Western'!CP56+'Schedule 3D_Income_The Cape'!CP56</f>
        <v>0</v>
      </c>
      <c r="CQ56" s="544">
        <f>'Schedule 3B_Income_Eastern'!CQ56+'Schedule 3C_Income_Western'!CQ56+'Schedule 3D_Income_The Cape'!CQ56</f>
        <v>0</v>
      </c>
      <c r="CR56" s="372">
        <f t="shared" si="14"/>
        <v>8544640.8033868261</v>
      </c>
      <c r="CS56" s="544">
        <f>'Schedule 3B_Income_Eastern'!CS56+'Schedule 3C_Income_Western'!CS56+'Schedule 3D_Income_The Cape'!CS56</f>
        <v>5922766.7203199202</v>
      </c>
      <c r="CT56" s="544">
        <f>'Schedule 3B_Income_Eastern'!CT56+'Schedule 3C_Income_Western'!CT56+'Schedule 3D_Income_The Cape'!CT56</f>
        <v>6861465.7415418634</v>
      </c>
      <c r="CU56" s="544">
        <f>'Schedule 3B_Income_Eastern'!CU56+'Schedule 3C_Income_Western'!CU56+'Schedule 3D_Income_The Cape'!CU56</f>
        <v>0</v>
      </c>
      <c r="CV56" s="544">
        <f>'Schedule 3B_Income_Eastern'!CV56+'Schedule 3C_Income_Western'!CV56+'Schedule 3D_Income_The Cape'!CV56</f>
        <v>0</v>
      </c>
      <c r="CW56" s="372">
        <f t="shared" si="15"/>
        <v>12784232.461861784</v>
      </c>
    </row>
    <row r="57" spans="1:101" ht="15.75" customHeight="1">
      <c r="A57" s="79" t="s">
        <v>249</v>
      </c>
      <c r="B57" s="210">
        <v>34</v>
      </c>
      <c r="C57" s="544">
        <f>'Schedule 3B_Income_Eastern'!C57+'Schedule 3C_Income_Western'!C57+'Schedule 3D_Income_The Cape'!C57</f>
        <v>1.6838868717617781</v>
      </c>
      <c r="D57" s="544">
        <f>'Schedule 3B_Income_Eastern'!D57+'Schedule 3C_Income_Western'!D57+'Schedule 3D_Income_The Cape'!D57</f>
        <v>9.3587805445212346</v>
      </c>
      <c r="E57" s="544">
        <f>'Schedule 3B_Income_Eastern'!E57+'Schedule 3C_Income_Western'!E57+'Schedule 3D_Income_The Cape'!E57</f>
        <v>0</v>
      </c>
      <c r="F57" s="544">
        <f>'Schedule 3B_Income_Eastern'!F57+'Schedule 3C_Income_Western'!F57+'Schedule 3D_Income_The Cape'!F57</f>
        <v>0</v>
      </c>
      <c r="G57" s="544">
        <f>'Schedule 3B_Income_Eastern'!G57+'Schedule 3C_Income_Western'!G57+'Schedule 3D_Income_The Cape'!G57</f>
        <v>11.042667416283013</v>
      </c>
      <c r="H57" s="544">
        <f>'Schedule 3B_Income_Eastern'!H57+'Schedule 3C_Income_Western'!H57+'Schedule 3D_Income_The Cape'!H57</f>
        <v>263.39612095940879</v>
      </c>
      <c r="I57" s="544">
        <f>'Schedule 3B_Income_Eastern'!I57+'Schedule 3C_Income_Western'!I57+'Schedule 3D_Income_The Cape'!I57</f>
        <v>24.101563964867072</v>
      </c>
      <c r="J57" s="544">
        <f>'Schedule 3B_Income_Eastern'!J57+'Schedule 3C_Income_Western'!J57+'Schedule 3D_Income_The Cape'!J57</f>
        <v>0</v>
      </c>
      <c r="K57" s="544">
        <f>'Schedule 3B_Income_Eastern'!K57+'Schedule 3C_Income_Western'!K57+'Schedule 3D_Income_The Cape'!K57</f>
        <v>0</v>
      </c>
      <c r="L57" s="544">
        <f>'Schedule 3B_Income_Eastern'!L57+'Schedule 3C_Income_Western'!L57+'Schedule 3D_Income_The Cape'!L57</f>
        <v>287.49768492427586</v>
      </c>
      <c r="M57" s="544">
        <f>'Schedule 3B_Income_Eastern'!M57+'Schedule 3C_Income_Western'!M57+'Schedule 3D_Income_The Cape'!M57</f>
        <v>298.54035234055885</v>
      </c>
      <c r="N57" s="210">
        <v>34</v>
      </c>
      <c r="O57" s="544">
        <f>'Schedule 3B_Income_Eastern'!O57+'Schedule 3C_Income_Western'!O57+'Schedule 3D_Income_The Cape'!O57</f>
        <v>0</v>
      </c>
      <c r="P57" s="544">
        <f>'Schedule 3B_Income_Eastern'!P57+'Schedule 3C_Income_Western'!P57+'Schedule 3D_Income_The Cape'!P57</f>
        <v>0</v>
      </c>
      <c r="Q57" s="544">
        <f>'Schedule 3B_Income_Eastern'!Q57+'Schedule 3C_Income_Western'!Q57+'Schedule 3D_Income_The Cape'!Q57</f>
        <v>0</v>
      </c>
      <c r="R57" s="544">
        <f>'Schedule 3B_Income_Eastern'!R57+'Schedule 3C_Income_Western'!R57+'Schedule 3D_Income_The Cape'!R57</f>
        <v>0</v>
      </c>
      <c r="S57" s="544">
        <f>'Schedule 3B_Income_Eastern'!S57+'Schedule 3C_Income_Western'!S57+'Schedule 3D_Income_The Cape'!S57</f>
        <v>0</v>
      </c>
      <c r="T57" s="544">
        <f>'Schedule 3B_Income_Eastern'!T57+'Schedule 3C_Income_Western'!T57+'Schedule 3D_Income_The Cape'!T57</f>
        <v>0</v>
      </c>
      <c r="U57" s="544">
        <f>'Schedule 3B_Income_Eastern'!U57+'Schedule 3C_Income_Western'!U57+'Schedule 3D_Income_The Cape'!U57</f>
        <v>0</v>
      </c>
      <c r="V57" s="544">
        <f>'Schedule 3B_Income_Eastern'!V57+'Schedule 3C_Income_Western'!V57+'Schedule 3D_Income_The Cape'!V57</f>
        <v>0</v>
      </c>
      <c r="W57" s="544">
        <f>'Schedule 3B_Income_Eastern'!W57+'Schedule 3C_Income_Western'!W57+'Schedule 3D_Income_The Cape'!W57</f>
        <v>0</v>
      </c>
      <c r="X57" s="544">
        <f>'Schedule 3B_Income_Eastern'!X57+'Schedule 3C_Income_Western'!X57+'Schedule 3D_Income_The Cape'!X57</f>
        <v>0</v>
      </c>
      <c r="Y57" s="544">
        <f>'Schedule 3B_Income_Eastern'!Y57+'Schedule 3C_Income_Western'!Y57+'Schedule 3D_Income_The Cape'!Y57</f>
        <v>0</v>
      </c>
      <c r="Z57" s="210">
        <v>34</v>
      </c>
      <c r="AA57" s="544">
        <f>'Schedule 3B_Income_Eastern'!AA57+'Schedule 3C_Income_Western'!AA57+'Schedule 3D_Income_The Cape'!AA57</f>
        <v>0</v>
      </c>
      <c r="AB57" s="544">
        <f>'Schedule 3B_Income_Eastern'!AB57+'Schedule 3C_Income_Western'!AB57+'Schedule 3D_Income_The Cape'!AB57</f>
        <v>0</v>
      </c>
      <c r="AC57" s="544">
        <f>'Schedule 3B_Income_Eastern'!AC57+'Schedule 3C_Income_Western'!AC57+'Schedule 3D_Income_The Cape'!AC57</f>
        <v>0</v>
      </c>
      <c r="AD57" s="544">
        <f>'Schedule 3B_Income_Eastern'!AD57+'Schedule 3C_Income_Western'!AD57+'Schedule 3D_Income_The Cape'!AD57</f>
        <v>0</v>
      </c>
      <c r="AE57" s="544">
        <f>'Schedule 3B_Income_Eastern'!AE57+'Schedule 3C_Income_Western'!AE57+'Schedule 3D_Income_The Cape'!AE57</f>
        <v>0</v>
      </c>
      <c r="AF57" s="544">
        <f>'Schedule 3B_Income_Eastern'!AF57+'Schedule 3C_Income_Western'!AF57+'Schedule 3D_Income_The Cape'!AF57</f>
        <v>0</v>
      </c>
      <c r="AG57" s="544">
        <f>'Schedule 3B_Income_Eastern'!AG57+'Schedule 3C_Income_Western'!AG57+'Schedule 3D_Income_The Cape'!AG57</f>
        <v>0</v>
      </c>
      <c r="AH57" s="544">
        <f>'Schedule 3B_Income_Eastern'!AH57+'Schedule 3C_Income_Western'!AH57+'Schedule 3D_Income_The Cape'!AH57</f>
        <v>0</v>
      </c>
      <c r="AI57" s="544">
        <f>'Schedule 3B_Income_Eastern'!AI57+'Schedule 3C_Income_Western'!AI57+'Schedule 3D_Income_The Cape'!AI57</f>
        <v>0</v>
      </c>
      <c r="AJ57" s="544">
        <f>'Schedule 3B_Income_Eastern'!AJ57+'Schedule 3C_Income_Western'!AJ57+'Schedule 3D_Income_The Cape'!AJ57</f>
        <v>0</v>
      </c>
      <c r="AK57" s="544">
        <f>'Schedule 3B_Income_Eastern'!AK57+'Schedule 3C_Income_Western'!AK57+'Schedule 3D_Income_The Cape'!AK57</f>
        <v>0</v>
      </c>
      <c r="AL57" s="210">
        <v>34</v>
      </c>
      <c r="AM57" s="544">
        <f>'Schedule 3B_Income_Eastern'!AM57+'Schedule 3C_Income_Western'!AM57+'Schedule 3D_Income_The Cape'!AM57</f>
        <v>13.464420030853741</v>
      </c>
      <c r="AN57" s="544">
        <f>'Schedule 3B_Income_Eastern'!AN57+'Schedule 3C_Income_Western'!AN57+'Schedule 3D_Income_The Cape'!AN57</f>
        <v>23.932016626191341</v>
      </c>
      <c r="AO57" s="544">
        <f>'Schedule 3B_Income_Eastern'!AO57+'Schedule 3C_Income_Western'!AO57+'Schedule 3D_Income_The Cape'!AO57</f>
        <v>0</v>
      </c>
      <c r="AP57" s="544">
        <f>'Schedule 3B_Income_Eastern'!AP57+'Schedule 3C_Income_Western'!AP57+'Schedule 3D_Income_The Cape'!AP57</f>
        <v>0</v>
      </c>
      <c r="AQ57" s="544">
        <f>'Schedule 3B_Income_Eastern'!AQ57+'Schedule 3C_Income_Western'!AQ57+'Schedule 3D_Income_The Cape'!AQ57</f>
        <v>37.396436657045086</v>
      </c>
      <c r="AR57" s="544">
        <f>'Schedule 3B_Income_Eastern'!AR57+'Schedule 3C_Income_Western'!AR57+'Schedule 3D_Income_The Cape'!AR57</f>
        <v>932.8932293709604</v>
      </c>
      <c r="AS57" s="544">
        <f>'Schedule 3B_Income_Eastern'!AS57+'Schedule 3C_Income_Western'!AS57+'Schedule 3D_Income_The Cape'!AS57</f>
        <v>61.631495247090939</v>
      </c>
      <c r="AT57" s="544">
        <f>'Schedule 3B_Income_Eastern'!AT57+'Schedule 3C_Income_Western'!AT57+'Schedule 3D_Income_The Cape'!AT57</f>
        <v>0</v>
      </c>
      <c r="AU57" s="544">
        <f>'Schedule 3B_Income_Eastern'!AU57+'Schedule 3C_Income_Western'!AU57+'Schedule 3D_Income_The Cape'!AU57</f>
        <v>0</v>
      </c>
      <c r="AV57" s="544">
        <f>'Schedule 3B_Income_Eastern'!AV57+'Schedule 3C_Income_Western'!AV57+'Schedule 3D_Income_The Cape'!AV57</f>
        <v>994.52472461805132</v>
      </c>
      <c r="AW57" s="544">
        <f>'Schedule 3B_Income_Eastern'!AW57+'Schedule 3C_Income_Western'!AW57+'Schedule 3D_Income_The Cape'!AW57</f>
        <v>1031.9211612750964</v>
      </c>
      <c r="AX57" s="210">
        <v>34</v>
      </c>
      <c r="AY57" s="544">
        <f>'Schedule 3B_Income_Eastern'!AY57+'Schedule 3C_Income_Western'!AY57+'Schedule 3D_Income_The Cape'!AY57</f>
        <v>0</v>
      </c>
      <c r="AZ57" s="544">
        <f>'Schedule 3B_Income_Eastern'!AZ57+'Schedule 3C_Income_Western'!AZ57+'Schedule 3D_Income_The Cape'!AZ57</f>
        <v>0</v>
      </c>
      <c r="BA57" s="544">
        <f>'Schedule 3B_Income_Eastern'!BA57+'Schedule 3C_Income_Western'!BA57+'Schedule 3D_Income_The Cape'!BA57</f>
        <v>0</v>
      </c>
      <c r="BB57" s="544">
        <f>'Schedule 3B_Income_Eastern'!BB57+'Schedule 3C_Income_Western'!BB57+'Schedule 3D_Income_The Cape'!BB57</f>
        <v>0</v>
      </c>
      <c r="BC57" s="544">
        <f>'Schedule 3B_Income_Eastern'!BC57+'Schedule 3C_Income_Western'!BC57+'Schedule 3D_Income_The Cape'!BC57</f>
        <v>0</v>
      </c>
      <c r="BD57" s="544">
        <f>'Schedule 3B_Income_Eastern'!BD57+'Schedule 3C_Income_Western'!BD57+'Schedule 3D_Income_The Cape'!BD57</f>
        <v>0</v>
      </c>
      <c r="BE57" s="544">
        <f>'Schedule 3B_Income_Eastern'!BE57+'Schedule 3C_Income_Western'!BE57+'Schedule 3D_Income_The Cape'!BE57</f>
        <v>0</v>
      </c>
      <c r="BF57" s="544">
        <f>'Schedule 3B_Income_Eastern'!BF57+'Schedule 3C_Income_Western'!BF57+'Schedule 3D_Income_The Cape'!BF57</f>
        <v>0</v>
      </c>
      <c r="BG57" s="544">
        <f>'Schedule 3B_Income_Eastern'!BG57+'Schedule 3C_Income_Western'!BG57+'Schedule 3D_Income_The Cape'!BG57</f>
        <v>0</v>
      </c>
      <c r="BH57" s="544">
        <f>'Schedule 3B_Income_Eastern'!BH57+'Schedule 3C_Income_Western'!BH57+'Schedule 3D_Income_The Cape'!BH57</f>
        <v>0</v>
      </c>
      <c r="BI57" s="544">
        <f>'Schedule 3B_Income_Eastern'!BI57+'Schedule 3C_Income_Western'!BI57+'Schedule 3D_Income_The Cape'!BI57</f>
        <v>0</v>
      </c>
      <c r="BJ57" s="210">
        <v>34</v>
      </c>
      <c r="BK57" s="544">
        <f>'Schedule 3B_Income_Eastern'!BK57+'Schedule 3C_Income_Western'!BK57+'Schedule 3D_Income_The Cape'!BK57</f>
        <v>0</v>
      </c>
      <c r="BL57" s="544">
        <f>'Schedule 3B_Income_Eastern'!BL57+'Schedule 3C_Income_Western'!BL57+'Schedule 3D_Income_The Cape'!BL57</f>
        <v>0</v>
      </c>
      <c r="BM57" s="544">
        <f>'Schedule 3B_Income_Eastern'!BM57+'Schedule 3C_Income_Western'!BM57+'Schedule 3D_Income_The Cape'!BM57</f>
        <v>0</v>
      </c>
      <c r="BN57" s="544">
        <f>'Schedule 3B_Income_Eastern'!BN57+'Schedule 3C_Income_Western'!BN57+'Schedule 3D_Income_The Cape'!BN57</f>
        <v>0</v>
      </c>
      <c r="BO57" s="544">
        <f>'Schedule 3B_Income_Eastern'!BO57+'Schedule 3C_Income_Western'!BO57+'Schedule 3D_Income_The Cape'!BO57</f>
        <v>0</v>
      </c>
      <c r="BP57" s="544">
        <f>'Schedule 3B_Income_Eastern'!BP57+'Schedule 3C_Income_Western'!BP57+'Schedule 3D_Income_The Cape'!BP57</f>
        <v>0</v>
      </c>
      <c r="BQ57" s="544">
        <f>'Schedule 3B_Income_Eastern'!BQ57+'Schedule 3C_Income_Western'!BQ57+'Schedule 3D_Income_The Cape'!BQ57</f>
        <v>0</v>
      </c>
      <c r="BR57" s="544">
        <f>'Schedule 3B_Income_Eastern'!BR57+'Schedule 3C_Income_Western'!BR57+'Schedule 3D_Income_The Cape'!BR57</f>
        <v>0</v>
      </c>
      <c r="BS57" s="544">
        <f>'Schedule 3B_Income_Eastern'!BS57+'Schedule 3C_Income_Western'!BS57+'Schedule 3D_Income_The Cape'!BS57</f>
        <v>0</v>
      </c>
      <c r="BT57" s="544">
        <f>'Schedule 3B_Income_Eastern'!BT57+'Schedule 3C_Income_Western'!BT57+'Schedule 3D_Income_The Cape'!BT57</f>
        <v>0</v>
      </c>
      <c r="BU57" s="544">
        <f>'Schedule 3B_Income_Eastern'!BU57+'Schedule 3C_Income_Western'!BU57+'Schedule 3D_Income_The Cape'!BU57</f>
        <v>0</v>
      </c>
      <c r="BV57" s="210">
        <v>34</v>
      </c>
      <c r="BW57" s="544">
        <f>'Schedule 3B_Income_Eastern'!BW57+'Schedule 3C_Income_Western'!BW57+'Schedule 3D_Income_The Cape'!BW57</f>
        <v>0</v>
      </c>
      <c r="BX57" s="544">
        <f>'Schedule 3B_Income_Eastern'!BX57+'Schedule 3C_Income_Western'!BX57+'Schedule 3D_Income_The Cape'!BX57</f>
        <v>0</v>
      </c>
      <c r="BY57" s="544">
        <f>'Schedule 3B_Income_Eastern'!BY57+'Schedule 3C_Income_Western'!BY57+'Schedule 3D_Income_The Cape'!BY57</f>
        <v>0</v>
      </c>
      <c r="BZ57" s="544">
        <f>'Schedule 3B_Income_Eastern'!BZ57+'Schedule 3C_Income_Western'!BZ57+'Schedule 3D_Income_The Cape'!BZ57</f>
        <v>0</v>
      </c>
      <c r="CA57" s="544">
        <f>'Schedule 3B_Income_Eastern'!CA57+'Schedule 3C_Income_Western'!CA57+'Schedule 3D_Income_The Cape'!CA57</f>
        <v>0</v>
      </c>
      <c r="CB57" s="544">
        <f>'Schedule 3B_Income_Eastern'!CB57+'Schedule 3C_Income_Western'!CB57+'Schedule 3D_Income_The Cape'!CB57</f>
        <v>6044.8929246741818</v>
      </c>
      <c r="CC57" s="544">
        <f>'Schedule 3B_Income_Eastern'!CC57+'Schedule 3C_Income_Western'!CC57+'Schedule 3D_Income_The Cape'!CC57</f>
        <v>0</v>
      </c>
      <c r="CD57" s="544">
        <f>'Schedule 3B_Income_Eastern'!CD57+'Schedule 3C_Income_Western'!CD57+'Schedule 3D_Income_The Cape'!CD57</f>
        <v>0</v>
      </c>
      <c r="CE57" s="544">
        <f>'Schedule 3B_Income_Eastern'!CE57+'Schedule 3C_Income_Western'!CE57+'Schedule 3D_Income_The Cape'!CE57</f>
        <v>0</v>
      </c>
      <c r="CF57" s="544">
        <f>'Schedule 3B_Income_Eastern'!CF57+'Schedule 3C_Income_Western'!CF57+'Schedule 3D_Income_The Cape'!CF57</f>
        <v>6044.8929246741818</v>
      </c>
      <c r="CG57" s="544">
        <f>'Schedule 3B_Income_Eastern'!CG57+'Schedule 3C_Income_Western'!CG57+'Schedule 3D_Income_The Cape'!CG57</f>
        <v>6044.8929246741818</v>
      </c>
      <c r="CH57" s="210">
        <v>34</v>
      </c>
      <c r="CI57" s="544">
        <f>'Schedule 3B_Income_Eastern'!CI57+'Schedule 3C_Income_Western'!CI57+'Schedule 3D_Income_The Cape'!CI57</f>
        <v>15.14830690261552</v>
      </c>
      <c r="CJ57" s="544">
        <f>'Schedule 3B_Income_Eastern'!CJ57+'Schedule 3C_Income_Western'!CJ57+'Schedule 3D_Income_The Cape'!CJ57</f>
        <v>33.29079717071258</v>
      </c>
      <c r="CK57" s="544">
        <f>'Schedule 3B_Income_Eastern'!CK57+'Schedule 3C_Income_Western'!CK57+'Schedule 3D_Income_The Cape'!CK57</f>
        <v>0</v>
      </c>
      <c r="CL57" s="544">
        <f>'Schedule 3B_Income_Eastern'!CL57+'Schedule 3C_Income_Western'!CL57+'Schedule 3D_Income_The Cape'!CL57</f>
        <v>0</v>
      </c>
      <c r="CM57" s="372">
        <f t="shared" si="13"/>
        <v>48.439104073328096</v>
      </c>
      <c r="CN57" s="544">
        <f>'Schedule 3B_Income_Eastern'!CN57+'Schedule 3C_Income_Western'!CN57+'Schedule 3D_Income_The Cape'!CN57</f>
        <v>7241.1822750045512</v>
      </c>
      <c r="CO57" s="544">
        <f>'Schedule 3B_Income_Eastern'!CO57+'Schedule 3C_Income_Western'!CO57+'Schedule 3D_Income_The Cape'!CO57</f>
        <v>85.733059211958007</v>
      </c>
      <c r="CP57" s="544">
        <f>'Schedule 3B_Income_Eastern'!CP57+'Schedule 3C_Income_Western'!CP57+'Schedule 3D_Income_The Cape'!CP57</f>
        <v>0</v>
      </c>
      <c r="CQ57" s="544">
        <f>'Schedule 3B_Income_Eastern'!CQ57+'Schedule 3C_Income_Western'!CQ57+'Schedule 3D_Income_The Cape'!CQ57</f>
        <v>0</v>
      </c>
      <c r="CR57" s="372">
        <f t="shared" si="14"/>
        <v>7326.9153342165091</v>
      </c>
      <c r="CS57" s="544">
        <f>'Schedule 3B_Income_Eastern'!CS57+'Schedule 3C_Income_Western'!CS57+'Schedule 3D_Income_The Cape'!CS57</f>
        <v>7256.3305819071666</v>
      </c>
      <c r="CT57" s="544">
        <f>'Schedule 3B_Income_Eastern'!CT57+'Schedule 3C_Income_Western'!CT57+'Schedule 3D_Income_The Cape'!CT57</f>
        <v>119.02385638267059</v>
      </c>
      <c r="CU57" s="544">
        <f>'Schedule 3B_Income_Eastern'!CU57+'Schedule 3C_Income_Western'!CU57+'Schedule 3D_Income_The Cape'!CU57</f>
        <v>0</v>
      </c>
      <c r="CV57" s="544">
        <f>'Schedule 3B_Income_Eastern'!CV57+'Schedule 3C_Income_Western'!CV57+'Schedule 3D_Income_The Cape'!CV57</f>
        <v>0</v>
      </c>
      <c r="CW57" s="372">
        <f t="shared" si="15"/>
        <v>7375.3544382898372</v>
      </c>
    </row>
    <row r="58" spans="1:101" ht="15.75" customHeight="1">
      <c r="A58" s="79" t="s">
        <v>524</v>
      </c>
      <c r="B58" s="210">
        <v>35</v>
      </c>
      <c r="C58" s="544">
        <f>'Schedule 3B_Income_Eastern'!C58+'Schedule 3C_Income_Western'!C58+'Schedule 3D_Income_The Cape'!C58</f>
        <v>57989.387513607493</v>
      </c>
      <c r="D58" s="544">
        <f>'Schedule 3B_Income_Eastern'!D58+'Schedule 3C_Income_Western'!D58+'Schedule 3D_Income_The Cape'!D58</f>
        <v>46611.294471828798</v>
      </c>
      <c r="E58" s="544">
        <f>'Schedule 3B_Income_Eastern'!E58+'Schedule 3C_Income_Western'!E58+'Schedule 3D_Income_The Cape'!E58</f>
        <v>0</v>
      </c>
      <c r="F58" s="544">
        <f>'Schedule 3B_Income_Eastern'!F58+'Schedule 3C_Income_Western'!F58+'Schedule 3D_Income_The Cape'!F58</f>
        <v>0</v>
      </c>
      <c r="G58" s="544">
        <f>'Schedule 3B_Income_Eastern'!G58+'Schedule 3C_Income_Western'!G58+'Schedule 3D_Income_The Cape'!G58</f>
        <v>104600.6819854363</v>
      </c>
      <c r="H58" s="544">
        <f>'Schedule 3B_Income_Eastern'!H58+'Schedule 3C_Income_Western'!H58+'Schedule 3D_Income_The Cape'!H58</f>
        <v>190357.73748639211</v>
      </c>
      <c r="I58" s="544">
        <f>'Schedule 3B_Income_Eastern'!I58+'Schedule 3C_Income_Western'!I58+'Schedule 3D_Income_The Cape'!I58</f>
        <v>152895.88218240996</v>
      </c>
      <c r="J58" s="544">
        <f>'Schedule 3B_Income_Eastern'!J58+'Schedule 3C_Income_Western'!J58+'Schedule 3D_Income_The Cape'!J58</f>
        <v>0</v>
      </c>
      <c r="K58" s="544">
        <f>'Schedule 3B_Income_Eastern'!K58+'Schedule 3C_Income_Western'!K58+'Schedule 3D_Income_The Cape'!K58</f>
        <v>0</v>
      </c>
      <c r="L58" s="544">
        <f>'Schedule 3B_Income_Eastern'!L58+'Schedule 3C_Income_Western'!L58+'Schedule 3D_Income_The Cape'!L58</f>
        <v>343253.61966880207</v>
      </c>
      <c r="M58" s="544">
        <f>'Schedule 3B_Income_Eastern'!M58+'Schedule 3C_Income_Western'!M58+'Schedule 3D_Income_The Cape'!M58</f>
        <v>447854.30165423837</v>
      </c>
      <c r="N58" s="210">
        <v>35</v>
      </c>
      <c r="O58" s="544">
        <f>'Schedule 3B_Income_Eastern'!O58+'Schedule 3C_Income_Western'!O58+'Schedule 3D_Income_The Cape'!O58</f>
        <v>87323.490068027837</v>
      </c>
      <c r="P58" s="544">
        <f>'Schedule 3B_Income_Eastern'!P58+'Schedule 3C_Income_Western'!P58+'Schedule 3D_Income_The Cape'!P58</f>
        <v>83141.138271081072</v>
      </c>
      <c r="Q58" s="544">
        <f>'Schedule 3B_Income_Eastern'!Q58+'Schedule 3C_Income_Western'!Q58+'Schedule 3D_Income_The Cape'!Q58</f>
        <v>0</v>
      </c>
      <c r="R58" s="544">
        <f>'Schedule 3B_Income_Eastern'!R58+'Schedule 3C_Income_Western'!R58+'Schedule 3D_Income_The Cape'!R58</f>
        <v>0</v>
      </c>
      <c r="S58" s="544">
        <f>'Schedule 3B_Income_Eastern'!S58+'Schedule 3C_Income_Western'!S58+'Schedule 3D_Income_The Cape'!S58</f>
        <v>170464.62833910889</v>
      </c>
      <c r="T58" s="544">
        <f>'Schedule 3B_Income_Eastern'!T58+'Schedule 3C_Income_Western'!T58+'Schedule 3D_Income_The Cape'!T58</f>
        <v>286650.75993197062</v>
      </c>
      <c r="U58" s="544">
        <f>'Schedule 3B_Income_Eastern'!U58+'Schedule 3C_Income_Western'!U58+'Schedule 3D_Income_The Cape'!U58</f>
        <v>272901.01670664828</v>
      </c>
      <c r="V58" s="544">
        <f>'Schedule 3B_Income_Eastern'!V58+'Schedule 3C_Income_Western'!V58+'Schedule 3D_Income_The Cape'!V58</f>
        <v>0</v>
      </c>
      <c r="W58" s="544">
        <f>'Schedule 3B_Income_Eastern'!W58+'Schedule 3C_Income_Western'!W58+'Schedule 3D_Income_The Cape'!W58</f>
        <v>0</v>
      </c>
      <c r="X58" s="544">
        <f>'Schedule 3B_Income_Eastern'!X58+'Schedule 3C_Income_Western'!X58+'Schedule 3D_Income_The Cape'!X58</f>
        <v>559551.7766386189</v>
      </c>
      <c r="Y58" s="544">
        <f>'Schedule 3B_Income_Eastern'!Y58+'Schedule 3C_Income_Western'!Y58+'Schedule 3D_Income_The Cape'!Y58</f>
        <v>730016.4049777278</v>
      </c>
      <c r="Z58" s="210">
        <v>35</v>
      </c>
      <c r="AA58" s="544">
        <f>'Schedule 3B_Income_Eastern'!AA58+'Schedule 3C_Income_Western'!AA58+'Schedule 3D_Income_The Cape'!AA58</f>
        <v>20159.309363109616</v>
      </c>
      <c r="AB58" s="544">
        <f>'Schedule 3B_Income_Eastern'!AB58+'Schedule 3C_Income_Western'!AB58+'Schedule 3D_Income_The Cape'!AB58</f>
        <v>20301.161429705979</v>
      </c>
      <c r="AC58" s="544">
        <f>'Schedule 3B_Income_Eastern'!AC58+'Schedule 3C_Income_Western'!AC58+'Schedule 3D_Income_The Cape'!AC58</f>
        <v>0</v>
      </c>
      <c r="AD58" s="544">
        <f>'Schedule 3B_Income_Eastern'!AD58+'Schedule 3C_Income_Western'!AD58+'Schedule 3D_Income_The Cape'!AD58</f>
        <v>0</v>
      </c>
      <c r="AE58" s="544">
        <f>'Schedule 3B_Income_Eastern'!AE58+'Schedule 3C_Income_Western'!AE58+'Schedule 3D_Income_The Cape'!AE58</f>
        <v>40460.470792815591</v>
      </c>
      <c r="AF58" s="544">
        <f>'Schedule 3B_Income_Eastern'!AF58+'Schedule 3C_Income_Western'!AF58+'Schedule 3D_Income_The Cape'!AF58</f>
        <v>66175.565636890184</v>
      </c>
      <c r="AG58" s="544">
        <f>'Schedule 3B_Income_Eastern'!AG58+'Schedule 3C_Income_Western'!AG58+'Schedule 3D_Income_The Cape'!AG58</f>
        <v>66641.213570293839</v>
      </c>
      <c r="AH58" s="544">
        <f>'Schedule 3B_Income_Eastern'!AH58+'Schedule 3C_Income_Western'!AH58+'Schedule 3D_Income_The Cape'!AH58</f>
        <v>0</v>
      </c>
      <c r="AI58" s="544">
        <f>'Schedule 3B_Income_Eastern'!AI58+'Schedule 3C_Income_Western'!AI58+'Schedule 3D_Income_The Cape'!AI58</f>
        <v>0</v>
      </c>
      <c r="AJ58" s="544">
        <f>'Schedule 3B_Income_Eastern'!AJ58+'Schedule 3C_Income_Western'!AJ58+'Schedule 3D_Income_The Cape'!AJ58</f>
        <v>132816.77920718401</v>
      </c>
      <c r="AK58" s="544">
        <f>'Schedule 3B_Income_Eastern'!AK58+'Schedule 3C_Income_Western'!AK58+'Schedule 3D_Income_The Cape'!AK58</f>
        <v>173277.24999999959</v>
      </c>
      <c r="AL58" s="210">
        <v>35</v>
      </c>
      <c r="AM58" s="544">
        <f>'Schedule 3B_Income_Eastern'!AM58+'Schedule 3C_Income_Western'!AM58+'Schedule 3D_Income_The Cape'!AM58</f>
        <v>970552.04396602686</v>
      </c>
      <c r="AN58" s="544">
        <f>'Schedule 3B_Income_Eastern'!AN58+'Schedule 3C_Income_Western'!AN58+'Schedule 3D_Income_The Cape'!AN58</f>
        <v>983779.16087485116</v>
      </c>
      <c r="AO58" s="544">
        <f>'Schedule 3B_Income_Eastern'!AO58+'Schedule 3C_Income_Western'!AO58+'Schedule 3D_Income_The Cape'!AO58</f>
        <v>0</v>
      </c>
      <c r="AP58" s="544">
        <f>'Schedule 3B_Income_Eastern'!AP58+'Schedule 3C_Income_Western'!AP58+'Schedule 3D_Income_The Cape'!AP58</f>
        <v>0</v>
      </c>
      <c r="AQ58" s="544">
        <f>'Schedule 3B_Income_Eastern'!AQ58+'Schedule 3C_Income_Western'!AQ58+'Schedule 3D_Income_The Cape'!AQ58</f>
        <v>1954331.2048408778</v>
      </c>
      <c r="AR58" s="544">
        <f>'Schedule 3B_Income_Eastern'!AR58+'Schedule 3C_Income_Western'!AR58+'Schedule 3D_Income_The Cape'!AR58</f>
        <v>3187407.3383626505</v>
      </c>
      <c r="AS58" s="544">
        <f>'Schedule 3B_Income_Eastern'!AS58+'Schedule 3C_Income_Western'!AS58+'Schedule 3D_Income_The Cape'!AS58</f>
        <v>3229324.1683557881</v>
      </c>
      <c r="AT58" s="544">
        <f>'Schedule 3B_Income_Eastern'!AT58+'Schedule 3C_Income_Western'!AT58+'Schedule 3D_Income_The Cape'!AT58</f>
        <v>0</v>
      </c>
      <c r="AU58" s="544">
        <f>'Schedule 3B_Income_Eastern'!AU58+'Schedule 3C_Income_Western'!AU58+'Schedule 3D_Income_The Cape'!AU58</f>
        <v>0</v>
      </c>
      <c r="AV58" s="544">
        <f>'Schedule 3B_Income_Eastern'!AV58+'Schedule 3C_Income_Western'!AV58+'Schedule 3D_Income_The Cape'!AV58</f>
        <v>6416731.5067184391</v>
      </c>
      <c r="AW58" s="544">
        <f>'Schedule 3B_Income_Eastern'!AW58+'Schedule 3C_Income_Western'!AW58+'Schedule 3D_Income_The Cape'!AW58</f>
        <v>8371062.7115593161</v>
      </c>
      <c r="AX58" s="210">
        <v>35</v>
      </c>
      <c r="AY58" s="544">
        <f>'Schedule 3B_Income_Eastern'!AY58+'Schedule 3C_Income_Western'!AY58+'Schedule 3D_Income_The Cape'!AY58</f>
        <v>3379.3482038122343</v>
      </c>
      <c r="AZ58" s="544">
        <f>'Schedule 3B_Income_Eastern'!AZ58+'Schedule 3C_Income_Western'!AZ58+'Schedule 3D_Income_The Cape'!AZ58</f>
        <v>4208.9784797248176</v>
      </c>
      <c r="BA58" s="544">
        <f>'Schedule 3B_Income_Eastern'!BA58+'Schedule 3C_Income_Western'!BA58+'Schedule 3D_Income_The Cape'!BA58</f>
        <v>0</v>
      </c>
      <c r="BB58" s="544">
        <f>'Schedule 3B_Income_Eastern'!BB58+'Schedule 3C_Income_Western'!BB58+'Schedule 3D_Income_The Cape'!BB58</f>
        <v>0</v>
      </c>
      <c r="BC58" s="544">
        <f>'Schedule 3B_Income_Eastern'!BC58+'Schedule 3C_Income_Western'!BC58+'Schedule 3D_Income_The Cape'!BC58</f>
        <v>7588.3266835370514</v>
      </c>
      <c r="BD58" s="544">
        <f>'Schedule 3B_Income_Eastern'!BD58+'Schedule 3C_Income_Western'!BD58+'Schedule 3D_Income_The Cape'!BD58</f>
        <v>11093.151796187763</v>
      </c>
      <c r="BE58" s="544">
        <f>'Schedule 3B_Income_Eastern'!BE58+'Schedule 3C_Income_Western'!BE58+'Schedule 3D_Income_The Cape'!BE58</f>
        <v>13816.521520275186</v>
      </c>
      <c r="BF58" s="544">
        <f>'Schedule 3B_Income_Eastern'!BF58+'Schedule 3C_Income_Western'!BF58+'Schedule 3D_Income_The Cape'!BF58</f>
        <v>0</v>
      </c>
      <c r="BG58" s="544">
        <f>'Schedule 3B_Income_Eastern'!BG58+'Schedule 3C_Income_Western'!BG58+'Schedule 3D_Income_The Cape'!BG58</f>
        <v>0</v>
      </c>
      <c r="BH58" s="544">
        <f>'Schedule 3B_Income_Eastern'!BH58+'Schedule 3C_Income_Western'!BH58+'Schedule 3D_Income_The Cape'!BH58</f>
        <v>24909.673316462948</v>
      </c>
      <c r="BI58" s="544">
        <f>'Schedule 3B_Income_Eastern'!BI58+'Schedule 3C_Income_Western'!BI58+'Schedule 3D_Income_The Cape'!BI58</f>
        <v>32498</v>
      </c>
      <c r="BJ58" s="210">
        <v>35</v>
      </c>
      <c r="BK58" s="544">
        <f>'Schedule 3B_Income_Eastern'!BK58+'Schedule 3C_Income_Western'!BK58+'Schedule 3D_Income_The Cape'!BK58</f>
        <v>0</v>
      </c>
      <c r="BL58" s="544">
        <f>'Schedule 3B_Income_Eastern'!BL58+'Schedule 3C_Income_Western'!BL58+'Schedule 3D_Income_The Cape'!BL58</f>
        <v>0</v>
      </c>
      <c r="BM58" s="544">
        <f>'Schedule 3B_Income_Eastern'!BM58+'Schedule 3C_Income_Western'!BM58+'Schedule 3D_Income_The Cape'!BM58</f>
        <v>0</v>
      </c>
      <c r="BN58" s="544">
        <f>'Schedule 3B_Income_Eastern'!BN58+'Schedule 3C_Income_Western'!BN58+'Schedule 3D_Income_The Cape'!BN58</f>
        <v>0</v>
      </c>
      <c r="BO58" s="544">
        <f>'Schedule 3B_Income_Eastern'!BO58+'Schedule 3C_Income_Western'!BO58+'Schedule 3D_Income_The Cape'!BO58</f>
        <v>0</v>
      </c>
      <c r="BP58" s="544">
        <f>'Schedule 3B_Income_Eastern'!BP58+'Schedule 3C_Income_Western'!BP58+'Schedule 3D_Income_The Cape'!BP58</f>
        <v>0</v>
      </c>
      <c r="BQ58" s="544">
        <f>'Schedule 3B_Income_Eastern'!BQ58+'Schedule 3C_Income_Western'!BQ58+'Schedule 3D_Income_The Cape'!BQ58</f>
        <v>0</v>
      </c>
      <c r="BR58" s="544">
        <f>'Schedule 3B_Income_Eastern'!BR58+'Schedule 3C_Income_Western'!BR58+'Schedule 3D_Income_The Cape'!BR58</f>
        <v>0</v>
      </c>
      <c r="BS58" s="544">
        <f>'Schedule 3B_Income_Eastern'!BS58+'Schedule 3C_Income_Western'!BS58+'Schedule 3D_Income_The Cape'!BS58</f>
        <v>0</v>
      </c>
      <c r="BT58" s="544">
        <f>'Schedule 3B_Income_Eastern'!BT58+'Schedule 3C_Income_Western'!BT58+'Schedule 3D_Income_The Cape'!BT58</f>
        <v>0</v>
      </c>
      <c r="BU58" s="544">
        <f>'Schedule 3B_Income_Eastern'!BU58+'Schedule 3C_Income_Western'!BU58+'Schedule 3D_Income_The Cape'!BU58</f>
        <v>0</v>
      </c>
      <c r="BV58" s="210">
        <v>35</v>
      </c>
      <c r="BW58" s="544">
        <f>'Schedule 3B_Income_Eastern'!BW58+'Schedule 3C_Income_Western'!BW58+'Schedule 3D_Income_The Cape'!BW58</f>
        <v>3822.9423824401379</v>
      </c>
      <c r="BX58" s="544">
        <f>'Schedule 3B_Income_Eastern'!BX58+'Schedule 3C_Income_Western'!BX58+'Schedule 3D_Income_The Cape'!BX58</f>
        <v>3978.979655696141</v>
      </c>
      <c r="BY58" s="544">
        <f>'Schedule 3B_Income_Eastern'!BY58+'Schedule 3C_Income_Western'!BY58+'Schedule 3D_Income_The Cape'!BY58</f>
        <v>0</v>
      </c>
      <c r="BZ58" s="544">
        <f>'Schedule 3B_Income_Eastern'!BZ58+'Schedule 3C_Income_Western'!BZ58+'Schedule 3D_Income_The Cape'!BZ58</f>
        <v>0</v>
      </c>
      <c r="CA58" s="544">
        <f>'Schedule 3B_Income_Eastern'!CA58+'Schedule 3C_Income_Western'!CA58+'Schedule 3D_Income_The Cape'!CA58</f>
        <v>7801.9220381362793</v>
      </c>
      <c r="CB58" s="544">
        <f>'Schedule 3B_Income_Eastern'!CB58+'Schedule 3C_Income_Western'!CB58+'Schedule 3D_Income_The Cape'!CB58</f>
        <v>12549.307617559864</v>
      </c>
      <c r="CC58" s="544">
        <f>'Schedule 3B_Income_Eastern'!CC58+'Schedule 3C_Income_Western'!CC58+'Schedule 3D_Income_The Cape'!CC58</f>
        <v>13061.520344303859</v>
      </c>
      <c r="CD58" s="544">
        <f>'Schedule 3B_Income_Eastern'!CD58+'Schedule 3C_Income_Western'!CD58+'Schedule 3D_Income_The Cape'!CD58</f>
        <v>0</v>
      </c>
      <c r="CE58" s="544">
        <f>'Schedule 3B_Income_Eastern'!CE58+'Schedule 3C_Income_Western'!CE58+'Schedule 3D_Income_The Cape'!CE58</f>
        <v>0</v>
      </c>
      <c r="CF58" s="544">
        <f>'Schedule 3B_Income_Eastern'!CF58+'Schedule 3C_Income_Western'!CF58+'Schedule 3D_Income_The Cape'!CF58</f>
        <v>25610.827961863724</v>
      </c>
      <c r="CG58" s="544">
        <f>'Schedule 3B_Income_Eastern'!CG58+'Schedule 3C_Income_Western'!CG58+'Schedule 3D_Income_The Cape'!CG58</f>
        <v>33412.75</v>
      </c>
      <c r="CH58" s="210">
        <v>35</v>
      </c>
      <c r="CI58" s="544">
        <f>'Schedule 3B_Income_Eastern'!CI58+'Schedule 3C_Income_Western'!CI58+'Schedule 3D_Income_The Cape'!CI58</f>
        <v>1143226.5214970242</v>
      </c>
      <c r="CJ58" s="544">
        <f>'Schedule 3B_Income_Eastern'!CJ58+'Schedule 3C_Income_Western'!CJ58+'Schedule 3D_Income_The Cape'!CJ58</f>
        <v>1142020.7131828878</v>
      </c>
      <c r="CK58" s="544">
        <f>'Schedule 3B_Income_Eastern'!CK58+'Schedule 3C_Income_Western'!CK58+'Schedule 3D_Income_The Cape'!CK58</f>
        <v>0</v>
      </c>
      <c r="CL58" s="544">
        <f>'Schedule 3B_Income_Eastern'!CL58+'Schedule 3C_Income_Western'!CL58+'Schedule 3D_Income_The Cape'!CL58</f>
        <v>0</v>
      </c>
      <c r="CM58" s="372">
        <f t="shared" si="13"/>
        <v>2285247.2346799122</v>
      </c>
      <c r="CN58" s="544">
        <f>'Schedule 3B_Income_Eastern'!CN58+'Schedule 3C_Income_Western'!CN58+'Schedule 3D_Income_The Cape'!CN58</f>
        <v>3754233.8608316518</v>
      </c>
      <c r="CO58" s="544">
        <f>'Schedule 3B_Income_Eastern'!CO58+'Schedule 3C_Income_Western'!CO58+'Schedule 3D_Income_The Cape'!CO58</f>
        <v>3748640.322679719</v>
      </c>
      <c r="CP58" s="544">
        <f>'Schedule 3B_Income_Eastern'!CP58+'Schedule 3C_Income_Western'!CP58+'Schedule 3D_Income_The Cape'!CP58</f>
        <v>0</v>
      </c>
      <c r="CQ58" s="544">
        <f>'Schedule 3B_Income_Eastern'!CQ58+'Schedule 3C_Income_Western'!CQ58+'Schedule 3D_Income_The Cape'!CQ58</f>
        <v>0</v>
      </c>
      <c r="CR58" s="372">
        <f t="shared" si="14"/>
        <v>7502874.1835113708</v>
      </c>
      <c r="CS58" s="544">
        <f>'Schedule 3B_Income_Eastern'!CS58+'Schedule 3C_Income_Western'!CS58+'Schedule 3D_Income_The Cape'!CS58</f>
        <v>4897460.3823286761</v>
      </c>
      <c r="CT58" s="544">
        <f>'Schedule 3B_Income_Eastern'!CT58+'Schedule 3C_Income_Western'!CT58+'Schedule 3D_Income_The Cape'!CT58</f>
        <v>4890661.035862607</v>
      </c>
      <c r="CU58" s="544">
        <f>'Schedule 3B_Income_Eastern'!CU58+'Schedule 3C_Income_Western'!CU58+'Schedule 3D_Income_The Cape'!CU58</f>
        <v>0</v>
      </c>
      <c r="CV58" s="544">
        <f>'Schedule 3B_Income_Eastern'!CV58+'Schedule 3C_Income_Western'!CV58+'Schedule 3D_Income_The Cape'!CV58</f>
        <v>0</v>
      </c>
      <c r="CW58" s="372">
        <f t="shared" si="15"/>
        <v>9788121.4181912839</v>
      </c>
    </row>
    <row r="59" spans="1:101" ht="15.75" customHeight="1">
      <c r="A59" s="896" t="s">
        <v>442</v>
      </c>
      <c r="B59" s="897">
        <v>36</v>
      </c>
      <c r="C59" s="544">
        <f>'Schedule 3B_Income_Eastern'!C59+'Schedule 3C_Income_Western'!C59+'Schedule 3D_Income_The Cape'!C59</f>
        <v>0</v>
      </c>
      <c r="D59" s="544">
        <f>'Schedule 3B_Income_Eastern'!D59+'Schedule 3C_Income_Western'!D59+'Schedule 3D_Income_The Cape'!D59</f>
        <v>0</v>
      </c>
      <c r="E59" s="544">
        <f>'Schedule 3B_Income_Eastern'!E59+'Schedule 3C_Income_Western'!E59+'Schedule 3D_Income_The Cape'!E59</f>
        <v>0</v>
      </c>
      <c r="F59" s="544">
        <f>'Schedule 3B_Income_Eastern'!F59+'Schedule 3C_Income_Western'!F59+'Schedule 3D_Income_The Cape'!F59</f>
        <v>0</v>
      </c>
      <c r="G59" s="544">
        <f>'Schedule 3B_Income_Eastern'!G59+'Schedule 3C_Income_Western'!G59+'Schedule 3D_Income_The Cape'!G59</f>
        <v>0</v>
      </c>
      <c r="H59" s="544">
        <f>'Schedule 3B_Income_Eastern'!H59+'Schedule 3C_Income_Western'!H59+'Schedule 3D_Income_The Cape'!H59</f>
        <v>0</v>
      </c>
      <c r="I59" s="544">
        <f>'Schedule 3B_Income_Eastern'!I59+'Schedule 3C_Income_Western'!I59+'Schedule 3D_Income_The Cape'!I59</f>
        <v>0</v>
      </c>
      <c r="J59" s="544">
        <f>'Schedule 3B_Income_Eastern'!J59+'Schedule 3C_Income_Western'!J59+'Schedule 3D_Income_The Cape'!J59</f>
        <v>0</v>
      </c>
      <c r="K59" s="544">
        <f>'Schedule 3B_Income_Eastern'!K59+'Schedule 3C_Income_Western'!K59+'Schedule 3D_Income_The Cape'!K59</f>
        <v>0</v>
      </c>
      <c r="L59" s="544">
        <f>'Schedule 3B_Income_Eastern'!L59+'Schedule 3C_Income_Western'!L59+'Schedule 3D_Income_The Cape'!L59</f>
        <v>0</v>
      </c>
      <c r="M59" s="544">
        <f>'Schedule 3B_Income_Eastern'!M59+'Schedule 3C_Income_Western'!M59+'Schedule 3D_Income_The Cape'!M59</f>
        <v>0</v>
      </c>
      <c r="N59" s="897">
        <v>36</v>
      </c>
      <c r="O59" s="544">
        <f>'Schedule 3B_Income_Eastern'!O59+'Schedule 3C_Income_Western'!O59+'Schedule 3D_Income_The Cape'!O59</f>
        <v>0</v>
      </c>
      <c r="P59" s="544">
        <f>'Schedule 3B_Income_Eastern'!P59+'Schedule 3C_Income_Western'!P59+'Schedule 3D_Income_The Cape'!P59</f>
        <v>0</v>
      </c>
      <c r="Q59" s="544">
        <f>'Schedule 3B_Income_Eastern'!Q59+'Schedule 3C_Income_Western'!Q59+'Schedule 3D_Income_The Cape'!Q59</f>
        <v>0</v>
      </c>
      <c r="R59" s="544">
        <f>'Schedule 3B_Income_Eastern'!R59+'Schedule 3C_Income_Western'!R59+'Schedule 3D_Income_The Cape'!R59</f>
        <v>0</v>
      </c>
      <c r="S59" s="544">
        <f>'Schedule 3B_Income_Eastern'!S59+'Schedule 3C_Income_Western'!S59+'Schedule 3D_Income_The Cape'!S59</f>
        <v>0</v>
      </c>
      <c r="T59" s="544">
        <f>'Schedule 3B_Income_Eastern'!T59+'Schedule 3C_Income_Western'!T59+'Schedule 3D_Income_The Cape'!T59</f>
        <v>0</v>
      </c>
      <c r="U59" s="544">
        <f>'Schedule 3B_Income_Eastern'!U59+'Schedule 3C_Income_Western'!U59+'Schedule 3D_Income_The Cape'!U59</f>
        <v>0</v>
      </c>
      <c r="V59" s="544">
        <f>'Schedule 3B_Income_Eastern'!V59+'Schedule 3C_Income_Western'!V59+'Schedule 3D_Income_The Cape'!V59</f>
        <v>0</v>
      </c>
      <c r="W59" s="544">
        <f>'Schedule 3B_Income_Eastern'!W59+'Schedule 3C_Income_Western'!W59+'Schedule 3D_Income_The Cape'!W59</f>
        <v>0</v>
      </c>
      <c r="X59" s="544">
        <f>'Schedule 3B_Income_Eastern'!X59+'Schedule 3C_Income_Western'!X59+'Schedule 3D_Income_The Cape'!X59</f>
        <v>0</v>
      </c>
      <c r="Y59" s="544">
        <f>'Schedule 3B_Income_Eastern'!Y59+'Schedule 3C_Income_Western'!Y59+'Schedule 3D_Income_The Cape'!Y59</f>
        <v>0</v>
      </c>
      <c r="Z59" s="897">
        <v>36</v>
      </c>
      <c r="AA59" s="544">
        <f>'Schedule 3B_Income_Eastern'!AA59+'Schedule 3C_Income_Western'!AA59+'Schedule 3D_Income_The Cape'!AA59</f>
        <v>0</v>
      </c>
      <c r="AB59" s="544">
        <f>'Schedule 3B_Income_Eastern'!AB59+'Schedule 3C_Income_Western'!AB59+'Schedule 3D_Income_The Cape'!AB59</f>
        <v>0</v>
      </c>
      <c r="AC59" s="544">
        <f>'Schedule 3B_Income_Eastern'!AC59+'Schedule 3C_Income_Western'!AC59+'Schedule 3D_Income_The Cape'!AC59</f>
        <v>0</v>
      </c>
      <c r="AD59" s="544">
        <f>'Schedule 3B_Income_Eastern'!AD59+'Schedule 3C_Income_Western'!AD59+'Schedule 3D_Income_The Cape'!AD59</f>
        <v>0</v>
      </c>
      <c r="AE59" s="544">
        <f>'Schedule 3B_Income_Eastern'!AE59+'Schedule 3C_Income_Western'!AE59+'Schedule 3D_Income_The Cape'!AE59</f>
        <v>0</v>
      </c>
      <c r="AF59" s="544">
        <f>'Schedule 3B_Income_Eastern'!AF59+'Schedule 3C_Income_Western'!AF59+'Schedule 3D_Income_The Cape'!AF59</f>
        <v>0</v>
      </c>
      <c r="AG59" s="544">
        <f>'Schedule 3B_Income_Eastern'!AG59+'Schedule 3C_Income_Western'!AG59+'Schedule 3D_Income_The Cape'!AG59</f>
        <v>0</v>
      </c>
      <c r="AH59" s="544">
        <f>'Schedule 3B_Income_Eastern'!AH59+'Schedule 3C_Income_Western'!AH59+'Schedule 3D_Income_The Cape'!AH59</f>
        <v>0</v>
      </c>
      <c r="AI59" s="544">
        <f>'Schedule 3B_Income_Eastern'!AI59+'Schedule 3C_Income_Western'!AI59+'Schedule 3D_Income_The Cape'!AI59</f>
        <v>0</v>
      </c>
      <c r="AJ59" s="544">
        <f>'Schedule 3B_Income_Eastern'!AJ59+'Schedule 3C_Income_Western'!AJ59+'Schedule 3D_Income_The Cape'!AJ59</f>
        <v>0</v>
      </c>
      <c r="AK59" s="544">
        <f>'Schedule 3B_Income_Eastern'!AK59+'Schedule 3C_Income_Western'!AK59+'Schedule 3D_Income_The Cape'!AK59</f>
        <v>0</v>
      </c>
      <c r="AL59" s="897">
        <v>36</v>
      </c>
      <c r="AM59" s="544">
        <f>'Schedule 3B_Income_Eastern'!AM59+'Schedule 3C_Income_Western'!AM59+'Schedule 3D_Income_The Cape'!AM59</f>
        <v>0</v>
      </c>
      <c r="AN59" s="544">
        <f>'Schedule 3B_Income_Eastern'!AN59+'Schedule 3C_Income_Western'!AN59+'Schedule 3D_Income_The Cape'!AN59</f>
        <v>0</v>
      </c>
      <c r="AO59" s="544">
        <f>'Schedule 3B_Income_Eastern'!AO59+'Schedule 3C_Income_Western'!AO59+'Schedule 3D_Income_The Cape'!AO59</f>
        <v>0</v>
      </c>
      <c r="AP59" s="544">
        <f>'Schedule 3B_Income_Eastern'!AP59+'Schedule 3C_Income_Western'!AP59+'Schedule 3D_Income_The Cape'!AP59</f>
        <v>0</v>
      </c>
      <c r="AQ59" s="544">
        <f>'Schedule 3B_Income_Eastern'!AQ59+'Schedule 3C_Income_Western'!AQ59+'Schedule 3D_Income_The Cape'!AQ59</f>
        <v>0</v>
      </c>
      <c r="AR59" s="544">
        <f>'Schedule 3B_Income_Eastern'!AR59+'Schedule 3C_Income_Western'!AR59+'Schedule 3D_Income_The Cape'!AR59</f>
        <v>0</v>
      </c>
      <c r="AS59" s="544">
        <f>'Schedule 3B_Income_Eastern'!AS59+'Schedule 3C_Income_Western'!AS59+'Schedule 3D_Income_The Cape'!AS59</f>
        <v>0</v>
      </c>
      <c r="AT59" s="544">
        <f>'Schedule 3B_Income_Eastern'!AT59+'Schedule 3C_Income_Western'!AT59+'Schedule 3D_Income_The Cape'!AT59</f>
        <v>0</v>
      </c>
      <c r="AU59" s="544">
        <f>'Schedule 3B_Income_Eastern'!AU59+'Schedule 3C_Income_Western'!AU59+'Schedule 3D_Income_The Cape'!AU59</f>
        <v>0</v>
      </c>
      <c r="AV59" s="544">
        <f>'Schedule 3B_Income_Eastern'!AV59+'Schedule 3C_Income_Western'!AV59+'Schedule 3D_Income_The Cape'!AV59</f>
        <v>0</v>
      </c>
      <c r="AW59" s="544">
        <f>'Schedule 3B_Income_Eastern'!AW59+'Schedule 3C_Income_Western'!AW59+'Schedule 3D_Income_The Cape'!AW59</f>
        <v>0</v>
      </c>
      <c r="AX59" s="897">
        <v>36</v>
      </c>
      <c r="AY59" s="544">
        <f>'Schedule 3B_Income_Eastern'!AY59+'Schedule 3C_Income_Western'!AY59+'Schedule 3D_Income_The Cape'!AY59</f>
        <v>0</v>
      </c>
      <c r="AZ59" s="544">
        <f>'Schedule 3B_Income_Eastern'!AZ59+'Schedule 3C_Income_Western'!AZ59+'Schedule 3D_Income_The Cape'!AZ59</f>
        <v>0</v>
      </c>
      <c r="BA59" s="544">
        <f>'Schedule 3B_Income_Eastern'!BA59+'Schedule 3C_Income_Western'!BA59+'Schedule 3D_Income_The Cape'!BA59</f>
        <v>0</v>
      </c>
      <c r="BB59" s="544">
        <f>'Schedule 3B_Income_Eastern'!BB59+'Schedule 3C_Income_Western'!BB59+'Schedule 3D_Income_The Cape'!BB59</f>
        <v>0</v>
      </c>
      <c r="BC59" s="544">
        <f>'Schedule 3B_Income_Eastern'!BC59+'Schedule 3C_Income_Western'!BC59+'Schedule 3D_Income_The Cape'!BC59</f>
        <v>0</v>
      </c>
      <c r="BD59" s="544">
        <f>'Schedule 3B_Income_Eastern'!BD59+'Schedule 3C_Income_Western'!BD59+'Schedule 3D_Income_The Cape'!BD59</f>
        <v>0</v>
      </c>
      <c r="BE59" s="544">
        <f>'Schedule 3B_Income_Eastern'!BE59+'Schedule 3C_Income_Western'!BE59+'Schedule 3D_Income_The Cape'!BE59</f>
        <v>0</v>
      </c>
      <c r="BF59" s="544">
        <f>'Schedule 3B_Income_Eastern'!BF59+'Schedule 3C_Income_Western'!BF59+'Schedule 3D_Income_The Cape'!BF59</f>
        <v>0</v>
      </c>
      <c r="BG59" s="544">
        <f>'Schedule 3B_Income_Eastern'!BG59+'Schedule 3C_Income_Western'!BG59+'Schedule 3D_Income_The Cape'!BG59</f>
        <v>0</v>
      </c>
      <c r="BH59" s="544">
        <f>'Schedule 3B_Income_Eastern'!BH59+'Schedule 3C_Income_Western'!BH59+'Schedule 3D_Income_The Cape'!BH59</f>
        <v>0</v>
      </c>
      <c r="BI59" s="544">
        <f>'Schedule 3B_Income_Eastern'!BI59+'Schedule 3C_Income_Western'!BI59+'Schedule 3D_Income_The Cape'!BI59</f>
        <v>0</v>
      </c>
      <c r="BJ59" s="897">
        <v>36</v>
      </c>
      <c r="BK59" s="544">
        <f>'Schedule 3B_Income_Eastern'!BK59+'Schedule 3C_Income_Western'!BK59+'Schedule 3D_Income_The Cape'!BK59</f>
        <v>0</v>
      </c>
      <c r="BL59" s="544">
        <f>'Schedule 3B_Income_Eastern'!BL59+'Schedule 3C_Income_Western'!BL59+'Schedule 3D_Income_The Cape'!BL59</f>
        <v>0</v>
      </c>
      <c r="BM59" s="544">
        <f>'Schedule 3B_Income_Eastern'!BM59+'Schedule 3C_Income_Western'!BM59+'Schedule 3D_Income_The Cape'!BM59</f>
        <v>0</v>
      </c>
      <c r="BN59" s="544">
        <f>'Schedule 3B_Income_Eastern'!BN59+'Schedule 3C_Income_Western'!BN59+'Schedule 3D_Income_The Cape'!BN59</f>
        <v>0</v>
      </c>
      <c r="BO59" s="544">
        <f>'Schedule 3B_Income_Eastern'!BO59+'Schedule 3C_Income_Western'!BO59+'Schedule 3D_Income_The Cape'!BO59</f>
        <v>0</v>
      </c>
      <c r="BP59" s="544">
        <f>'Schedule 3B_Income_Eastern'!BP59+'Schedule 3C_Income_Western'!BP59+'Schedule 3D_Income_The Cape'!BP59</f>
        <v>0</v>
      </c>
      <c r="BQ59" s="544">
        <f>'Schedule 3B_Income_Eastern'!BQ59+'Schedule 3C_Income_Western'!BQ59+'Schedule 3D_Income_The Cape'!BQ59</f>
        <v>0</v>
      </c>
      <c r="BR59" s="544">
        <f>'Schedule 3B_Income_Eastern'!BR59+'Schedule 3C_Income_Western'!BR59+'Schedule 3D_Income_The Cape'!BR59</f>
        <v>0</v>
      </c>
      <c r="BS59" s="544">
        <f>'Schedule 3B_Income_Eastern'!BS59+'Schedule 3C_Income_Western'!BS59+'Schedule 3D_Income_The Cape'!BS59</f>
        <v>0</v>
      </c>
      <c r="BT59" s="544">
        <f>'Schedule 3B_Income_Eastern'!BT59+'Schedule 3C_Income_Western'!BT59+'Schedule 3D_Income_The Cape'!BT59</f>
        <v>0</v>
      </c>
      <c r="BU59" s="544">
        <f>'Schedule 3B_Income_Eastern'!BU59+'Schedule 3C_Income_Western'!BU59+'Schedule 3D_Income_The Cape'!BU59</f>
        <v>0</v>
      </c>
      <c r="BV59" s="897">
        <v>36</v>
      </c>
      <c r="BW59" s="544">
        <f>'Schedule 3B_Income_Eastern'!BW59+'Schedule 3C_Income_Western'!BW59+'Schedule 3D_Income_The Cape'!BW59</f>
        <v>0</v>
      </c>
      <c r="BX59" s="544">
        <f>'Schedule 3B_Income_Eastern'!BX59+'Schedule 3C_Income_Western'!BX59+'Schedule 3D_Income_The Cape'!BX59</f>
        <v>0</v>
      </c>
      <c r="BY59" s="544">
        <f>'Schedule 3B_Income_Eastern'!BY59+'Schedule 3C_Income_Western'!BY59+'Schedule 3D_Income_The Cape'!BY59</f>
        <v>0</v>
      </c>
      <c r="BZ59" s="544">
        <f>'Schedule 3B_Income_Eastern'!BZ59+'Schedule 3C_Income_Western'!BZ59+'Schedule 3D_Income_The Cape'!BZ59</f>
        <v>0</v>
      </c>
      <c r="CA59" s="544">
        <f>'Schedule 3B_Income_Eastern'!CA59+'Schedule 3C_Income_Western'!CA59+'Schedule 3D_Income_The Cape'!CA59</f>
        <v>0</v>
      </c>
      <c r="CB59" s="544">
        <f>'Schedule 3B_Income_Eastern'!CB59+'Schedule 3C_Income_Western'!CB59+'Schedule 3D_Income_The Cape'!CB59</f>
        <v>0</v>
      </c>
      <c r="CC59" s="544">
        <f>'Schedule 3B_Income_Eastern'!CC59+'Schedule 3C_Income_Western'!CC59+'Schedule 3D_Income_The Cape'!CC59</f>
        <v>0</v>
      </c>
      <c r="CD59" s="544">
        <f>'Schedule 3B_Income_Eastern'!CD59+'Schedule 3C_Income_Western'!CD59+'Schedule 3D_Income_The Cape'!CD59</f>
        <v>0</v>
      </c>
      <c r="CE59" s="544">
        <f>'Schedule 3B_Income_Eastern'!CE59+'Schedule 3C_Income_Western'!CE59+'Schedule 3D_Income_The Cape'!CE59</f>
        <v>0</v>
      </c>
      <c r="CF59" s="544">
        <f>'Schedule 3B_Income_Eastern'!CF59+'Schedule 3C_Income_Western'!CF59+'Schedule 3D_Income_The Cape'!CF59</f>
        <v>0</v>
      </c>
      <c r="CG59" s="544">
        <f>'Schedule 3B_Income_Eastern'!CG59+'Schedule 3C_Income_Western'!CG59+'Schedule 3D_Income_The Cape'!CG59</f>
        <v>0</v>
      </c>
      <c r="CH59" s="897">
        <v>36</v>
      </c>
      <c r="CI59" s="544">
        <f>'Schedule 3B_Income_Eastern'!CI59+'Schedule 3C_Income_Western'!CI59+'Schedule 3D_Income_The Cape'!CI59</f>
        <v>0</v>
      </c>
      <c r="CJ59" s="544">
        <f>'Schedule 3B_Income_Eastern'!CJ59+'Schedule 3C_Income_Western'!CJ59+'Schedule 3D_Income_The Cape'!CJ59</f>
        <v>0</v>
      </c>
      <c r="CK59" s="544">
        <f>'Schedule 3B_Income_Eastern'!CK59+'Schedule 3C_Income_Western'!CK59+'Schedule 3D_Income_The Cape'!CK59</f>
        <v>0</v>
      </c>
      <c r="CL59" s="544">
        <f>'Schedule 3B_Income_Eastern'!CL59+'Schedule 3C_Income_Western'!CL59+'Schedule 3D_Income_The Cape'!CL59</f>
        <v>0</v>
      </c>
      <c r="CM59" s="372">
        <f t="shared" si="13"/>
        <v>0</v>
      </c>
      <c r="CN59" s="544">
        <f>'Schedule 3B_Income_Eastern'!CN59+'Schedule 3C_Income_Western'!CN59+'Schedule 3D_Income_The Cape'!CN59</f>
        <v>0</v>
      </c>
      <c r="CO59" s="544">
        <f>'Schedule 3B_Income_Eastern'!CO59+'Schedule 3C_Income_Western'!CO59+'Schedule 3D_Income_The Cape'!CO59</f>
        <v>0</v>
      </c>
      <c r="CP59" s="544">
        <f>'Schedule 3B_Income_Eastern'!CP59+'Schedule 3C_Income_Western'!CP59+'Schedule 3D_Income_The Cape'!CP59</f>
        <v>0</v>
      </c>
      <c r="CQ59" s="544">
        <f>'Schedule 3B_Income_Eastern'!CQ59+'Schedule 3C_Income_Western'!CQ59+'Schedule 3D_Income_The Cape'!CQ59</f>
        <v>0</v>
      </c>
      <c r="CR59" s="372">
        <f t="shared" si="14"/>
        <v>0</v>
      </c>
      <c r="CS59" s="544">
        <f>'Schedule 3B_Income_Eastern'!CS59+'Schedule 3C_Income_Western'!CS59+'Schedule 3D_Income_The Cape'!CS59</f>
        <v>0</v>
      </c>
      <c r="CT59" s="544">
        <f>'Schedule 3B_Income_Eastern'!CT59+'Schedule 3C_Income_Western'!CT59+'Schedule 3D_Income_The Cape'!CT59</f>
        <v>0</v>
      </c>
      <c r="CU59" s="544">
        <f>'Schedule 3B_Income_Eastern'!CU59+'Schedule 3C_Income_Western'!CU59+'Schedule 3D_Income_The Cape'!CU59</f>
        <v>0</v>
      </c>
      <c r="CV59" s="544">
        <f>'Schedule 3B_Income_Eastern'!CV59+'Schedule 3C_Income_Western'!CV59+'Schedule 3D_Income_The Cape'!CV59</f>
        <v>0</v>
      </c>
      <c r="CW59" s="372">
        <f t="shared" si="15"/>
        <v>0</v>
      </c>
    </row>
    <row r="60" spans="1:101" ht="15.75" customHeight="1">
      <c r="A60" s="896" t="s">
        <v>252</v>
      </c>
      <c r="B60" s="897">
        <v>37</v>
      </c>
      <c r="C60" s="544">
        <f>'Schedule 3B_Income_Eastern'!C60+'Schedule 3C_Income_Western'!C60+'Schedule 3D_Income_The Cape'!C60</f>
        <v>74462.484560474579</v>
      </c>
      <c r="D60" s="544">
        <f>'Schedule 3B_Income_Eastern'!D60+'Schedule 3C_Income_Western'!D60+'Schedule 3D_Income_The Cape'!D60</f>
        <v>83065.554307062368</v>
      </c>
      <c r="E60" s="544">
        <f>'Schedule 3B_Income_Eastern'!E60+'Schedule 3C_Income_Western'!E60+'Schedule 3D_Income_The Cape'!E60</f>
        <v>0</v>
      </c>
      <c r="F60" s="544">
        <f>'Schedule 3B_Income_Eastern'!F60+'Schedule 3C_Income_Western'!F60+'Schedule 3D_Income_The Cape'!F60</f>
        <v>0</v>
      </c>
      <c r="G60" s="544">
        <f>'Schedule 3B_Income_Eastern'!G60+'Schedule 3C_Income_Western'!G60+'Schedule 3D_Income_The Cape'!G60</f>
        <v>157528.0388675369</v>
      </c>
      <c r="H60" s="544">
        <f>'Schedule 3B_Income_Eastern'!H60+'Schedule 3C_Income_Western'!H60+'Schedule 3D_Income_The Cape'!H60</f>
        <v>54064.365594340714</v>
      </c>
      <c r="I60" s="544">
        <f>'Schedule 3B_Income_Eastern'!I60+'Schedule 3C_Income_Western'!I60+'Schedule 3D_Income_The Cape'!I60</f>
        <v>27915.509358741889</v>
      </c>
      <c r="J60" s="544">
        <f>'Schedule 3B_Income_Eastern'!J60+'Schedule 3C_Income_Western'!J60+'Schedule 3D_Income_The Cape'!J60</f>
        <v>0</v>
      </c>
      <c r="K60" s="544">
        <f>'Schedule 3B_Income_Eastern'!K60+'Schedule 3C_Income_Western'!K60+'Schedule 3D_Income_The Cape'!K60</f>
        <v>0</v>
      </c>
      <c r="L60" s="544">
        <f>'Schedule 3B_Income_Eastern'!L60+'Schedule 3C_Income_Western'!L60+'Schedule 3D_Income_The Cape'!L60</f>
        <v>81979.874953082588</v>
      </c>
      <c r="M60" s="544">
        <f>'Schedule 3B_Income_Eastern'!M60+'Schedule 3C_Income_Western'!M60+'Schedule 3D_Income_The Cape'!M60</f>
        <v>239507.91382061952</v>
      </c>
      <c r="N60" s="897">
        <v>37</v>
      </c>
      <c r="O60" s="544">
        <f>'Schedule 3B_Income_Eastern'!O60+'Schedule 3C_Income_Western'!O60+'Schedule 3D_Income_The Cape'!O60</f>
        <v>71676.159082246289</v>
      </c>
      <c r="P60" s="544">
        <f>'Schedule 3B_Income_Eastern'!P60+'Schedule 3C_Income_Western'!P60+'Schedule 3D_Income_The Cape'!P60</f>
        <v>89470.348717874309</v>
      </c>
      <c r="Q60" s="544">
        <f>'Schedule 3B_Income_Eastern'!Q60+'Schedule 3C_Income_Western'!Q60+'Schedule 3D_Income_The Cape'!Q60</f>
        <v>0</v>
      </c>
      <c r="R60" s="544">
        <f>'Schedule 3B_Income_Eastern'!R60+'Schedule 3C_Income_Western'!R60+'Schedule 3D_Income_The Cape'!R60</f>
        <v>0</v>
      </c>
      <c r="S60" s="544">
        <f>'Schedule 3B_Income_Eastern'!S60+'Schedule 3C_Income_Western'!S60+'Schedule 3D_Income_The Cape'!S60</f>
        <v>161146.50780012063</v>
      </c>
      <c r="T60" s="544">
        <f>'Schedule 3B_Income_Eastern'!T60+'Schedule 3C_Income_Western'!T60+'Schedule 3D_Income_The Cape'!T60</f>
        <v>38462.258062810171</v>
      </c>
      <c r="U60" s="544">
        <f>'Schedule 3B_Income_Eastern'!U60+'Schedule 3C_Income_Western'!U60+'Schedule 3D_Income_The Cape'!U60</f>
        <v>45373.38165831576</v>
      </c>
      <c r="V60" s="544">
        <f>'Schedule 3B_Income_Eastern'!V60+'Schedule 3C_Income_Western'!V60+'Schedule 3D_Income_The Cape'!V60</f>
        <v>0</v>
      </c>
      <c r="W60" s="544">
        <f>'Schedule 3B_Income_Eastern'!W60+'Schedule 3C_Income_Western'!W60+'Schedule 3D_Income_The Cape'!W60</f>
        <v>0</v>
      </c>
      <c r="X60" s="544">
        <f>'Schedule 3B_Income_Eastern'!X60+'Schedule 3C_Income_Western'!X60+'Schedule 3D_Income_The Cape'!X60</f>
        <v>83835.639721125932</v>
      </c>
      <c r="Y60" s="544">
        <f>'Schedule 3B_Income_Eastern'!Y60+'Schedule 3C_Income_Western'!Y60+'Schedule 3D_Income_The Cape'!Y60</f>
        <v>244982.14752124654</v>
      </c>
      <c r="Z60" s="897">
        <v>37</v>
      </c>
      <c r="AA60" s="544">
        <f>'Schedule 3B_Income_Eastern'!AA60+'Schedule 3C_Income_Western'!AA60+'Schedule 3D_Income_The Cape'!AA60</f>
        <v>7578.5965283927972</v>
      </c>
      <c r="AB60" s="544">
        <f>'Schedule 3B_Income_Eastern'!AB60+'Schedule 3C_Income_Western'!AB60+'Schedule 3D_Income_The Cape'!AB60</f>
        <v>7163.8892952295473</v>
      </c>
      <c r="AC60" s="544">
        <f>'Schedule 3B_Income_Eastern'!AC60+'Schedule 3C_Income_Western'!AC60+'Schedule 3D_Income_The Cape'!AC60</f>
        <v>0</v>
      </c>
      <c r="AD60" s="544">
        <f>'Schedule 3B_Income_Eastern'!AD60+'Schedule 3C_Income_Western'!AD60+'Schedule 3D_Income_The Cape'!AD60</f>
        <v>0</v>
      </c>
      <c r="AE60" s="544">
        <f>'Schedule 3B_Income_Eastern'!AE60+'Schedule 3C_Income_Western'!AE60+'Schedule 3D_Income_The Cape'!AE60</f>
        <v>14742.485823622344</v>
      </c>
      <c r="AF60" s="544">
        <f>'Schedule 3B_Income_Eastern'!AF60+'Schedule 3C_Income_Western'!AF60+'Schedule 3D_Income_The Cape'!AF60</f>
        <v>48854.727166591314</v>
      </c>
      <c r="AG60" s="544">
        <f>'Schedule 3B_Income_Eastern'!AG60+'Schedule 3C_Income_Western'!AG60+'Schedule 3D_Income_The Cape'!AG60</f>
        <v>44560.393739532905</v>
      </c>
      <c r="AH60" s="544">
        <f>'Schedule 3B_Income_Eastern'!AH60+'Schedule 3C_Income_Western'!AH60+'Schedule 3D_Income_The Cape'!AH60</f>
        <v>0</v>
      </c>
      <c r="AI60" s="544">
        <f>'Schedule 3B_Income_Eastern'!AI60+'Schedule 3C_Income_Western'!AI60+'Schedule 3D_Income_The Cape'!AI60</f>
        <v>0</v>
      </c>
      <c r="AJ60" s="544">
        <f>'Schedule 3B_Income_Eastern'!AJ60+'Schedule 3C_Income_Western'!AJ60+'Schedule 3D_Income_The Cape'!AJ60</f>
        <v>93415.120906124212</v>
      </c>
      <c r="AK60" s="544">
        <f>'Schedule 3B_Income_Eastern'!AK60+'Schedule 3C_Income_Western'!AK60+'Schedule 3D_Income_The Cape'!AK60</f>
        <v>108157.60672974656</v>
      </c>
      <c r="AL60" s="897">
        <v>37</v>
      </c>
      <c r="AM60" s="544">
        <f>'Schedule 3B_Income_Eastern'!AM60+'Schedule 3C_Income_Western'!AM60+'Schedule 3D_Income_The Cape'!AM60</f>
        <v>300694.40316800796</v>
      </c>
      <c r="AN60" s="544">
        <f>'Schedule 3B_Income_Eastern'!AN60+'Schedule 3C_Income_Western'!AN60+'Schedule 3D_Income_The Cape'!AN60</f>
        <v>358778.76631829463</v>
      </c>
      <c r="AO60" s="544">
        <f>'Schedule 3B_Income_Eastern'!AO60+'Schedule 3C_Income_Western'!AO60+'Schedule 3D_Income_The Cape'!AO60</f>
        <v>0</v>
      </c>
      <c r="AP60" s="544">
        <f>'Schedule 3B_Income_Eastern'!AP60+'Schedule 3C_Income_Western'!AP60+'Schedule 3D_Income_The Cape'!AP60</f>
        <v>0</v>
      </c>
      <c r="AQ60" s="544">
        <f>'Schedule 3B_Income_Eastern'!AQ60+'Schedule 3C_Income_Western'!AQ60+'Schedule 3D_Income_The Cape'!AQ60</f>
        <v>659473.16948630265</v>
      </c>
      <c r="AR60" s="544">
        <f>'Schedule 3B_Income_Eastern'!AR60+'Schedule 3C_Income_Western'!AR60+'Schedule 3D_Income_The Cape'!AR60</f>
        <v>319149.59635902854</v>
      </c>
      <c r="AS60" s="544">
        <f>'Schedule 3B_Income_Eastern'!AS60+'Schedule 3C_Income_Western'!AS60+'Schedule 3D_Income_The Cape'!AS60</f>
        <v>297791.97112461703</v>
      </c>
      <c r="AT60" s="544">
        <f>'Schedule 3B_Income_Eastern'!AT60+'Schedule 3C_Income_Western'!AT60+'Schedule 3D_Income_The Cape'!AT60</f>
        <v>0</v>
      </c>
      <c r="AU60" s="544">
        <f>'Schedule 3B_Income_Eastern'!AU60+'Schedule 3C_Income_Western'!AU60+'Schedule 3D_Income_The Cape'!AU60</f>
        <v>0</v>
      </c>
      <c r="AV60" s="544">
        <f>'Schedule 3B_Income_Eastern'!AV60+'Schedule 3C_Income_Western'!AV60+'Schedule 3D_Income_The Cape'!AV60</f>
        <v>616941.56748364551</v>
      </c>
      <c r="AW60" s="544">
        <f>'Schedule 3B_Income_Eastern'!AW60+'Schedule 3C_Income_Western'!AW60+'Schedule 3D_Income_The Cape'!AW60</f>
        <v>1276414.7369699483</v>
      </c>
      <c r="AX60" s="897">
        <v>37</v>
      </c>
      <c r="AY60" s="544">
        <f>'Schedule 3B_Income_Eastern'!AY60+'Schedule 3C_Income_Western'!AY60+'Schedule 3D_Income_The Cape'!AY60</f>
        <v>466.93150874054538</v>
      </c>
      <c r="AZ60" s="544">
        <f>'Schedule 3B_Income_Eastern'!AZ60+'Schedule 3C_Income_Western'!AZ60+'Schedule 3D_Income_The Cape'!AZ60</f>
        <v>7075.617543235735</v>
      </c>
      <c r="BA60" s="544">
        <f>'Schedule 3B_Income_Eastern'!BA60+'Schedule 3C_Income_Western'!BA60+'Schedule 3D_Income_The Cape'!BA60</f>
        <v>0</v>
      </c>
      <c r="BB60" s="544">
        <f>'Schedule 3B_Income_Eastern'!BB60+'Schedule 3C_Income_Western'!BB60+'Schedule 3D_Income_The Cape'!BB60</f>
        <v>0</v>
      </c>
      <c r="BC60" s="544">
        <f>'Schedule 3B_Income_Eastern'!BC60+'Schedule 3C_Income_Western'!BC60+'Schedule 3D_Income_The Cape'!BC60</f>
        <v>7542.5490519762789</v>
      </c>
      <c r="BD60" s="544">
        <f>'Schedule 3B_Income_Eastern'!BD60+'Schedule 3C_Income_Western'!BD60+'Schedule 3D_Income_The Cape'!BD60</f>
        <v>4009.8190440929125</v>
      </c>
      <c r="BE60" s="544">
        <f>'Schedule 3B_Income_Eastern'!BE60+'Schedule 3C_Income_Western'!BE60+'Schedule 3D_Income_The Cape'!BE60</f>
        <v>-1481.602159851795</v>
      </c>
      <c r="BF60" s="544">
        <f>'Schedule 3B_Income_Eastern'!BF60+'Schedule 3C_Income_Western'!BF60+'Schedule 3D_Income_The Cape'!BF60</f>
        <v>0</v>
      </c>
      <c r="BG60" s="544">
        <f>'Schedule 3B_Income_Eastern'!BG60+'Schedule 3C_Income_Western'!BG60+'Schedule 3D_Income_The Cape'!BG60</f>
        <v>0</v>
      </c>
      <c r="BH60" s="544">
        <f>'Schedule 3B_Income_Eastern'!BH60+'Schedule 3C_Income_Western'!BH60+'Schedule 3D_Income_The Cape'!BH60</f>
        <v>2528.2168842411174</v>
      </c>
      <c r="BI60" s="544">
        <f>'Schedule 3B_Income_Eastern'!BI60+'Schedule 3C_Income_Western'!BI60+'Schedule 3D_Income_The Cape'!BI60</f>
        <v>10070.765936217396</v>
      </c>
      <c r="BJ60" s="897">
        <v>37</v>
      </c>
      <c r="BK60" s="544">
        <f>'Schedule 3B_Income_Eastern'!BK60+'Schedule 3C_Income_Western'!BK60+'Schedule 3D_Income_The Cape'!BK60</f>
        <v>0</v>
      </c>
      <c r="BL60" s="544">
        <f>'Schedule 3B_Income_Eastern'!BL60+'Schedule 3C_Income_Western'!BL60+'Schedule 3D_Income_The Cape'!BL60</f>
        <v>0</v>
      </c>
      <c r="BM60" s="544">
        <f>'Schedule 3B_Income_Eastern'!BM60+'Schedule 3C_Income_Western'!BM60+'Schedule 3D_Income_The Cape'!BM60</f>
        <v>0</v>
      </c>
      <c r="BN60" s="544">
        <f>'Schedule 3B_Income_Eastern'!BN60+'Schedule 3C_Income_Western'!BN60+'Schedule 3D_Income_The Cape'!BN60</f>
        <v>0</v>
      </c>
      <c r="BO60" s="544">
        <f>'Schedule 3B_Income_Eastern'!BO60+'Schedule 3C_Income_Western'!BO60+'Schedule 3D_Income_The Cape'!BO60</f>
        <v>0</v>
      </c>
      <c r="BP60" s="544">
        <f>'Schedule 3B_Income_Eastern'!BP60+'Schedule 3C_Income_Western'!BP60+'Schedule 3D_Income_The Cape'!BP60</f>
        <v>0</v>
      </c>
      <c r="BQ60" s="544">
        <f>'Schedule 3B_Income_Eastern'!BQ60+'Schedule 3C_Income_Western'!BQ60+'Schedule 3D_Income_The Cape'!BQ60</f>
        <v>0</v>
      </c>
      <c r="BR60" s="544">
        <f>'Schedule 3B_Income_Eastern'!BR60+'Schedule 3C_Income_Western'!BR60+'Schedule 3D_Income_The Cape'!BR60</f>
        <v>0</v>
      </c>
      <c r="BS60" s="544">
        <f>'Schedule 3B_Income_Eastern'!BS60+'Schedule 3C_Income_Western'!BS60+'Schedule 3D_Income_The Cape'!BS60</f>
        <v>0</v>
      </c>
      <c r="BT60" s="544">
        <f>'Schedule 3B_Income_Eastern'!BT60+'Schedule 3C_Income_Western'!BT60+'Schedule 3D_Income_The Cape'!BT60</f>
        <v>0</v>
      </c>
      <c r="BU60" s="544">
        <f>'Schedule 3B_Income_Eastern'!BU60+'Schedule 3C_Income_Western'!BU60+'Schedule 3D_Income_The Cape'!BU60</f>
        <v>0</v>
      </c>
      <c r="BV60" s="897">
        <v>37</v>
      </c>
      <c r="BW60" s="544">
        <f>'Schedule 3B_Income_Eastern'!BW60+'Schedule 3C_Income_Western'!BW60+'Schedule 3D_Income_The Cape'!BW60</f>
        <v>-15475.048871173518</v>
      </c>
      <c r="BX60" s="544">
        <f>'Schedule 3B_Income_Eastern'!BX60+'Schedule 3C_Income_Western'!BX60+'Schedule 3D_Income_The Cape'!BX60</f>
        <v>-12667.606195435052</v>
      </c>
      <c r="BY60" s="544">
        <f>'Schedule 3B_Income_Eastern'!BY60+'Schedule 3C_Income_Western'!BY60+'Schedule 3D_Income_The Cape'!BY60</f>
        <v>0</v>
      </c>
      <c r="BZ60" s="544">
        <f>'Schedule 3B_Income_Eastern'!BZ60+'Schedule 3C_Income_Western'!BZ60+'Schedule 3D_Income_The Cape'!BZ60</f>
        <v>0</v>
      </c>
      <c r="CA60" s="544">
        <f>'Schedule 3B_Income_Eastern'!CA60+'Schedule 3C_Income_Western'!CA60+'Schedule 3D_Income_The Cape'!CA60</f>
        <v>-28142.655066608568</v>
      </c>
      <c r="CB60" s="544">
        <f>'Schedule 3B_Income_Eastern'!CB60+'Schedule 3C_Income_Western'!CB60+'Schedule 3D_Income_The Cape'!CB60</f>
        <v>261.31767951518259</v>
      </c>
      <c r="CC60" s="544">
        <f>'Schedule 3B_Income_Eastern'!CC60+'Schedule 3C_Income_Western'!CC60+'Schedule 3D_Income_The Cape'!CC60</f>
        <v>3862.4121236198071</v>
      </c>
      <c r="CD60" s="544">
        <f>'Schedule 3B_Income_Eastern'!CD60+'Schedule 3C_Income_Western'!CD60+'Schedule 3D_Income_The Cape'!CD60</f>
        <v>0</v>
      </c>
      <c r="CE60" s="544">
        <f>'Schedule 3B_Income_Eastern'!CE60+'Schedule 3C_Income_Western'!CE60+'Schedule 3D_Income_The Cape'!CE60</f>
        <v>0</v>
      </c>
      <c r="CF60" s="544">
        <f>'Schedule 3B_Income_Eastern'!CF60+'Schedule 3C_Income_Western'!CF60+'Schedule 3D_Income_The Cape'!CF60</f>
        <v>4123.7298031349901</v>
      </c>
      <c r="CG60" s="544">
        <f>'Schedule 3B_Income_Eastern'!CG60+'Schedule 3C_Income_Western'!CG60+'Schedule 3D_Income_The Cape'!CG60</f>
        <v>-24018.925263473582</v>
      </c>
      <c r="CH60" s="897">
        <v>37</v>
      </c>
      <c r="CI60" s="544">
        <f>'Schedule 3B_Income_Eastern'!CI60+'Schedule 3C_Income_Western'!CI60+'Schedule 3D_Income_The Cape'!CI60</f>
        <v>439403.52597668866</v>
      </c>
      <c r="CJ60" s="544">
        <f>'Schedule 3B_Income_Eastern'!CJ60+'Schedule 3C_Income_Western'!CJ60+'Schedule 3D_Income_The Cape'!CJ60</f>
        <v>532886.56998626154</v>
      </c>
      <c r="CK60" s="544">
        <f>'Schedule 3B_Income_Eastern'!CK60+'Schedule 3C_Income_Western'!CK60+'Schedule 3D_Income_The Cape'!CK60</f>
        <v>0</v>
      </c>
      <c r="CL60" s="544">
        <f>'Schedule 3B_Income_Eastern'!CL60+'Schedule 3C_Income_Western'!CL60+'Schedule 3D_Income_The Cape'!CL60</f>
        <v>0</v>
      </c>
      <c r="CM60" s="372">
        <f t="shared" si="13"/>
        <v>972290.09596295026</v>
      </c>
      <c r="CN60" s="544">
        <f>'Schedule 3B_Income_Eastern'!CN60+'Schedule 3C_Income_Western'!CN60+'Schedule 3D_Income_The Cape'!CN60</f>
        <v>464802.08390637883</v>
      </c>
      <c r="CO60" s="544">
        <f>'Schedule 3B_Income_Eastern'!CO60+'Schedule 3C_Income_Western'!CO60+'Schedule 3D_Income_The Cape'!CO60</f>
        <v>418022.06584497559</v>
      </c>
      <c r="CP60" s="544">
        <f>'Schedule 3B_Income_Eastern'!CP60+'Schedule 3C_Income_Western'!CP60+'Schedule 3D_Income_The Cape'!CP60</f>
        <v>0</v>
      </c>
      <c r="CQ60" s="544">
        <f>'Schedule 3B_Income_Eastern'!CQ60+'Schedule 3C_Income_Western'!CQ60+'Schedule 3D_Income_The Cape'!CQ60</f>
        <v>0</v>
      </c>
      <c r="CR60" s="372">
        <f t="shared" si="14"/>
        <v>882824.14975135447</v>
      </c>
      <c r="CS60" s="544">
        <f>'Schedule 3B_Income_Eastern'!CS60+'Schedule 3C_Income_Western'!CS60+'Schedule 3D_Income_The Cape'!CS60</f>
        <v>904205.60988306755</v>
      </c>
      <c r="CT60" s="544">
        <f>'Schedule 3B_Income_Eastern'!CT60+'Schedule 3C_Income_Western'!CT60+'Schedule 3D_Income_The Cape'!CT60</f>
        <v>950908.63583123719</v>
      </c>
      <c r="CU60" s="544">
        <f>'Schedule 3B_Income_Eastern'!CU60+'Schedule 3C_Income_Western'!CU60+'Schedule 3D_Income_The Cape'!CU60</f>
        <v>0</v>
      </c>
      <c r="CV60" s="544">
        <f>'Schedule 3B_Income_Eastern'!CV60+'Schedule 3C_Income_Western'!CV60+'Schedule 3D_Income_The Cape'!CV60</f>
        <v>0</v>
      </c>
      <c r="CW60" s="372">
        <f t="shared" si="15"/>
        <v>1855114.2457143047</v>
      </c>
    </row>
    <row r="61" spans="1:101" ht="15.75" customHeight="1">
      <c r="A61" s="896" t="s">
        <v>253</v>
      </c>
      <c r="B61" s="897">
        <v>38</v>
      </c>
      <c r="C61" s="544">
        <f>'Schedule 3B_Income_Eastern'!C61+'Schedule 3C_Income_Western'!C61+'Schedule 3D_Income_The Cape'!C61</f>
        <v>0</v>
      </c>
      <c r="D61" s="544">
        <f>'Schedule 3B_Income_Eastern'!D61+'Schedule 3C_Income_Western'!D61+'Schedule 3D_Income_The Cape'!D61</f>
        <v>0</v>
      </c>
      <c r="E61" s="544">
        <f>'Schedule 3B_Income_Eastern'!E61+'Schedule 3C_Income_Western'!E61+'Schedule 3D_Income_The Cape'!E61</f>
        <v>0</v>
      </c>
      <c r="F61" s="544">
        <f>'Schedule 3B_Income_Eastern'!F61+'Schedule 3C_Income_Western'!F61+'Schedule 3D_Income_The Cape'!F61</f>
        <v>0</v>
      </c>
      <c r="G61" s="544">
        <f>'Schedule 3B_Income_Eastern'!G61+'Schedule 3C_Income_Western'!G61+'Schedule 3D_Income_The Cape'!G61</f>
        <v>0</v>
      </c>
      <c r="H61" s="544">
        <f>'Schedule 3B_Income_Eastern'!H61+'Schedule 3C_Income_Western'!H61+'Schedule 3D_Income_The Cape'!H61</f>
        <v>0</v>
      </c>
      <c r="I61" s="544">
        <f>'Schedule 3B_Income_Eastern'!I61+'Schedule 3C_Income_Western'!I61+'Schedule 3D_Income_The Cape'!I61</f>
        <v>0</v>
      </c>
      <c r="J61" s="544">
        <f>'Schedule 3B_Income_Eastern'!J61+'Schedule 3C_Income_Western'!J61+'Schedule 3D_Income_The Cape'!J61</f>
        <v>0</v>
      </c>
      <c r="K61" s="544">
        <f>'Schedule 3B_Income_Eastern'!K61+'Schedule 3C_Income_Western'!K61+'Schedule 3D_Income_The Cape'!K61</f>
        <v>0</v>
      </c>
      <c r="L61" s="544">
        <f>'Schedule 3B_Income_Eastern'!L61+'Schedule 3C_Income_Western'!L61+'Schedule 3D_Income_The Cape'!L61</f>
        <v>0</v>
      </c>
      <c r="M61" s="544">
        <f>'Schedule 3B_Income_Eastern'!M61+'Schedule 3C_Income_Western'!M61+'Schedule 3D_Income_The Cape'!M61</f>
        <v>0</v>
      </c>
      <c r="N61" s="897">
        <v>38</v>
      </c>
      <c r="O61" s="544">
        <f>'Schedule 3B_Income_Eastern'!O61+'Schedule 3C_Income_Western'!O61+'Schedule 3D_Income_The Cape'!O61</f>
        <v>0</v>
      </c>
      <c r="P61" s="544">
        <f>'Schedule 3B_Income_Eastern'!P61+'Schedule 3C_Income_Western'!P61+'Schedule 3D_Income_The Cape'!P61</f>
        <v>0</v>
      </c>
      <c r="Q61" s="544">
        <f>'Schedule 3B_Income_Eastern'!Q61+'Schedule 3C_Income_Western'!Q61+'Schedule 3D_Income_The Cape'!Q61</f>
        <v>0</v>
      </c>
      <c r="R61" s="544">
        <f>'Schedule 3B_Income_Eastern'!R61+'Schedule 3C_Income_Western'!R61+'Schedule 3D_Income_The Cape'!R61</f>
        <v>0</v>
      </c>
      <c r="S61" s="544">
        <f>'Schedule 3B_Income_Eastern'!S61+'Schedule 3C_Income_Western'!S61+'Schedule 3D_Income_The Cape'!S61</f>
        <v>0</v>
      </c>
      <c r="T61" s="544">
        <f>'Schedule 3B_Income_Eastern'!T61+'Schedule 3C_Income_Western'!T61+'Schedule 3D_Income_The Cape'!T61</f>
        <v>0</v>
      </c>
      <c r="U61" s="544">
        <f>'Schedule 3B_Income_Eastern'!U61+'Schedule 3C_Income_Western'!U61+'Schedule 3D_Income_The Cape'!U61</f>
        <v>0</v>
      </c>
      <c r="V61" s="544">
        <f>'Schedule 3B_Income_Eastern'!V61+'Schedule 3C_Income_Western'!V61+'Schedule 3D_Income_The Cape'!V61</f>
        <v>0</v>
      </c>
      <c r="W61" s="544">
        <f>'Schedule 3B_Income_Eastern'!W61+'Schedule 3C_Income_Western'!W61+'Schedule 3D_Income_The Cape'!W61</f>
        <v>0</v>
      </c>
      <c r="X61" s="544">
        <f>'Schedule 3B_Income_Eastern'!X61+'Schedule 3C_Income_Western'!X61+'Schedule 3D_Income_The Cape'!X61</f>
        <v>0</v>
      </c>
      <c r="Y61" s="544">
        <f>'Schedule 3B_Income_Eastern'!Y61+'Schedule 3C_Income_Western'!Y61+'Schedule 3D_Income_The Cape'!Y61</f>
        <v>0</v>
      </c>
      <c r="Z61" s="897">
        <v>38</v>
      </c>
      <c r="AA61" s="544">
        <f>'Schedule 3B_Income_Eastern'!AA61+'Schedule 3C_Income_Western'!AA61+'Schedule 3D_Income_The Cape'!AA61</f>
        <v>0</v>
      </c>
      <c r="AB61" s="544">
        <f>'Schedule 3B_Income_Eastern'!AB61+'Schedule 3C_Income_Western'!AB61+'Schedule 3D_Income_The Cape'!AB61</f>
        <v>0</v>
      </c>
      <c r="AC61" s="544">
        <f>'Schedule 3B_Income_Eastern'!AC61+'Schedule 3C_Income_Western'!AC61+'Schedule 3D_Income_The Cape'!AC61</f>
        <v>0</v>
      </c>
      <c r="AD61" s="544">
        <f>'Schedule 3B_Income_Eastern'!AD61+'Schedule 3C_Income_Western'!AD61+'Schedule 3D_Income_The Cape'!AD61</f>
        <v>0</v>
      </c>
      <c r="AE61" s="544">
        <f>'Schedule 3B_Income_Eastern'!AE61+'Schedule 3C_Income_Western'!AE61+'Schedule 3D_Income_The Cape'!AE61</f>
        <v>0</v>
      </c>
      <c r="AF61" s="544">
        <f>'Schedule 3B_Income_Eastern'!AF61+'Schedule 3C_Income_Western'!AF61+'Schedule 3D_Income_The Cape'!AF61</f>
        <v>0</v>
      </c>
      <c r="AG61" s="544">
        <f>'Schedule 3B_Income_Eastern'!AG61+'Schedule 3C_Income_Western'!AG61+'Schedule 3D_Income_The Cape'!AG61</f>
        <v>0</v>
      </c>
      <c r="AH61" s="544">
        <f>'Schedule 3B_Income_Eastern'!AH61+'Schedule 3C_Income_Western'!AH61+'Schedule 3D_Income_The Cape'!AH61</f>
        <v>0</v>
      </c>
      <c r="AI61" s="544">
        <f>'Schedule 3B_Income_Eastern'!AI61+'Schedule 3C_Income_Western'!AI61+'Schedule 3D_Income_The Cape'!AI61</f>
        <v>0</v>
      </c>
      <c r="AJ61" s="544">
        <f>'Schedule 3B_Income_Eastern'!AJ61+'Schedule 3C_Income_Western'!AJ61+'Schedule 3D_Income_The Cape'!AJ61</f>
        <v>0</v>
      </c>
      <c r="AK61" s="544">
        <f>'Schedule 3B_Income_Eastern'!AK61+'Schedule 3C_Income_Western'!AK61+'Schedule 3D_Income_The Cape'!AK61</f>
        <v>0</v>
      </c>
      <c r="AL61" s="897">
        <v>38</v>
      </c>
      <c r="AM61" s="544">
        <f>'Schedule 3B_Income_Eastern'!AM61+'Schedule 3C_Income_Western'!AM61+'Schedule 3D_Income_The Cape'!AM61</f>
        <v>0</v>
      </c>
      <c r="AN61" s="544">
        <f>'Schedule 3B_Income_Eastern'!AN61+'Schedule 3C_Income_Western'!AN61+'Schedule 3D_Income_The Cape'!AN61</f>
        <v>0</v>
      </c>
      <c r="AO61" s="544">
        <f>'Schedule 3B_Income_Eastern'!AO61+'Schedule 3C_Income_Western'!AO61+'Schedule 3D_Income_The Cape'!AO61</f>
        <v>0</v>
      </c>
      <c r="AP61" s="544">
        <f>'Schedule 3B_Income_Eastern'!AP61+'Schedule 3C_Income_Western'!AP61+'Schedule 3D_Income_The Cape'!AP61</f>
        <v>0</v>
      </c>
      <c r="AQ61" s="544">
        <f>'Schedule 3B_Income_Eastern'!AQ61+'Schedule 3C_Income_Western'!AQ61+'Schedule 3D_Income_The Cape'!AQ61</f>
        <v>0</v>
      </c>
      <c r="AR61" s="544">
        <f>'Schedule 3B_Income_Eastern'!AR61+'Schedule 3C_Income_Western'!AR61+'Schedule 3D_Income_The Cape'!AR61</f>
        <v>0</v>
      </c>
      <c r="AS61" s="544">
        <f>'Schedule 3B_Income_Eastern'!AS61+'Schedule 3C_Income_Western'!AS61+'Schedule 3D_Income_The Cape'!AS61</f>
        <v>0</v>
      </c>
      <c r="AT61" s="544">
        <f>'Schedule 3B_Income_Eastern'!AT61+'Schedule 3C_Income_Western'!AT61+'Schedule 3D_Income_The Cape'!AT61</f>
        <v>0</v>
      </c>
      <c r="AU61" s="544">
        <f>'Schedule 3B_Income_Eastern'!AU61+'Schedule 3C_Income_Western'!AU61+'Schedule 3D_Income_The Cape'!AU61</f>
        <v>0</v>
      </c>
      <c r="AV61" s="544">
        <f>'Schedule 3B_Income_Eastern'!AV61+'Schedule 3C_Income_Western'!AV61+'Schedule 3D_Income_The Cape'!AV61</f>
        <v>0</v>
      </c>
      <c r="AW61" s="544">
        <f>'Schedule 3B_Income_Eastern'!AW61+'Schedule 3C_Income_Western'!AW61+'Schedule 3D_Income_The Cape'!AW61</f>
        <v>0</v>
      </c>
      <c r="AX61" s="897">
        <v>38</v>
      </c>
      <c r="AY61" s="544">
        <f>'Schedule 3B_Income_Eastern'!AY61+'Schedule 3C_Income_Western'!AY61+'Schedule 3D_Income_The Cape'!AY61</f>
        <v>0</v>
      </c>
      <c r="AZ61" s="544">
        <f>'Schedule 3B_Income_Eastern'!AZ61+'Schedule 3C_Income_Western'!AZ61+'Schedule 3D_Income_The Cape'!AZ61</f>
        <v>0</v>
      </c>
      <c r="BA61" s="544">
        <f>'Schedule 3B_Income_Eastern'!BA61+'Schedule 3C_Income_Western'!BA61+'Schedule 3D_Income_The Cape'!BA61</f>
        <v>0</v>
      </c>
      <c r="BB61" s="544">
        <f>'Schedule 3B_Income_Eastern'!BB61+'Schedule 3C_Income_Western'!BB61+'Schedule 3D_Income_The Cape'!BB61</f>
        <v>0</v>
      </c>
      <c r="BC61" s="544">
        <f>'Schedule 3B_Income_Eastern'!BC61+'Schedule 3C_Income_Western'!BC61+'Schedule 3D_Income_The Cape'!BC61</f>
        <v>0</v>
      </c>
      <c r="BD61" s="544">
        <f>'Schedule 3B_Income_Eastern'!BD61+'Schedule 3C_Income_Western'!BD61+'Schedule 3D_Income_The Cape'!BD61</f>
        <v>0</v>
      </c>
      <c r="BE61" s="544">
        <f>'Schedule 3B_Income_Eastern'!BE61+'Schedule 3C_Income_Western'!BE61+'Schedule 3D_Income_The Cape'!BE61</f>
        <v>0</v>
      </c>
      <c r="BF61" s="544">
        <f>'Schedule 3B_Income_Eastern'!BF61+'Schedule 3C_Income_Western'!BF61+'Schedule 3D_Income_The Cape'!BF61</f>
        <v>0</v>
      </c>
      <c r="BG61" s="544">
        <f>'Schedule 3B_Income_Eastern'!BG61+'Schedule 3C_Income_Western'!BG61+'Schedule 3D_Income_The Cape'!BG61</f>
        <v>0</v>
      </c>
      <c r="BH61" s="544">
        <f>'Schedule 3B_Income_Eastern'!BH61+'Schedule 3C_Income_Western'!BH61+'Schedule 3D_Income_The Cape'!BH61</f>
        <v>0</v>
      </c>
      <c r="BI61" s="544">
        <f>'Schedule 3B_Income_Eastern'!BI61+'Schedule 3C_Income_Western'!BI61+'Schedule 3D_Income_The Cape'!BI61</f>
        <v>0</v>
      </c>
      <c r="BJ61" s="897">
        <v>38</v>
      </c>
      <c r="BK61" s="544">
        <f>'Schedule 3B_Income_Eastern'!BK61+'Schedule 3C_Income_Western'!BK61+'Schedule 3D_Income_The Cape'!BK61</f>
        <v>0</v>
      </c>
      <c r="BL61" s="544">
        <f>'Schedule 3B_Income_Eastern'!BL61+'Schedule 3C_Income_Western'!BL61+'Schedule 3D_Income_The Cape'!BL61</f>
        <v>0</v>
      </c>
      <c r="BM61" s="544">
        <f>'Schedule 3B_Income_Eastern'!BM61+'Schedule 3C_Income_Western'!BM61+'Schedule 3D_Income_The Cape'!BM61</f>
        <v>0</v>
      </c>
      <c r="BN61" s="544">
        <f>'Schedule 3B_Income_Eastern'!BN61+'Schedule 3C_Income_Western'!BN61+'Schedule 3D_Income_The Cape'!BN61</f>
        <v>0</v>
      </c>
      <c r="BO61" s="544">
        <f>'Schedule 3B_Income_Eastern'!BO61+'Schedule 3C_Income_Western'!BO61+'Schedule 3D_Income_The Cape'!BO61</f>
        <v>0</v>
      </c>
      <c r="BP61" s="544">
        <f>'Schedule 3B_Income_Eastern'!BP61+'Schedule 3C_Income_Western'!BP61+'Schedule 3D_Income_The Cape'!BP61</f>
        <v>0</v>
      </c>
      <c r="BQ61" s="544">
        <f>'Schedule 3B_Income_Eastern'!BQ61+'Schedule 3C_Income_Western'!BQ61+'Schedule 3D_Income_The Cape'!BQ61</f>
        <v>0</v>
      </c>
      <c r="BR61" s="544">
        <f>'Schedule 3B_Income_Eastern'!BR61+'Schedule 3C_Income_Western'!BR61+'Schedule 3D_Income_The Cape'!BR61</f>
        <v>0</v>
      </c>
      <c r="BS61" s="544">
        <f>'Schedule 3B_Income_Eastern'!BS61+'Schedule 3C_Income_Western'!BS61+'Schedule 3D_Income_The Cape'!BS61</f>
        <v>0</v>
      </c>
      <c r="BT61" s="544">
        <f>'Schedule 3B_Income_Eastern'!BT61+'Schedule 3C_Income_Western'!BT61+'Schedule 3D_Income_The Cape'!BT61</f>
        <v>0</v>
      </c>
      <c r="BU61" s="544">
        <f>'Schedule 3B_Income_Eastern'!BU61+'Schedule 3C_Income_Western'!BU61+'Schedule 3D_Income_The Cape'!BU61</f>
        <v>0</v>
      </c>
      <c r="BV61" s="897">
        <v>38</v>
      </c>
      <c r="BW61" s="544">
        <f>'Schedule 3B_Income_Eastern'!BW61+'Schedule 3C_Income_Western'!BW61+'Schedule 3D_Income_The Cape'!BW61</f>
        <v>0</v>
      </c>
      <c r="BX61" s="544">
        <f>'Schedule 3B_Income_Eastern'!BX61+'Schedule 3C_Income_Western'!BX61+'Schedule 3D_Income_The Cape'!BX61</f>
        <v>0</v>
      </c>
      <c r="BY61" s="544">
        <f>'Schedule 3B_Income_Eastern'!BY61+'Schedule 3C_Income_Western'!BY61+'Schedule 3D_Income_The Cape'!BY61</f>
        <v>0</v>
      </c>
      <c r="BZ61" s="544">
        <f>'Schedule 3B_Income_Eastern'!BZ61+'Schedule 3C_Income_Western'!BZ61+'Schedule 3D_Income_The Cape'!BZ61</f>
        <v>0</v>
      </c>
      <c r="CA61" s="544">
        <f>'Schedule 3B_Income_Eastern'!CA61+'Schedule 3C_Income_Western'!CA61+'Schedule 3D_Income_The Cape'!CA61</f>
        <v>0</v>
      </c>
      <c r="CB61" s="544">
        <f>'Schedule 3B_Income_Eastern'!CB61+'Schedule 3C_Income_Western'!CB61+'Schedule 3D_Income_The Cape'!CB61</f>
        <v>0</v>
      </c>
      <c r="CC61" s="544">
        <f>'Schedule 3B_Income_Eastern'!CC61+'Schedule 3C_Income_Western'!CC61+'Schedule 3D_Income_The Cape'!CC61</f>
        <v>0</v>
      </c>
      <c r="CD61" s="544">
        <f>'Schedule 3B_Income_Eastern'!CD61+'Schedule 3C_Income_Western'!CD61+'Schedule 3D_Income_The Cape'!CD61</f>
        <v>0</v>
      </c>
      <c r="CE61" s="544">
        <f>'Schedule 3B_Income_Eastern'!CE61+'Schedule 3C_Income_Western'!CE61+'Schedule 3D_Income_The Cape'!CE61</f>
        <v>0</v>
      </c>
      <c r="CF61" s="544">
        <f>'Schedule 3B_Income_Eastern'!CF61+'Schedule 3C_Income_Western'!CF61+'Schedule 3D_Income_The Cape'!CF61</f>
        <v>0</v>
      </c>
      <c r="CG61" s="544">
        <f>'Schedule 3B_Income_Eastern'!CG61+'Schedule 3C_Income_Western'!CG61+'Schedule 3D_Income_The Cape'!CG61</f>
        <v>0</v>
      </c>
      <c r="CH61" s="897">
        <v>38</v>
      </c>
      <c r="CI61" s="544">
        <f>'Schedule 3B_Income_Eastern'!CI61+'Schedule 3C_Income_Western'!CI61+'Schedule 3D_Income_The Cape'!CI61</f>
        <v>0</v>
      </c>
      <c r="CJ61" s="544">
        <f>'Schedule 3B_Income_Eastern'!CJ61+'Schedule 3C_Income_Western'!CJ61+'Schedule 3D_Income_The Cape'!CJ61</f>
        <v>0</v>
      </c>
      <c r="CK61" s="544">
        <f>'Schedule 3B_Income_Eastern'!CK61+'Schedule 3C_Income_Western'!CK61+'Schedule 3D_Income_The Cape'!CK61</f>
        <v>0</v>
      </c>
      <c r="CL61" s="544">
        <f>'Schedule 3B_Income_Eastern'!CL61+'Schedule 3C_Income_Western'!CL61+'Schedule 3D_Income_The Cape'!CL61</f>
        <v>0</v>
      </c>
      <c r="CM61" s="372">
        <f t="shared" si="13"/>
        <v>0</v>
      </c>
      <c r="CN61" s="544">
        <f>'Schedule 3B_Income_Eastern'!CN61+'Schedule 3C_Income_Western'!CN61+'Schedule 3D_Income_The Cape'!CN61</f>
        <v>0</v>
      </c>
      <c r="CO61" s="544">
        <f>'Schedule 3B_Income_Eastern'!CO61+'Schedule 3C_Income_Western'!CO61+'Schedule 3D_Income_The Cape'!CO61</f>
        <v>0</v>
      </c>
      <c r="CP61" s="544">
        <f>'Schedule 3B_Income_Eastern'!CP61+'Schedule 3C_Income_Western'!CP61+'Schedule 3D_Income_The Cape'!CP61</f>
        <v>0</v>
      </c>
      <c r="CQ61" s="544">
        <f>'Schedule 3B_Income_Eastern'!CQ61+'Schedule 3C_Income_Western'!CQ61+'Schedule 3D_Income_The Cape'!CQ61</f>
        <v>0</v>
      </c>
      <c r="CR61" s="372">
        <f t="shared" si="14"/>
        <v>0</v>
      </c>
      <c r="CS61" s="544">
        <f>'Schedule 3B_Income_Eastern'!CS61+'Schedule 3C_Income_Western'!CS61+'Schedule 3D_Income_The Cape'!CS61</f>
        <v>0</v>
      </c>
      <c r="CT61" s="544">
        <f>'Schedule 3B_Income_Eastern'!CT61+'Schedule 3C_Income_Western'!CT61+'Schedule 3D_Income_The Cape'!CT61</f>
        <v>0</v>
      </c>
      <c r="CU61" s="544">
        <f>'Schedule 3B_Income_Eastern'!CU61+'Schedule 3C_Income_Western'!CU61+'Schedule 3D_Income_The Cape'!CU61</f>
        <v>0</v>
      </c>
      <c r="CV61" s="544">
        <f>'Schedule 3B_Income_Eastern'!CV61+'Schedule 3C_Income_Western'!CV61+'Schedule 3D_Income_The Cape'!CV61</f>
        <v>0</v>
      </c>
      <c r="CW61" s="372">
        <f t="shared" si="15"/>
        <v>0</v>
      </c>
    </row>
    <row r="62" spans="1:101" ht="15.75" customHeight="1">
      <c r="A62" s="896" t="s">
        <v>255</v>
      </c>
      <c r="B62" s="897">
        <v>39</v>
      </c>
      <c r="C62" s="544">
        <f>'Schedule 3B_Income_Eastern'!C62+'Schedule 3C_Income_Western'!C62+'Schedule 3D_Income_The Cape'!C62</f>
        <v>-14581.524886256317</v>
      </c>
      <c r="D62" s="544">
        <f>'Schedule 3B_Income_Eastern'!D62+'Schedule 3C_Income_Western'!D62+'Schedule 3D_Income_The Cape'!D62</f>
        <v>-12514.810121893062</v>
      </c>
      <c r="E62" s="544">
        <f>'Schedule 3B_Income_Eastern'!E62+'Schedule 3C_Income_Western'!E62+'Schedule 3D_Income_The Cape'!E62</f>
        <v>0</v>
      </c>
      <c r="F62" s="544">
        <f>'Schedule 3B_Income_Eastern'!F62+'Schedule 3C_Income_Western'!F62+'Schedule 3D_Income_The Cape'!F62</f>
        <v>0</v>
      </c>
      <c r="G62" s="544">
        <f>'Schedule 3B_Income_Eastern'!G62+'Schedule 3C_Income_Western'!G62+'Schedule 3D_Income_The Cape'!G62</f>
        <v>-27096.335008149381</v>
      </c>
      <c r="H62" s="544">
        <f>'Schedule 3B_Income_Eastern'!H62+'Schedule 3C_Income_Western'!H62+'Schedule 3D_Income_The Cape'!H62</f>
        <v>-99634.385989934221</v>
      </c>
      <c r="I62" s="544">
        <f>'Schedule 3B_Income_Eastern'!I62+'Schedule 3C_Income_Western'!I62+'Schedule 3D_Income_The Cape'!I62</f>
        <v>-79386.707953552657</v>
      </c>
      <c r="J62" s="544">
        <f>'Schedule 3B_Income_Eastern'!J62+'Schedule 3C_Income_Western'!J62+'Schedule 3D_Income_The Cape'!J62</f>
        <v>0</v>
      </c>
      <c r="K62" s="544">
        <f>'Schedule 3B_Income_Eastern'!K62+'Schedule 3C_Income_Western'!K62+'Schedule 3D_Income_The Cape'!K62</f>
        <v>0</v>
      </c>
      <c r="L62" s="544">
        <f>'Schedule 3B_Income_Eastern'!L62+'Schedule 3C_Income_Western'!L62+'Schedule 3D_Income_The Cape'!L62</f>
        <v>-179021.09394348686</v>
      </c>
      <c r="M62" s="544">
        <f>'Schedule 3B_Income_Eastern'!M62+'Schedule 3C_Income_Western'!M62+'Schedule 3D_Income_The Cape'!M62</f>
        <v>-206117.42895163625</v>
      </c>
      <c r="N62" s="897">
        <v>39</v>
      </c>
      <c r="O62" s="544">
        <f>'Schedule 3B_Income_Eastern'!O62+'Schedule 3C_Income_Western'!O62+'Schedule 3D_Income_The Cape'!O62</f>
        <v>-39223.036820984125</v>
      </c>
      <c r="P62" s="544">
        <f>'Schedule 3B_Income_Eastern'!P62+'Schedule 3C_Income_Western'!P62+'Schedule 3D_Income_The Cape'!P62</f>
        <v>-36861.223208749449</v>
      </c>
      <c r="Q62" s="544">
        <f>'Schedule 3B_Income_Eastern'!Q62+'Schedule 3C_Income_Western'!Q62+'Schedule 3D_Income_The Cape'!Q62</f>
        <v>0</v>
      </c>
      <c r="R62" s="544">
        <f>'Schedule 3B_Income_Eastern'!R62+'Schedule 3C_Income_Western'!R62+'Schedule 3D_Income_The Cape'!R62</f>
        <v>0</v>
      </c>
      <c r="S62" s="544">
        <f>'Schedule 3B_Income_Eastern'!S62+'Schedule 3C_Income_Western'!S62+'Schedule 3D_Income_The Cape'!S62</f>
        <v>-76084.260029733574</v>
      </c>
      <c r="T62" s="544">
        <f>'Schedule 3B_Income_Eastern'!T62+'Schedule 3C_Income_Western'!T62+'Schedule 3D_Income_The Cape'!T62</f>
        <v>-101854.40118998037</v>
      </c>
      <c r="U62" s="544">
        <f>'Schedule 3B_Income_Eastern'!U62+'Schedule 3C_Income_Western'!U62+'Schedule 3D_Income_The Cape'!U62</f>
        <v>-95180.4200731741</v>
      </c>
      <c r="V62" s="544">
        <f>'Schedule 3B_Income_Eastern'!V62+'Schedule 3C_Income_Western'!V62+'Schedule 3D_Income_The Cape'!V62</f>
        <v>0</v>
      </c>
      <c r="W62" s="544">
        <f>'Schedule 3B_Income_Eastern'!W62+'Schedule 3C_Income_Western'!W62+'Schedule 3D_Income_The Cape'!W62</f>
        <v>0</v>
      </c>
      <c r="X62" s="544">
        <f>'Schedule 3B_Income_Eastern'!X62+'Schedule 3C_Income_Western'!X62+'Schedule 3D_Income_The Cape'!X62</f>
        <v>-197034.8212631545</v>
      </c>
      <c r="Y62" s="544">
        <f>'Schedule 3B_Income_Eastern'!Y62+'Schedule 3C_Income_Western'!Y62+'Schedule 3D_Income_The Cape'!Y62</f>
        <v>-273119.08129288803</v>
      </c>
      <c r="Z62" s="897">
        <v>39</v>
      </c>
      <c r="AA62" s="544">
        <f>'Schedule 3B_Income_Eastern'!AA62+'Schedule 3C_Income_Western'!AA62+'Schedule 3D_Income_The Cape'!AA62</f>
        <v>-10126.94428185675</v>
      </c>
      <c r="AB62" s="544">
        <f>'Schedule 3B_Income_Eastern'!AB62+'Schedule 3C_Income_Western'!AB62+'Schedule 3D_Income_The Cape'!AB62</f>
        <v>-9385.9110654031028</v>
      </c>
      <c r="AC62" s="544">
        <f>'Schedule 3B_Income_Eastern'!AC62+'Schedule 3C_Income_Western'!AC62+'Schedule 3D_Income_The Cape'!AC62</f>
        <v>0</v>
      </c>
      <c r="AD62" s="544">
        <f>'Schedule 3B_Income_Eastern'!AD62+'Schedule 3C_Income_Western'!AD62+'Schedule 3D_Income_The Cape'!AD62</f>
        <v>0</v>
      </c>
      <c r="AE62" s="544">
        <f>'Schedule 3B_Income_Eastern'!AE62+'Schedule 3C_Income_Western'!AE62+'Schedule 3D_Income_The Cape'!AE62</f>
        <v>-19512.855347259851</v>
      </c>
      <c r="AF62" s="544">
        <f>'Schedule 3B_Income_Eastern'!AF62+'Schedule 3C_Income_Western'!AF62+'Schedule 3D_Income_The Cape'!AF62</f>
        <v>-20460.144669924437</v>
      </c>
      <c r="AG62" s="544">
        <f>'Schedule 3B_Income_Eastern'!AG62+'Schedule 3C_Income_Western'!AG62+'Schedule 3D_Income_The Cape'!AG62</f>
        <v>-18877.404166416716</v>
      </c>
      <c r="AH62" s="544">
        <f>'Schedule 3B_Income_Eastern'!AH62+'Schedule 3C_Income_Western'!AH62+'Schedule 3D_Income_The Cape'!AH62</f>
        <v>0</v>
      </c>
      <c r="AI62" s="544">
        <f>'Schedule 3B_Income_Eastern'!AI62+'Schedule 3C_Income_Western'!AI62+'Schedule 3D_Income_The Cape'!AI62</f>
        <v>0</v>
      </c>
      <c r="AJ62" s="544">
        <f>'Schedule 3B_Income_Eastern'!AJ62+'Schedule 3C_Income_Western'!AJ62+'Schedule 3D_Income_The Cape'!AJ62</f>
        <v>-39337.54883634115</v>
      </c>
      <c r="AK62" s="544">
        <f>'Schedule 3B_Income_Eastern'!AK62+'Schedule 3C_Income_Western'!AK62+'Schedule 3D_Income_The Cape'!AK62</f>
        <v>-58850.404183601</v>
      </c>
      <c r="AL62" s="897">
        <v>39</v>
      </c>
      <c r="AM62" s="544">
        <f>'Schedule 3B_Income_Eastern'!AM62+'Schedule 3C_Income_Western'!AM62+'Schedule 3D_Income_The Cape'!AM62</f>
        <v>-480714.17106991721</v>
      </c>
      <c r="AN62" s="544">
        <f>'Schedule 3B_Income_Eastern'!AN62+'Schedule 3C_Income_Western'!AN62+'Schedule 3D_Income_The Cape'!AN62</f>
        <v>-480887.7171609634</v>
      </c>
      <c r="AO62" s="544">
        <f>'Schedule 3B_Income_Eastern'!AO62+'Schedule 3C_Income_Western'!AO62+'Schedule 3D_Income_The Cape'!AO62</f>
        <v>0</v>
      </c>
      <c r="AP62" s="544">
        <f>'Schedule 3B_Income_Eastern'!AP62+'Schedule 3C_Income_Western'!AP62+'Schedule 3D_Income_The Cape'!AP62</f>
        <v>0</v>
      </c>
      <c r="AQ62" s="544">
        <f>'Schedule 3B_Income_Eastern'!AQ62+'Schedule 3C_Income_Western'!AQ62+'Schedule 3D_Income_The Cape'!AQ62</f>
        <v>-961601.88823088061</v>
      </c>
      <c r="AR62" s="544">
        <f>'Schedule 3B_Income_Eastern'!AR62+'Schedule 3C_Income_Western'!AR62+'Schedule 3D_Income_The Cape'!AR62</f>
        <v>-583266.73219978879</v>
      </c>
      <c r="AS62" s="544">
        <f>'Schedule 3B_Income_Eastern'!AS62+'Schedule 3C_Income_Western'!AS62+'Schedule 3D_Income_The Cape'!AS62</f>
        <v>-569789.76805497811</v>
      </c>
      <c r="AT62" s="544">
        <f>'Schedule 3B_Income_Eastern'!AT62+'Schedule 3C_Income_Western'!AT62+'Schedule 3D_Income_The Cape'!AT62</f>
        <v>0</v>
      </c>
      <c r="AU62" s="544">
        <f>'Schedule 3B_Income_Eastern'!AU62+'Schedule 3C_Income_Western'!AU62+'Schedule 3D_Income_The Cape'!AU62</f>
        <v>0</v>
      </c>
      <c r="AV62" s="544">
        <f>'Schedule 3B_Income_Eastern'!AV62+'Schedule 3C_Income_Western'!AV62+'Schedule 3D_Income_The Cape'!AV62</f>
        <v>-1153056.5002547668</v>
      </c>
      <c r="AW62" s="544">
        <f>'Schedule 3B_Income_Eastern'!AW62+'Schedule 3C_Income_Western'!AW62+'Schedule 3D_Income_The Cape'!AW62</f>
        <v>-2114658.3884856477</v>
      </c>
      <c r="AX62" s="897">
        <v>39</v>
      </c>
      <c r="AY62" s="544">
        <f>'Schedule 3B_Income_Eastern'!AY62+'Schedule 3C_Income_Western'!AY62+'Schedule 3D_Income_The Cape'!AY62</f>
        <v>-19990.439314513267</v>
      </c>
      <c r="AZ62" s="544">
        <f>'Schedule 3B_Income_Eastern'!AZ62+'Schedule 3C_Income_Western'!AZ62+'Schedule 3D_Income_The Cape'!AZ62</f>
        <v>-20702.968331938908</v>
      </c>
      <c r="BA62" s="544">
        <f>'Schedule 3B_Income_Eastern'!BA62+'Schedule 3C_Income_Western'!BA62+'Schedule 3D_Income_The Cape'!BA62</f>
        <v>0</v>
      </c>
      <c r="BB62" s="544">
        <f>'Schedule 3B_Income_Eastern'!BB62+'Schedule 3C_Income_Western'!BB62+'Schedule 3D_Income_The Cape'!BB62</f>
        <v>0</v>
      </c>
      <c r="BC62" s="544">
        <f>'Schedule 3B_Income_Eastern'!BC62+'Schedule 3C_Income_Western'!BC62+'Schedule 3D_Income_The Cape'!BC62</f>
        <v>-40693.407646452179</v>
      </c>
      <c r="BD62" s="544">
        <f>'Schedule 3B_Income_Eastern'!BD62+'Schedule 3C_Income_Western'!BD62+'Schedule 3D_Income_The Cape'!BD62</f>
        <v>-13135.602852002226</v>
      </c>
      <c r="BE62" s="544">
        <f>'Schedule 3B_Income_Eastern'!BE62+'Schedule 3C_Income_Western'!BE62+'Schedule 3D_Income_The Cape'!BE62</f>
        <v>-13830.643595637661</v>
      </c>
      <c r="BF62" s="544">
        <f>'Schedule 3B_Income_Eastern'!BF62+'Schedule 3C_Income_Western'!BF62+'Schedule 3D_Income_The Cape'!BF62</f>
        <v>0</v>
      </c>
      <c r="BG62" s="544">
        <f>'Schedule 3B_Income_Eastern'!BG62+'Schedule 3C_Income_Western'!BG62+'Schedule 3D_Income_The Cape'!BG62</f>
        <v>0</v>
      </c>
      <c r="BH62" s="544">
        <f>'Schedule 3B_Income_Eastern'!BH62+'Schedule 3C_Income_Western'!BH62+'Schedule 3D_Income_The Cape'!BH62</f>
        <v>-26966.246447639889</v>
      </c>
      <c r="BI62" s="544">
        <f>'Schedule 3B_Income_Eastern'!BI62+'Schedule 3C_Income_Western'!BI62+'Schedule 3D_Income_The Cape'!BI62</f>
        <v>-67659.654094092053</v>
      </c>
      <c r="BJ62" s="897">
        <v>39</v>
      </c>
      <c r="BK62" s="544">
        <f>'Schedule 3B_Income_Eastern'!BK62+'Schedule 3C_Income_Western'!BK62+'Schedule 3D_Income_The Cape'!BK62</f>
        <v>0</v>
      </c>
      <c r="BL62" s="544">
        <f>'Schedule 3B_Income_Eastern'!BL62+'Schedule 3C_Income_Western'!BL62+'Schedule 3D_Income_The Cape'!BL62</f>
        <v>0</v>
      </c>
      <c r="BM62" s="544">
        <f>'Schedule 3B_Income_Eastern'!BM62+'Schedule 3C_Income_Western'!BM62+'Schedule 3D_Income_The Cape'!BM62</f>
        <v>0</v>
      </c>
      <c r="BN62" s="544">
        <f>'Schedule 3B_Income_Eastern'!BN62+'Schedule 3C_Income_Western'!BN62+'Schedule 3D_Income_The Cape'!BN62</f>
        <v>0</v>
      </c>
      <c r="BO62" s="544">
        <f>'Schedule 3B_Income_Eastern'!BO62+'Schedule 3C_Income_Western'!BO62+'Schedule 3D_Income_The Cape'!BO62</f>
        <v>0</v>
      </c>
      <c r="BP62" s="544">
        <f>'Schedule 3B_Income_Eastern'!BP62+'Schedule 3C_Income_Western'!BP62+'Schedule 3D_Income_The Cape'!BP62</f>
        <v>0</v>
      </c>
      <c r="BQ62" s="544">
        <f>'Schedule 3B_Income_Eastern'!BQ62+'Schedule 3C_Income_Western'!BQ62+'Schedule 3D_Income_The Cape'!BQ62</f>
        <v>0</v>
      </c>
      <c r="BR62" s="544">
        <f>'Schedule 3B_Income_Eastern'!BR62+'Schedule 3C_Income_Western'!BR62+'Schedule 3D_Income_The Cape'!BR62</f>
        <v>0</v>
      </c>
      <c r="BS62" s="544">
        <f>'Schedule 3B_Income_Eastern'!BS62+'Schedule 3C_Income_Western'!BS62+'Schedule 3D_Income_The Cape'!BS62</f>
        <v>0</v>
      </c>
      <c r="BT62" s="544">
        <f>'Schedule 3B_Income_Eastern'!BT62+'Schedule 3C_Income_Western'!BT62+'Schedule 3D_Income_The Cape'!BT62</f>
        <v>0</v>
      </c>
      <c r="BU62" s="544">
        <f>'Schedule 3B_Income_Eastern'!BU62+'Schedule 3C_Income_Western'!BU62+'Schedule 3D_Income_The Cape'!BU62</f>
        <v>0</v>
      </c>
      <c r="BV62" s="897">
        <v>39</v>
      </c>
      <c r="BW62" s="544">
        <f>'Schedule 3B_Income_Eastern'!BW62+'Schedule 3C_Income_Western'!BW62+'Schedule 3D_Income_The Cape'!BW62</f>
        <v>-25329.586559834588</v>
      </c>
      <c r="BX62" s="544">
        <f>'Schedule 3B_Income_Eastern'!BX62+'Schedule 3C_Income_Western'!BX62+'Schedule 3D_Income_The Cape'!BX62</f>
        <v>-25005.080506432634</v>
      </c>
      <c r="BY62" s="544">
        <f>'Schedule 3B_Income_Eastern'!BY62+'Schedule 3C_Income_Western'!BY62+'Schedule 3D_Income_The Cape'!BY62</f>
        <v>0</v>
      </c>
      <c r="BZ62" s="544">
        <f>'Schedule 3B_Income_Eastern'!BZ62+'Schedule 3C_Income_Western'!BZ62+'Schedule 3D_Income_The Cape'!BZ62</f>
        <v>0</v>
      </c>
      <c r="CA62" s="544">
        <f>'Schedule 3B_Income_Eastern'!CA62+'Schedule 3C_Income_Western'!CA62+'Schedule 3D_Income_The Cape'!CA62</f>
        <v>-50334.667066267226</v>
      </c>
      <c r="CB62" s="544">
        <f>'Schedule 3B_Income_Eastern'!CB62+'Schedule 3C_Income_Western'!CB62+'Schedule 3D_Income_The Cape'!CB62</f>
        <v>-18327.988936458256</v>
      </c>
      <c r="CC62" s="544">
        <f>'Schedule 3B_Income_Eastern'!CC62+'Schedule 3C_Income_Western'!CC62+'Schedule 3D_Income_The Cape'!CC62</f>
        <v>-17543.016989409472</v>
      </c>
      <c r="CD62" s="544">
        <f>'Schedule 3B_Income_Eastern'!CD62+'Schedule 3C_Income_Western'!CD62+'Schedule 3D_Income_The Cape'!CD62</f>
        <v>0</v>
      </c>
      <c r="CE62" s="544">
        <f>'Schedule 3B_Income_Eastern'!CE62+'Schedule 3C_Income_Western'!CE62+'Schedule 3D_Income_The Cape'!CE62</f>
        <v>0</v>
      </c>
      <c r="CF62" s="544">
        <f>'Schedule 3B_Income_Eastern'!CF62+'Schedule 3C_Income_Western'!CF62+'Schedule 3D_Income_The Cape'!CF62</f>
        <v>-35871.005925867728</v>
      </c>
      <c r="CG62" s="544">
        <f>'Schedule 3B_Income_Eastern'!CG62+'Schedule 3C_Income_Western'!CG62+'Schedule 3D_Income_The Cape'!CG62</f>
        <v>-86205.672992134947</v>
      </c>
      <c r="CH62" s="897">
        <v>39</v>
      </c>
      <c r="CI62" s="544">
        <f>'Schedule 3B_Income_Eastern'!CI62+'Schedule 3C_Income_Western'!CI62+'Schedule 3D_Income_The Cape'!CI62</f>
        <v>-589965.70293336222</v>
      </c>
      <c r="CJ62" s="544">
        <f>'Schedule 3B_Income_Eastern'!CJ62+'Schedule 3C_Income_Western'!CJ62+'Schedule 3D_Income_The Cape'!CJ62</f>
        <v>-585357.71039538051</v>
      </c>
      <c r="CK62" s="544">
        <f>'Schedule 3B_Income_Eastern'!CK62+'Schedule 3C_Income_Western'!CK62+'Schedule 3D_Income_The Cape'!CK62</f>
        <v>0</v>
      </c>
      <c r="CL62" s="544">
        <f>'Schedule 3B_Income_Eastern'!CL62+'Schedule 3C_Income_Western'!CL62+'Schedule 3D_Income_The Cape'!CL62</f>
        <v>0</v>
      </c>
      <c r="CM62" s="372">
        <f t="shared" si="13"/>
        <v>-1175323.4133287426</v>
      </c>
      <c r="CN62" s="544">
        <f>'Schedule 3B_Income_Eastern'!CN62+'Schedule 3C_Income_Western'!CN62+'Schedule 3D_Income_The Cape'!CN62</f>
        <v>-836679.25583808834</v>
      </c>
      <c r="CO62" s="544">
        <f>'Schedule 3B_Income_Eastern'!CO62+'Schedule 3C_Income_Western'!CO62+'Schedule 3D_Income_The Cape'!CO62</f>
        <v>-794607.9608331687</v>
      </c>
      <c r="CP62" s="544">
        <f>'Schedule 3B_Income_Eastern'!CP62+'Schedule 3C_Income_Western'!CP62+'Schedule 3D_Income_The Cape'!CP62</f>
        <v>0</v>
      </c>
      <c r="CQ62" s="544">
        <f>'Schedule 3B_Income_Eastern'!CQ62+'Schedule 3C_Income_Western'!CQ62+'Schedule 3D_Income_The Cape'!CQ62</f>
        <v>0</v>
      </c>
      <c r="CR62" s="372">
        <f t="shared" si="14"/>
        <v>-1631287.216671257</v>
      </c>
      <c r="CS62" s="544">
        <f>'Schedule 3B_Income_Eastern'!CS62+'Schedule 3C_Income_Western'!CS62+'Schedule 3D_Income_The Cape'!CS62</f>
        <v>-1426644.9587714507</v>
      </c>
      <c r="CT62" s="544">
        <f>'Schedule 3B_Income_Eastern'!CT62+'Schedule 3C_Income_Western'!CT62+'Schedule 3D_Income_The Cape'!CT62</f>
        <v>-1379965.6712285494</v>
      </c>
      <c r="CU62" s="544">
        <f>'Schedule 3B_Income_Eastern'!CU62+'Schedule 3C_Income_Western'!CU62+'Schedule 3D_Income_The Cape'!CU62</f>
        <v>0</v>
      </c>
      <c r="CV62" s="544">
        <f>'Schedule 3B_Income_Eastern'!CV62+'Schedule 3C_Income_Western'!CV62+'Schedule 3D_Income_The Cape'!CV62</f>
        <v>0</v>
      </c>
      <c r="CW62" s="372">
        <f t="shared" si="15"/>
        <v>-2806610.63</v>
      </c>
    </row>
    <row r="63" spans="1:101" ht="15.75" customHeight="1">
      <c r="A63" s="896" t="s">
        <v>257</v>
      </c>
      <c r="B63" s="897">
        <v>40</v>
      </c>
      <c r="C63" s="544">
        <f>'Schedule 3B_Income_Eastern'!C63+'Schedule 3C_Income_Western'!C63+'Schedule 3D_Income_The Cape'!C63</f>
        <v>0</v>
      </c>
      <c r="D63" s="544">
        <f>'Schedule 3B_Income_Eastern'!D63+'Schedule 3C_Income_Western'!D63+'Schedule 3D_Income_The Cape'!D63</f>
        <v>0</v>
      </c>
      <c r="E63" s="544">
        <f>'Schedule 3B_Income_Eastern'!E63+'Schedule 3C_Income_Western'!E63+'Schedule 3D_Income_The Cape'!E63</f>
        <v>0</v>
      </c>
      <c r="F63" s="544">
        <f>'Schedule 3B_Income_Eastern'!F63+'Schedule 3C_Income_Western'!F63+'Schedule 3D_Income_The Cape'!F63</f>
        <v>0</v>
      </c>
      <c r="G63" s="544">
        <f>'Schedule 3B_Income_Eastern'!G63+'Schedule 3C_Income_Western'!G63+'Schedule 3D_Income_The Cape'!G63</f>
        <v>0</v>
      </c>
      <c r="H63" s="544">
        <f>'Schedule 3B_Income_Eastern'!H63+'Schedule 3C_Income_Western'!H63+'Schedule 3D_Income_The Cape'!H63</f>
        <v>0</v>
      </c>
      <c r="I63" s="544">
        <f>'Schedule 3B_Income_Eastern'!I63+'Schedule 3C_Income_Western'!I63+'Schedule 3D_Income_The Cape'!I63</f>
        <v>0</v>
      </c>
      <c r="J63" s="544">
        <f>'Schedule 3B_Income_Eastern'!J63+'Schedule 3C_Income_Western'!J63+'Schedule 3D_Income_The Cape'!J63</f>
        <v>0</v>
      </c>
      <c r="K63" s="544">
        <f>'Schedule 3B_Income_Eastern'!K63+'Schedule 3C_Income_Western'!K63+'Schedule 3D_Income_The Cape'!K63</f>
        <v>0</v>
      </c>
      <c r="L63" s="544">
        <f>'Schedule 3B_Income_Eastern'!L63+'Schedule 3C_Income_Western'!L63+'Schedule 3D_Income_The Cape'!L63</f>
        <v>0</v>
      </c>
      <c r="M63" s="544">
        <f>'Schedule 3B_Income_Eastern'!M63+'Schedule 3C_Income_Western'!M63+'Schedule 3D_Income_The Cape'!M63</f>
        <v>0</v>
      </c>
      <c r="N63" s="897">
        <v>40</v>
      </c>
      <c r="O63" s="544">
        <f>'Schedule 3B_Income_Eastern'!O63+'Schedule 3C_Income_Western'!O63+'Schedule 3D_Income_The Cape'!O63</f>
        <v>0</v>
      </c>
      <c r="P63" s="544">
        <f>'Schedule 3B_Income_Eastern'!P63+'Schedule 3C_Income_Western'!P63+'Schedule 3D_Income_The Cape'!P63</f>
        <v>0</v>
      </c>
      <c r="Q63" s="544">
        <f>'Schedule 3B_Income_Eastern'!Q63+'Schedule 3C_Income_Western'!Q63+'Schedule 3D_Income_The Cape'!Q63</f>
        <v>0</v>
      </c>
      <c r="R63" s="544">
        <f>'Schedule 3B_Income_Eastern'!R63+'Schedule 3C_Income_Western'!R63+'Schedule 3D_Income_The Cape'!R63</f>
        <v>0</v>
      </c>
      <c r="S63" s="544">
        <f>'Schedule 3B_Income_Eastern'!S63+'Schedule 3C_Income_Western'!S63+'Schedule 3D_Income_The Cape'!S63</f>
        <v>0</v>
      </c>
      <c r="T63" s="544">
        <f>'Schedule 3B_Income_Eastern'!T63+'Schedule 3C_Income_Western'!T63+'Schedule 3D_Income_The Cape'!T63</f>
        <v>0</v>
      </c>
      <c r="U63" s="544">
        <f>'Schedule 3B_Income_Eastern'!U63+'Schedule 3C_Income_Western'!U63+'Schedule 3D_Income_The Cape'!U63</f>
        <v>0</v>
      </c>
      <c r="V63" s="544">
        <f>'Schedule 3B_Income_Eastern'!V63+'Schedule 3C_Income_Western'!V63+'Schedule 3D_Income_The Cape'!V63</f>
        <v>0</v>
      </c>
      <c r="W63" s="544">
        <f>'Schedule 3B_Income_Eastern'!W63+'Schedule 3C_Income_Western'!W63+'Schedule 3D_Income_The Cape'!W63</f>
        <v>0</v>
      </c>
      <c r="X63" s="544">
        <f>'Schedule 3B_Income_Eastern'!X63+'Schedule 3C_Income_Western'!X63+'Schedule 3D_Income_The Cape'!X63</f>
        <v>0</v>
      </c>
      <c r="Y63" s="544">
        <f>'Schedule 3B_Income_Eastern'!Y63+'Schedule 3C_Income_Western'!Y63+'Schedule 3D_Income_The Cape'!Y63</f>
        <v>0</v>
      </c>
      <c r="Z63" s="897">
        <v>40</v>
      </c>
      <c r="AA63" s="544">
        <f>'Schedule 3B_Income_Eastern'!AA63+'Schedule 3C_Income_Western'!AA63+'Schedule 3D_Income_The Cape'!AA63</f>
        <v>0</v>
      </c>
      <c r="AB63" s="544">
        <f>'Schedule 3B_Income_Eastern'!AB63+'Schedule 3C_Income_Western'!AB63+'Schedule 3D_Income_The Cape'!AB63</f>
        <v>0</v>
      </c>
      <c r="AC63" s="544">
        <f>'Schedule 3B_Income_Eastern'!AC63+'Schedule 3C_Income_Western'!AC63+'Schedule 3D_Income_The Cape'!AC63</f>
        <v>0</v>
      </c>
      <c r="AD63" s="544">
        <f>'Schedule 3B_Income_Eastern'!AD63+'Schedule 3C_Income_Western'!AD63+'Schedule 3D_Income_The Cape'!AD63</f>
        <v>0</v>
      </c>
      <c r="AE63" s="544">
        <f>'Schedule 3B_Income_Eastern'!AE63+'Schedule 3C_Income_Western'!AE63+'Schedule 3D_Income_The Cape'!AE63</f>
        <v>0</v>
      </c>
      <c r="AF63" s="544">
        <f>'Schedule 3B_Income_Eastern'!AF63+'Schedule 3C_Income_Western'!AF63+'Schedule 3D_Income_The Cape'!AF63</f>
        <v>0</v>
      </c>
      <c r="AG63" s="544">
        <f>'Schedule 3B_Income_Eastern'!AG63+'Schedule 3C_Income_Western'!AG63+'Schedule 3D_Income_The Cape'!AG63</f>
        <v>0</v>
      </c>
      <c r="AH63" s="544">
        <f>'Schedule 3B_Income_Eastern'!AH63+'Schedule 3C_Income_Western'!AH63+'Schedule 3D_Income_The Cape'!AH63</f>
        <v>0</v>
      </c>
      <c r="AI63" s="544">
        <f>'Schedule 3B_Income_Eastern'!AI63+'Schedule 3C_Income_Western'!AI63+'Schedule 3D_Income_The Cape'!AI63</f>
        <v>0</v>
      </c>
      <c r="AJ63" s="544">
        <f>'Schedule 3B_Income_Eastern'!AJ63+'Schedule 3C_Income_Western'!AJ63+'Schedule 3D_Income_The Cape'!AJ63</f>
        <v>0</v>
      </c>
      <c r="AK63" s="544">
        <f>'Schedule 3B_Income_Eastern'!AK63+'Schedule 3C_Income_Western'!AK63+'Schedule 3D_Income_The Cape'!AK63</f>
        <v>0</v>
      </c>
      <c r="AL63" s="897">
        <v>40</v>
      </c>
      <c r="AM63" s="544">
        <f>'Schedule 3B_Income_Eastern'!AM63+'Schedule 3C_Income_Western'!AM63+'Schedule 3D_Income_The Cape'!AM63</f>
        <v>0</v>
      </c>
      <c r="AN63" s="544">
        <f>'Schedule 3B_Income_Eastern'!AN63+'Schedule 3C_Income_Western'!AN63+'Schedule 3D_Income_The Cape'!AN63</f>
        <v>0</v>
      </c>
      <c r="AO63" s="544">
        <f>'Schedule 3B_Income_Eastern'!AO63+'Schedule 3C_Income_Western'!AO63+'Schedule 3D_Income_The Cape'!AO63</f>
        <v>0</v>
      </c>
      <c r="AP63" s="544">
        <f>'Schedule 3B_Income_Eastern'!AP63+'Schedule 3C_Income_Western'!AP63+'Schedule 3D_Income_The Cape'!AP63</f>
        <v>0</v>
      </c>
      <c r="AQ63" s="544">
        <f>'Schedule 3B_Income_Eastern'!AQ63+'Schedule 3C_Income_Western'!AQ63+'Schedule 3D_Income_The Cape'!AQ63</f>
        <v>0</v>
      </c>
      <c r="AR63" s="544">
        <f>'Schedule 3B_Income_Eastern'!AR63+'Schedule 3C_Income_Western'!AR63+'Schedule 3D_Income_The Cape'!AR63</f>
        <v>0</v>
      </c>
      <c r="AS63" s="544">
        <f>'Schedule 3B_Income_Eastern'!AS63+'Schedule 3C_Income_Western'!AS63+'Schedule 3D_Income_The Cape'!AS63</f>
        <v>0</v>
      </c>
      <c r="AT63" s="544">
        <f>'Schedule 3B_Income_Eastern'!AT63+'Schedule 3C_Income_Western'!AT63+'Schedule 3D_Income_The Cape'!AT63</f>
        <v>0</v>
      </c>
      <c r="AU63" s="544">
        <f>'Schedule 3B_Income_Eastern'!AU63+'Schedule 3C_Income_Western'!AU63+'Schedule 3D_Income_The Cape'!AU63</f>
        <v>0</v>
      </c>
      <c r="AV63" s="544">
        <f>'Schedule 3B_Income_Eastern'!AV63+'Schedule 3C_Income_Western'!AV63+'Schedule 3D_Income_The Cape'!AV63</f>
        <v>0</v>
      </c>
      <c r="AW63" s="544">
        <f>'Schedule 3B_Income_Eastern'!AW63+'Schedule 3C_Income_Western'!AW63+'Schedule 3D_Income_The Cape'!AW63</f>
        <v>0</v>
      </c>
      <c r="AX63" s="897">
        <v>40</v>
      </c>
      <c r="AY63" s="544">
        <f>'Schedule 3B_Income_Eastern'!AY63+'Schedule 3C_Income_Western'!AY63+'Schedule 3D_Income_The Cape'!AY63</f>
        <v>0</v>
      </c>
      <c r="AZ63" s="544">
        <f>'Schedule 3B_Income_Eastern'!AZ63+'Schedule 3C_Income_Western'!AZ63+'Schedule 3D_Income_The Cape'!AZ63</f>
        <v>0</v>
      </c>
      <c r="BA63" s="544">
        <f>'Schedule 3B_Income_Eastern'!BA63+'Schedule 3C_Income_Western'!BA63+'Schedule 3D_Income_The Cape'!BA63</f>
        <v>0</v>
      </c>
      <c r="BB63" s="544">
        <f>'Schedule 3B_Income_Eastern'!BB63+'Schedule 3C_Income_Western'!BB63+'Schedule 3D_Income_The Cape'!BB63</f>
        <v>0</v>
      </c>
      <c r="BC63" s="544">
        <f>'Schedule 3B_Income_Eastern'!BC63+'Schedule 3C_Income_Western'!BC63+'Schedule 3D_Income_The Cape'!BC63</f>
        <v>0</v>
      </c>
      <c r="BD63" s="544">
        <f>'Schedule 3B_Income_Eastern'!BD63+'Schedule 3C_Income_Western'!BD63+'Schedule 3D_Income_The Cape'!BD63</f>
        <v>0</v>
      </c>
      <c r="BE63" s="544">
        <f>'Schedule 3B_Income_Eastern'!BE63+'Schedule 3C_Income_Western'!BE63+'Schedule 3D_Income_The Cape'!BE63</f>
        <v>0</v>
      </c>
      <c r="BF63" s="544">
        <f>'Schedule 3B_Income_Eastern'!BF63+'Schedule 3C_Income_Western'!BF63+'Schedule 3D_Income_The Cape'!BF63</f>
        <v>0</v>
      </c>
      <c r="BG63" s="544">
        <f>'Schedule 3B_Income_Eastern'!BG63+'Schedule 3C_Income_Western'!BG63+'Schedule 3D_Income_The Cape'!BG63</f>
        <v>0</v>
      </c>
      <c r="BH63" s="544">
        <f>'Schedule 3B_Income_Eastern'!BH63+'Schedule 3C_Income_Western'!BH63+'Schedule 3D_Income_The Cape'!BH63</f>
        <v>0</v>
      </c>
      <c r="BI63" s="544">
        <f>'Schedule 3B_Income_Eastern'!BI63+'Schedule 3C_Income_Western'!BI63+'Schedule 3D_Income_The Cape'!BI63</f>
        <v>0</v>
      </c>
      <c r="BJ63" s="897">
        <v>40</v>
      </c>
      <c r="BK63" s="544">
        <f>'Schedule 3B_Income_Eastern'!BK63+'Schedule 3C_Income_Western'!BK63+'Schedule 3D_Income_The Cape'!BK63</f>
        <v>0</v>
      </c>
      <c r="BL63" s="544">
        <f>'Schedule 3B_Income_Eastern'!BL63+'Schedule 3C_Income_Western'!BL63+'Schedule 3D_Income_The Cape'!BL63</f>
        <v>0</v>
      </c>
      <c r="BM63" s="544">
        <f>'Schedule 3B_Income_Eastern'!BM63+'Schedule 3C_Income_Western'!BM63+'Schedule 3D_Income_The Cape'!BM63</f>
        <v>0</v>
      </c>
      <c r="BN63" s="544">
        <f>'Schedule 3B_Income_Eastern'!BN63+'Schedule 3C_Income_Western'!BN63+'Schedule 3D_Income_The Cape'!BN63</f>
        <v>0</v>
      </c>
      <c r="BO63" s="544">
        <f>'Schedule 3B_Income_Eastern'!BO63+'Schedule 3C_Income_Western'!BO63+'Schedule 3D_Income_The Cape'!BO63</f>
        <v>0</v>
      </c>
      <c r="BP63" s="544">
        <f>'Schedule 3B_Income_Eastern'!BP63+'Schedule 3C_Income_Western'!BP63+'Schedule 3D_Income_The Cape'!BP63</f>
        <v>0</v>
      </c>
      <c r="BQ63" s="544">
        <f>'Schedule 3B_Income_Eastern'!BQ63+'Schedule 3C_Income_Western'!BQ63+'Schedule 3D_Income_The Cape'!BQ63</f>
        <v>0</v>
      </c>
      <c r="BR63" s="544">
        <f>'Schedule 3B_Income_Eastern'!BR63+'Schedule 3C_Income_Western'!BR63+'Schedule 3D_Income_The Cape'!BR63</f>
        <v>0</v>
      </c>
      <c r="BS63" s="544">
        <f>'Schedule 3B_Income_Eastern'!BS63+'Schedule 3C_Income_Western'!BS63+'Schedule 3D_Income_The Cape'!BS63</f>
        <v>0</v>
      </c>
      <c r="BT63" s="544">
        <f>'Schedule 3B_Income_Eastern'!BT63+'Schedule 3C_Income_Western'!BT63+'Schedule 3D_Income_The Cape'!BT63</f>
        <v>0</v>
      </c>
      <c r="BU63" s="544">
        <f>'Schedule 3B_Income_Eastern'!BU63+'Schedule 3C_Income_Western'!BU63+'Schedule 3D_Income_The Cape'!BU63</f>
        <v>0</v>
      </c>
      <c r="BV63" s="897">
        <v>40</v>
      </c>
      <c r="BW63" s="544">
        <f>'Schedule 3B_Income_Eastern'!BW63+'Schedule 3C_Income_Western'!BW63+'Schedule 3D_Income_The Cape'!BW63</f>
        <v>0</v>
      </c>
      <c r="BX63" s="544">
        <f>'Schedule 3B_Income_Eastern'!BX63+'Schedule 3C_Income_Western'!BX63+'Schedule 3D_Income_The Cape'!BX63</f>
        <v>0</v>
      </c>
      <c r="BY63" s="544">
        <f>'Schedule 3B_Income_Eastern'!BY63+'Schedule 3C_Income_Western'!BY63+'Schedule 3D_Income_The Cape'!BY63</f>
        <v>0</v>
      </c>
      <c r="BZ63" s="544">
        <f>'Schedule 3B_Income_Eastern'!BZ63+'Schedule 3C_Income_Western'!BZ63+'Schedule 3D_Income_The Cape'!BZ63</f>
        <v>0</v>
      </c>
      <c r="CA63" s="544">
        <f>'Schedule 3B_Income_Eastern'!CA63+'Schedule 3C_Income_Western'!CA63+'Schedule 3D_Income_The Cape'!CA63</f>
        <v>0</v>
      </c>
      <c r="CB63" s="544">
        <f>'Schedule 3B_Income_Eastern'!CB63+'Schedule 3C_Income_Western'!CB63+'Schedule 3D_Income_The Cape'!CB63</f>
        <v>0</v>
      </c>
      <c r="CC63" s="544">
        <f>'Schedule 3B_Income_Eastern'!CC63+'Schedule 3C_Income_Western'!CC63+'Schedule 3D_Income_The Cape'!CC63</f>
        <v>0</v>
      </c>
      <c r="CD63" s="544">
        <f>'Schedule 3B_Income_Eastern'!CD63+'Schedule 3C_Income_Western'!CD63+'Schedule 3D_Income_The Cape'!CD63</f>
        <v>0</v>
      </c>
      <c r="CE63" s="544">
        <f>'Schedule 3B_Income_Eastern'!CE63+'Schedule 3C_Income_Western'!CE63+'Schedule 3D_Income_The Cape'!CE63</f>
        <v>0</v>
      </c>
      <c r="CF63" s="544">
        <f>'Schedule 3B_Income_Eastern'!CF63+'Schedule 3C_Income_Western'!CF63+'Schedule 3D_Income_The Cape'!CF63</f>
        <v>0</v>
      </c>
      <c r="CG63" s="544">
        <f>'Schedule 3B_Income_Eastern'!CG63+'Schedule 3C_Income_Western'!CG63+'Schedule 3D_Income_The Cape'!CG63</f>
        <v>0</v>
      </c>
      <c r="CH63" s="897">
        <v>40</v>
      </c>
      <c r="CI63" s="544">
        <f>'Schedule 3B_Income_Eastern'!CI63+'Schedule 3C_Income_Western'!CI63+'Schedule 3D_Income_The Cape'!CI63</f>
        <v>0</v>
      </c>
      <c r="CJ63" s="544">
        <f>'Schedule 3B_Income_Eastern'!CJ63+'Schedule 3C_Income_Western'!CJ63+'Schedule 3D_Income_The Cape'!CJ63</f>
        <v>0</v>
      </c>
      <c r="CK63" s="544">
        <f>'Schedule 3B_Income_Eastern'!CK63+'Schedule 3C_Income_Western'!CK63+'Schedule 3D_Income_The Cape'!CK63</f>
        <v>0</v>
      </c>
      <c r="CL63" s="544">
        <f>'Schedule 3B_Income_Eastern'!CL63+'Schedule 3C_Income_Western'!CL63+'Schedule 3D_Income_The Cape'!CL63</f>
        <v>0</v>
      </c>
      <c r="CM63" s="372">
        <f t="shared" si="13"/>
        <v>0</v>
      </c>
      <c r="CN63" s="544">
        <f>'Schedule 3B_Income_Eastern'!CN63+'Schedule 3C_Income_Western'!CN63+'Schedule 3D_Income_The Cape'!CN63</f>
        <v>0</v>
      </c>
      <c r="CO63" s="544">
        <f>'Schedule 3B_Income_Eastern'!CO63+'Schedule 3C_Income_Western'!CO63+'Schedule 3D_Income_The Cape'!CO63</f>
        <v>0</v>
      </c>
      <c r="CP63" s="544">
        <f>'Schedule 3B_Income_Eastern'!CP63+'Schedule 3C_Income_Western'!CP63+'Schedule 3D_Income_The Cape'!CP63</f>
        <v>0</v>
      </c>
      <c r="CQ63" s="544">
        <f>'Schedule 3B_Income_Eastern'!CQ63+'Schedule 3C_Income_Western'!CQ63+'Schedule 3D_Income_The Cape'!CQ63</f>
        <v>0</v>
      </c>
      <c r="CR63" s="372">
        <f t="shared" si="14"/>
        <v>0</v>
      </c>
      <c r="CS63" s="544">
        <f>'Schedule 3B_Income_Eastern'!CS63+'Schedule 3C_Income_Western'!CS63+'Schedule 3D_Income_The Cape'!CS63</f>
        <v>0</v>
      </c>
      <c r="CT63" s="544">
        <f>'Schedule 3B_Income_Eastern'!CT63+'Schedule 3C_Income_Western'!CT63+'Schedule 3D_Income_The Cape'!CT63</f>
        <v>0</v>
      </c>
      <c r="CU63" s="544">
        <f>'Schedule 3B_Income_Eastern'!CU63+'Schedule 3C_Income_Western'!CU63+'Schedule 3D_Income_The Cape'!CU63</f>
        <v>0</v>
      </c>
      <c r="CV63" s="544">
        <f>'Schedule 3B_Income_Eastern'!CV63+'Schedule 3C_Income_Western'!CV63+'Schedule 3D_Income_The Cape'!CV63</f>
        <v>0</v>
      </c>
      <c r="CW63" s="372">
        <f t="shared" si="15"/>
        <v>0</v>
      </c>
    </row>
    <row r="64" spans="1:101" ht="15.75" customHeight="1">
      <c r="A64" s="896"/>
      <c r="B64" s="897"/>
      <c r="C64" s="171" t="s">
        <v>1362</v>
      </c>
      <c r="D64" s="171" t="s">
        <v>1362</v>
      </c>
      <c r="E64" s="171" t="s">
        <v>1362</v>
      </c>
      <c r="F64" s="171" t="s">
        <v>1362</v>
      </c>
      <c r="G64" s="337"/>
      <c r="H64" s="338" t="s">
        <v>1362</v>
      </c>
      <c r="I64" s="171" t="s">
        <v>1362</v>
      </c>
      <c r="J64" s="171" t="s">
        <v>1362</v>
      </c>
      <c r="K64" s="171" t="s">
        <v>1362</v>
      </c>
      <c r="L64" s="339"/>
      <c r="M64" s="338" t="s">
        <v>1362</v>
      </c>
      <c r="N64" s="897"/>
      <c r="O64" s="171" t="s">
        <v>1362</v>
      </c>
      <c r="P64" s="171" t="s">
        <v>1362</v>
      </c>
      <c r="Q64" s="171" t="s">
        <v>1362</v>
      </c>
      <c r="R64" s="171" t="s">
        <v>1362</v>
      </c>
      <c r="S64" s="337"/>
      <c r="T64" s="338" t="s">
        <v>1362</v>
      </c>
      <c r="U64" s="171" t="s">
        <v>1362</v>
      </c>
      <c r="V64" s="171" t="s">
        <v>1362</v>
      </c>
      <c r="W64" s="171" t="s">
        <v>1362</v>
      </c>
      <c r="X64" s="339"/>
      <c r="Y64" s="338" t="s">
        <v>1362</v>
      </c>
      <c r="Z64" s="897"/>
      <c r="AA64" s="171" t="s">
        <v>1362</v>
      </c>
      <c r="AB64" s="171" t="s">
        <v>1362</v>
      </c>
      <c r="AC64" s="171" t="s">
        <v>1362</v>
      </c>
      <c r="AD64" s="171" t="s">
        <v>1362</v>
      </c>
      <c r="AE64" s="337"/>
      <c r="AF64" s="338" t="s">
        <v>1362</v>
      </c>
      <c r="AG64" s="171" t="s">
        <v>1362</v>
      </c>
      <c r="AH64" s="171" t="s">
        <v>1362</v>
      </c>
      <c r="AI64" s="171" t="s">
        <v>1362</v>
      </c>
      <c r="AJ64" s="339"/>
      <c r="AK64" s="338" t="s">
        <v>1362</v>
      </c>
      <c r="AL64" s="897"/>
      <c r="AM64" s="171" t="s">
        <v>1362</v>
      </c>
      <c r="AN64" s="171" t="s">
        <v>1362</v>
      </c>
      <c r="AO64" s="171" t="s">
        <v>1362</v>
      </c>
      <c r="AP64" s="171" t="s">
        <v>1362</v>
      </c>
      <c r="AQ64" s="337"/>
      <c r="AR64" s="338" t="s">
        <v>1362</v>
      </c>
      <c r="AS64" s="171" t="s">
        <v>1362</v>
      </c>
      <c r="AT64" s="171" t="s">
        <v>1362</v>
      </c>
      <c r="AU64" s="171" t="s">
        <v>1362</v>
      </c>
      <c r="AV64" s="339"/>
      <c r="AW64" s="338" t="s">
        <v>1362</v>
      </c>
      <c r="AX64" s="897"/>
      <c r="AY64" s="171" t="s">
        <v>1362</v>
      </c>
      <c r="AZ64" s="171" t="s">
        <v>1362</v>
      </c>
      <c r="BA64" s="171" t="s">
        <v>1362</v>
      </c>
      <c r="BB64" s="171" t="s">
        <v>1362</v>
      </c>
      <c r="BC64" s="337"/>
      <c r="BD64" s="338" t="s">
        <v>1362</v>
      </c>
      <c r="BE64" s="171" t="s">
        <v>1362</v>
      </c>
      <c r="BF64" s="171" t="s">
        <v>1362</v>
      </c>
      <c r="BG64" s="171" t="s">
        <v>1362</v>
      </c>
      <c r="BH64" s="339"/>
      <c r="BI64" s="338" t="s">
        <v>1362</v>
      </c>
      <c r="BJ64" s="897"/>
      <c r="BK64" s="171" t="s">
        <v>1362</v>
      </c>
      <c r="BL64" s="171" t="s">
        <v>1362</v>
      </c>
      <c r="BM64" s="171" t="s">
        <v>1362</v>
      </c>
      <c r="BN64" s="171" t="s">
        <v>1362</v>
      </c>
      <c r="BO64" s="337"/>
      <c r="BP64" s="338" t="s">
        <v>1362</v>
      </c>
      <c r="BQ64" s="171" t="s">
        <v>1362</v>
      </c>
      <c r="BR64" s="171" t="s">
        <v>1362</v>
      </c>
      <c r="BS64" s="171" t="s">
        <v>1362</v>
      </c>
      <c r="BT64" s="339"/>
      <c r="BU64" s="338" t="s">
        <v>1362</v>
      </c>
      <c r="BV64" s="897"/>
      <c r="BW64" s="171" t="s">
        <v>1362</v>
      </c>
      <c r="BX64" s="171" t="s">
        <v>1362</v>
      </c>
      <c r="BY64" s="171" t="s">
        <v>1362</v>
      </c>
      <c r="BZ64" s="171" t="s">
        <v>1362</v>
      </c>
      <c r="CA64" s="337"/>
      <c r="CB64" s="338" t="s">
        <v>1362</v>
      </c>
      <c r="CC64" s="171" t="s">
        <v>1362</v>
      </c>
      <c r="CD64" s="171" t="s">
        <v>1362</v>
      </c>
      <c r="CE64" s="171" t="s">
        <v>1362</v>
      </c>
      <c r="CF64" s="339"/>
      <c r="CG64" s="338" t="s">
        <v>1362</v>
      </c>
      <c r="CH64" s="897"/>
      <c r="CI64" s="339"/>
      <c r="CJ64" s="339"/>
      <c r="CK64" s="339"/>
      <c r="CL64" s="339"/>
      <c r="CM64" s="171"/>
      <c r="CN64" s="339"/>
      <c r="CO64" s="339"/>
      <c r="CP64" s="339"/>
      <c r="CQ64" s="339"/>
      <c r="CR64" s="171"/>
      <c r="CS64" s="339"/>
      <c r="CT64" s="339"/>
      <c r="CU64" s="339"/>
      <c r="CV64" s="339"/>
      <c r="CW64" s="171"/>
    </row>
    <row r="65" spans="1:101" s="288" customFormat="1" ht="15.75" customHeight="1">
      <c r="A65" s="237" t="s">
        <v>259</v>
      </c>
      <c r="B65" s="897">
        <v>41</v>
      </c>
      <c r="C65" s="198">
        <f>SUM(C34:C63)-C43-C45</f>
        <v>7878106.211975554</v>
      </c>
      <c r="D65" s="198">
        <f t="shared" ref="D65:M65" si="16">SUM(D34:D63)-D43-D45</f>
        <v>6310496.1599580636</v>
      </c>
      <c r="E65" s="198">
        <f t="shared" si="16"/>
        <v>0</v>
      </c>
      <c r="F65" s="198">
        <f t="shared" si="16"/>
        <v>0</v>
      </c>
      <c r="G65" s="198">
        <f t="shared" si="16"/>
        <v>14188602.371933619</v>
      </c>
      <c r="H65" s="198">
        <f t="shared" si="16"/>
        <v>27894073.821482643</v>
      </c>
      <c r="I65" s="198">
        <f t="shared" si="16"/>
        <v>24125322.92526738</v>
      </c>
      <c r="J65" s="198">
        <f t="shared" si="16"/>
        <v>0</v>
      </c>
      <c r="K65" s="198">
        <f t="shared" si="16"/>
        <v>0</v>
      </c>
      <c r="L65" s="198">
        <f t="shared" si="16"/>
        <v>52019396.746750034</v>
      </c>
      <c r="M65" s="198">
        <f t="shared" si="16"/>
        <v>66207999.118683651</v>
      </c>
      <c r="N65" s="897">
        <v>41</v>
      </c>
      <c r="O65" s="198">
        <f>SUM(O34:O63)-O43-O45</f>
        <v>7984389.9408220155</v>
      </c>
      <c r="P65" s="198">
        <f t="shared" ref="P65:Y65" si="17">SUM(P34:P63)-P43-P45</f>
        <v>7549287.5766986366</v>
      </c>
      <c r="Q65" s="198">
        <f t="shared" si="17"/>
        <v>0</v>
      </c>
      <c r="R65" s="198">
        <f t="shared" si="17"/>
        <v>0</v>
      </c>
      <c r="S65" s="198">
        <f t="shared" si="17"/>
        <v>15533677.517520655</v>
      </c>
      <c r="T65" s="198">
        <f t="shared" si="17"/>
        <v>26186405.561958451</v>
      </c>
      <c r="U65" s="198">
        <f t="shared" si="17"/>
        <v>26329707.188624393</v>
      </c>
      <c r="V65" s="198">
        <f t="shared" si="17"/>
        <v>0</v>
      </c>
      <c r="W65" s="198">
        <f t="shared" si="17"/>
        <v>0</v>
      </c>
      <c r="X65" s="198">
        <f t="shared" si="17"/>
        <v>52516112.750582837</v>
      </c>
      <c r="Y65" s="198">
        <f t="shared" si="17"/>
        <v>68049790.26810348</v>
      </c>
      <c r="Z65" s="897">
        <v>41</v>
      </c>
      <c r="AA65" s="198">
        <f>SUM(AA34:AA63)-AA43-AA45</f>
        <v>2101464.8536001113</v>
      </c>
      <c r="AB65" s="198">
        <f t="shared" ref="AB65:AK65" si="18">SUM(AB34:AB63)-AB43-AB45</f>
        <v>2130771.6525529735</v>
      </c>
      <c r="AC65" s="198">
        <f t="shared" si="18"/>
        <v>0</v>
      </c>
      <c r="AD65" s="198">
        <f t="shared" si="18"/>
        <v>0</v>
      </c>
      <c r="AE65" s="198">
        <f t="shared" si="18"/>
        <v>4232236.5061530853</v>
      </c>
      <c r="AF65" s="198">
        <f t="shared" si="18"/>
        <v>5731047.5890635317</v>
      </c>
      <c r="AG65" s="198">
        <f t="shared" si="18"/>
        <v>6192821.574443317</v>
      </c>
      <c r="AH65" s="198">
        <f t="shared" si="18"/>
        <v>0</v>
      </c>
      <c r="AI65" s="198">
        <f t="shared" si="18"/>
        <v>0</v>
      </c>
      <c r="AJ65" s="198">
        <f t="shared" si="18"/>
        <v>11923869.163506851</v>
      </c>
      <c r="AK65" s="198">
        <f t="shared" si="18"/>
        <v>16156105.669659935</v>
      </c>
      <c r="AL65" s="897">
        <v>41</v>
      </c>
      <c r="AM65" s="198">
        <f>SUM(AM34:AM63)-AM43-AM45</f>
        <v>94852593.529291898</v>
      </c>
      <c r="AN65" s="198">
        <f t="shared" ref="AN65:AW65" si="19">SUM(AN34:AN63)-AN43-AN45</f>
        <v>98004131.59890911</v>
      </c>
      <c r="AO65" s="198">
        <f t="shared" si="19"/>
        <v>0</v>
      </c>
      <c r="AP65" s="198">
        <f t="shared" si="19"/>
        <v>0</v>
      </c>
      <c r="AQ65" s="198">
        <f t="shared" si="19"/>
        <v>192856725.12820098</v>
      </c>
      <c r="AR65" s="198">
        <f t="shared" si="19"/>
        <v>181382087.10035533</v>
      </c>
      <c r="AS65" s="198">
        <f t="shared" si="19"/>
        <v>185604137.03934416</v>
      </c>
      <c r="AT65" s="198">
        <f t="shared" si="19"/>
        <v>0</v>
      </c>
      <c r="AU65" s="198">
        <f t="shared" si="19"/>
        <v>0</v>
      </c>
      <c r="AV65" s="198">
        <f t="shared" si="19"/>
        <v>366986224.13969964</v>
      </c>
      <c r="AW65" s="198">
        <f t="shared" si="19"/>
        <v>559842949.26790035</v>
      </c>
      <c r="AX65" s="897">
        <v>41</v>
      </c>
      <c r="AY65" s="198">
        <f>SUM(AY34:AY63)-AY43-AY45</f>
        <v>5367228.6296217721</v>
      </c>
      <c r="AZ65" s="198">
        <f t="shared" ref="AZ65:BI65" si="20">SUM(AZ34:AZ63)-AZ43-AZ45</f>
        <v>5932179.6016621152</v>
      </c>
      <c r="BA65" s="198">
        <f t="shared" si="20"/>
        <v>0</v>
      </c>
      <c r="BB65" s="198">
        <f t="shared" si="20"/>
        <v>0</v>
      </c>
      <c r="BC65" s="198">
        <f t="shared" si="20"/>
        <v>11299408.231283884</v>
      </c>
      <c r="BD65" s="198">
        <f t="shared" si="20"/>
        <v>3901023.0553150284</v>
      </c>
      <c r="BE65" s="198">
        <f t="shared" si="20"/>
        <v>3933617.7108791452</v>
      </c>
      <c r="BF65" s="198">
        <f t="shared" si="20"/>
        <v>0</v>
      </c>
      <c r="BG65" s="198">
        <f t="shared" si="20"/>
        <v>0</v>
      </c>
      <c r="BH65" s="198">
        <f t="shared" si="20"/>
        <v>7834640.7661941741</v>
      </c>
      <c r="BI65" s="198">
        <f t="shared" si="20"/>
        <v>19134048.99747806</v>
      </c>
      <c r="BJ65" s="897">
        <v>41</v>
      </c>
      <c r="BK65" s="198">
        <f>SUM(BK34:BK63)-BK43-BK45</f>
        <v>0</v>
      </c>
      <c r="BL65" s="198">
        <f t="shared" ref="BL65:BU65" si="21">SUM(BL34:BL63)-BL43-BL45</f>
        <v>0</v>
      </c>
      <c r="BM65" s="198">
        <f t="shared" si="21"/>
        <v>0</v>
      </c>
      <c r="BN65" s="198">
        <f t="shared" si="21"/>
        <v>0</v>
      </c>
      <c r="BO65" s="198">
        <f t="shared" si="21"/>
        <v>0</v>
      </c>
      <c r="BP65" s="198">
        <f t="shared" si="21"/>
        <v>0</v>
      </c>
      <c r="BQ65" s="198">
        <f t="shared" si="21"/>
        <v>0</v>
      </c>
      <c r="BR65" s="198">
        <f t="shared" si="21"/>
        <v>0</v>
      </c>
      <c r="BS65" s="198">
        <f t="shared" si="21"/>
        <v>0</v>
      </c>
      <c r="BT65" s="198">
        <f t="shared" si="21"/>
        <v>0</v>
      </c>
      <c r="BU65" s="198">
        <f t="shared" si="21"/>
        <v>0</v>
      </c>
      <c r="BV65" s="897">
        <v>41</v>
      </c>
      <c r="BW65" s="198">
        <f>SUM(BW34:BW63)-BW43-BW45</f>
        <v>1969512.3040257578</v>
      </c>
      <c r="BX65" s="198">
        <f t="shared" ref="BX65:CG65" si="22">SUM(BX34:BX63)-BX43-BX45</f>
        <v>2069908.1449736324</v>
      </c>
      <c r="BY65" s="198">
        <f t="shared" si="22"/>
        <v>0</v>
      </c>
      <c r="BZ65" s="198">
        <f t="shared" si="22"/>
        <v>0</v>
      </c>
      <c r="CA65" s="198">
        <f t="shared" si="22"/>
        <v>4039420.4489993914</v>
      </c>
      <c r="CB65" s="198">
        <f t="shared" si="22"/>
        <v>7609220.749714029</v>
      </c>
      <c r="CC65" s="198">
        <f t="shared" si="22"/>
        <v>8195502.1062767217</v>
      </c>
      <c r="CD65" s="198">
        <f t="shared" si="22"/>
        <v>0</v>
      </c>
      <c r="CE65" s="198">
        <f t="shared" si="22"/>
        <v>0</v>
      </c>
      <c r="CF65" s="198">
        <f t="shared" si="22"/>
        <v>15804722.855990754</v>
      </c>
      <c r="CG65" s="198">
        <f t="shared" si="22"/>
        <v>19844143.304990143</v>
      </c>
      <c r="CH65" s="897">
        <v>41</v>
      </c>
      <c r="CI65" s="201">
        <f t="shared" ref="CI65:CL65" si="23">SUM(CI34:CI63)-CI43-CI45</f>
        <v>120153295.46933708</v>
      </c>
      <c r="CJ65" s="201">
        <f t="shared" si="23"/>
        <v>121996774.73475455</v>
      </c>
      <c r="CK65" s="201">
        <f t="shared" si="23"/>
        <v>0</v>
      </c>
      <c r="CL65" s="201">
        <f t="shared" si="23"/>
        <v>0</v>
      </c>
      <c r="CM65" s="198">
        <f>SUM(CI65:CL65)</f>
        <v>242150070.20409161</v>
      </c>
      <c r="CN65" s="201">
        <f t="shared" ref="CN65:CQ65" si="24">SUM(CN34:CN63)-CN43-CN45</f>
        <v>252703857.87788904</v>
      </c>
      <c r="CO65" s="201">
        <f t="shared" si="24"/>
        <v>254381108.54483512</v>
      </c>
      <c r="CP65" s="201">
        <f t="shared" si="24"/>
        <v>0</v>
      </c>
      <c r="CQ65" s="201">
        <f t="shared" si="24"/>
        <v>0</v>
      </c>
      <c r="CR65" s="198">
        <f>SUM(CN65:CQ65)</f>
        <v>507084966.42272413</v>
      </c>
      <c r="CS65" s="201">
        <f t="shared" ref="CS65:CV65" si="25">SUM(CS34:CS63)-CS43-CS45</f>
        <v>372857153.34722602</v>
      </c>
      <c r="CT65" s="201">
        <f t="shared" si="25"/>
        <v>376377883.27958977</v>
      </c>
      <c r="CU65" s="201">
        <f t="shared" si="25"/>
        <v>0</v>
      </c>
      <c r="CV65" s="201">
        <f t="shared" si="25"/>
        <v>0</v>
      </c>
      <c r="CW65" s="198">
        <f>SUM(CS65:CV65)</f>
        <v>749235036.6268158</v>
      </c>
    </row>
    <row r="66" spans="1:101" ht="15.75" customHeight="1">
      <c r="A66" s="885"/>
      <c r="B66" s="897"/>
      <c r="C66" s="89"/>
      <c r="D66" s="89"/>
      <c r="E66" s="89"/>
      <c r="F66" s="89"/>
      <c r="G66" s="334"/>
      <c r="H66" s="335"/>
      <c r="I66" s="89"/>
      <c r="J66" s="89"/>
      <c r="K66" s="89"/>
      <c r="L66" s="89"/>
      <c r="M66" s="336"/>
      <c r="N66" s="897"/>
      <c r="O66" s="89"/>
      <c r="P66" s="89"/>
      <c r="Q66" s="89"/>
      <c r="R66" s="89"/>
      <c r="S66" s="334"/>
      <c r="T66" s="335"/>
      <c r="U66" s="89"/>
      <c r="V66" s="89"/>
      <c r="W66" s="89"/>
      <c r="X66" s="89"/>
      <c r="Y66" s="336"/>
      <c r="Z66" s="897"/>
      <c r="AA66" s="89"/>
      <c r="AB66" s="89"/>
      <c r="AC66" s="89"/>
      <c r="AD66" s="89"/>
      <c r="AE66" s="334"/>
      <c r="AF66" s="335"/>
      <c r="AG66" s="89"/>
      <c r="AH66" s="89"/>
      <c r="AI66" s="89"/>
      <c r="AJ66" s="89"/>
      <c r="AK66" s="336"/>
      <c r="AL66" s="897"/>
      <c r="AM66" s="89"/>
      <c r="AN66" s="89"/>
      <c r="AO66" s="89"/>
      <c r="AP66" s="89"/>
      <c r="AQ66" s="334"/>
      <c r="AR66" s="335"/>
      <c r="AS66" s="89"/>
      <c r="AT66" s="89"/>
      <c r="AU66" s="89"/>
      <c r="AV66" s="89"/>
      <c r="AW66" s="336"/>
      <c r="AX66" s="897"/>
      <c r="AY66" s="89"/>
      <c r="AZ66" s="89"/>
      <c r="BA66" s="89"/>
      <c r="BB66" s="89"/>
      <c r="BC66" s="334"/>
      <c r="BD66" s="335"/>
      <c r="BE66" s="89"/>
      <c r="BF66" s="89"/>
      <c r="BG66" s="89"/>
      <c r="BH66" s="89"/>
      <c r="BI66" s="336"/>
      <c r="BJ66" s="897"/>
      <c r="BK66" s="89"/>
      <c r="BL66" s="89"/>
      <c r="BM66" s="89"/>
      <c r="BN66" s="89"/>
      <c r="BO66" s="334"/>
      <c r="BP66" s="335"/>
      <c r="BQ66" s="89"/>
      <c r="BR66" s="89"/>
      <c r="BS66" s="89"/>
      <c r="BT66" s="89"/>
      <c r="BU66" s="336"/>
      <c r="BV66" s="897"/>
      <c r="BW66" s="89"/>
      <c r="BX66" s="89"/>
      <c r="BY66" s="89"/>
      <c r="BZ66" s="89"/>
      <c r="CA66" s="334"/>
      <c r="CB66" s="335"/>
      <c r="CC66" s="89"/>
      <c r="CD66" s="89"/>
      <c r="CE66" s="89"/>
      <c r="CF66" s="89"/>
      <c r="CG66" s="336"/>
      <c r="CH66" s="897"/>
      <c r="CI66" s="162"/>
      <c r="CJ66" s="162"/>
      <c r="CK66" s="162"/>
      <c r="CL66" s="162"/>
      <c r="CM66" s="375"/>
      <c r="CN66" s="162"/>
      <c r="CO66" s="162"/>
      <c r="CP66" s="162"/>
      <c r="CQ66" s="162"/>
      <c r="CR66" s="375"/>
      <c r="CS66" s="162"/>
      <c r="CT66" s="162"/>
      <c r="CU66" s="162"/>
      <c r="CV66" s="162"/>
      <c r="CW66" s="375"/>
    </row>
    <row r="67" spans="1:101" ht="15.75" customHeight="1">
      <c r="A67" s="237" t="s">
        <v>261</v>
      </c>
      <c r="B67" s="897"/>
      <c r="C67" s="171" t="s">
        <v>1362</v>
      </c>
      <c r="D67" s="171" t="s">
        <v>1362</v>
      </c>
      <c r="E67" s="171" t="s">
        <v>1362</v>
      </c>
      <c r="F67" s="171" t="s">
        <v>1362</v>
      </c>
      <c r="G67" s="337"/>
      <c r="H67" s="338" t="s">
        <v>1362</v>
      </c>
      <c r="I67" s="171" t="s">
        <v>1362</v>
      </c>
      <c r="J67" s="171" t="s">
        <v>1362</v>
      </c>
      <c r="K67" s="171" t="s">
        <v>1362</v>
      </c>
      <c r="L67" s="339"/>
      <c r="M67" s="338" t="s">
        <v>1362</v>
      </c>
      <c r="N67" s="897"/>
      <c r="O67" s="171" t="s">
        <v>1362</v>
      </c>
      <c r="P67" s="171" t="s">
        <v>1362</v>
      </c>
      <c r="Q67" s="171" t="s">
        <v>1362</v>
      </c>
      <c r="R67" s="171" t="s">
        <v>1362</v>
      </c>
      <c r="S67" s="337"/>
      <c r="T67" s="338" t="s">
        <v>1362</v>
      </c>
      <c r="U67" s="171" t="s">
        <v>1362</v>
      </c>
      <c r="V67" s="171" t="s">
        <v>1362</v>
      </c>
      <c r="W67" s="171" t="s">
        <v>1362</v>
      </c>
      <c r="X67" s="339"/>
      <c r="Y67" s="338" t="s">
        <v>1362</v>
      </c>
      <c r="Z67" s="897"/>
      <c r="AA67" s="171" t="s">
        <v>1362</v>
      </c>
      <c r="AB67" s="171" t="s">
        <v>1362</v>
      </c>
      <c r="AC67" s="171" t="s">
        <v>1362</v>
      </c>
      <c r="AD67" s="171" t="s">
        <v>1362</v>
      </c>
      <c r="AE67" s="337"/>
      <c r="AF67" s="338" t="s">
        <v>1362</v>
      </c>
      <c r="AG67" s="171" t="s">
        <v>1362</v>
      </c>
      <c r="AH67" s="171" t="s">
        <v>1362</v>
      </c>
      <c r="AI67" s="171" t="s">
        <v>1362</v>
      </c>
      <c r="AJ67" s="339"/>
      <c r="AK67" s="338" t="s">
        <v>1362</v>
      </c>
      <c r="AL67" s="897"/>
      <c r="AM67" s="171" t="s">
        <v>1362</v>
      </c>
      <c r="AN67" s="171" t="s">
        <v>1362</v>
      </c>
      <c r="AO67" s="171" t="s">
        <v>1362</v>
      </c>
      <c r="AP67" s="171" t="s">
        <v>1362</v>
      </c>
      <c r="AQ67" s="337"/>
      <c r="AR67" s="338" t="s">
        <v>1362</v>
      </c>
      <c r="AS67" s="171" t="s">
        <v>1362</v>
      </c>
      <c r="AT67" s="171" t="s">
        <v>1362</v>
      </c>
      <c r="AU67" s="171" t="s">
        <v>1362</v>
      </c>
      <c r="AV67" s="339"/>
      <c r="AW67" s="338" t="s">
        <v>1362</v>
      </c>
      <c r="AX67" s="897"/>
      <c r="AY67" s="171" t="s">
        <v>1362</v>
      </c>
      <c r="AZ67" s="171" t="s">
        <v>1362</v>
      </c>
      <c r="BA67" s="171" t="s">
        <v>1362</v>
      </c>
      <c r="BB67" s="171" t="s">
        <v>1362</v>
      </c>
      <c r="BC67" s="337"/>
      <c r="BD67" s="338" t="s">
        <v>1362</v>
      </c>
      <c r="BE67" s="171" t="s">
        <v>1362</v>
      </c>
      <c r="BF67" s="171" t="s">
        <v>1362</v>
      </c>
      <c r="BG67" s="171" t="s">
        <v>1362</v>
      </c>
      <c r="BH67" s="339"/>
      <c r="BI67" s="338" t="s">
        <v>1362</v>
      </c>
      <c r="BJ67" s="897"/>
      <c r="BK67" s="171" t="s">
        <v>1362</v>
      </c>
      <c r="BL67" s="171" t="s">
        <v>1362</v>
      </c>
      <c r="BM67" s="171" t="s">
        <v>1362</v>
      </c>
      <c r="BN67" s="171" t="s">
        <v>1362</v>
      </c>
      <c r="BO67" s="337"/>
      <c r="BP67" s="338" t="s">
        <v>1362</v>
      </c>
      <c r="BQ67" s="171" t="s">
        <v>1362</v>
      </c>
      <c r="BR67" s="171" t="s">
        <v>1362</v>
      </c>
      <c r="BS67" s="171" t="s">
        <v>1362</v>
      </c>
      <c r="BT67" s="339"/>
      <c r="BU67" s="338" t="s">
        <v>1362</v>
      </c>
      <c r="BV67" s="897"/>
      <c r="BW67" s="171" t="s">
        <v>1362</v>
      </c>
      <c r="BX67" s="171" t="s">
        <v>1362</v>
      </c>
      <c r="BY67" s="171" t="s">
        <v>1362</v>
      </c>
      <c r="BZ67" s="171" t="s">
        <v>1362</v>
      </c>
      <c r="CA67" s="337"/>
      <c r="CB67" s="338" t="s">
        <v>1362</v>
      </c>
      <c r="CC67" s="171" t="s">
        <v>1362</v>
      </c>
      <c r="CD67" s="171" t="s">
        <v>1362</v>
      </c>
      <c r="CE67" s="171" t="s">
        <v>1362</v>
      </c>
      <c r="CF67" s="339"/>
      <c r="CG67" s="338" t="s">
        <v>1362</v>
      </c>
      <c r="CH67" s="897"/>
      <c r="CI67" s="162"/>
      <c r="CJ67" s="162"/>
      <c r="CK67" s="162"/>
      <c r="CL67" s="162"/>
      <c r="CM67" s="375"/>
      <c r="CN67" s="162"/>
      <c r="CO67" s="162"/>
      <c r="CP67" s="162"/>
      <c r="CQ67" s="162"/>
      <c r="CR67" s="375"/>
      <c r="CS67" s="162"/>
      <c r="CT67" s="162"/>
      <c r="CU67" s="162"/>
      <c r="CV67" s="162"/>
      <c r="CW67" s="375"/>
    </row>
    <row r="68" spans="1:101" ht="15.75" customHeight="1">
      <c r="A68" s="896" t="s">
        <v>262</v>
      </c>
      <c r="B68" s="897">
        <v>42</v>
      </c>
      <c r="C68" s="544">
        <f>'Schedule 3B_Income_Eastern'!C68+'Schedule 3C_Income_Western'!C68+'Schedule 3D_Income_The Cape'!C68</f>
        <v>527693.27169411175</v>
      </c>
      <c r="D68" s="544">
        <f>'Schedule 3B_Income_Eastern'!D68+'Schedule 3C_Income_Western'!D68+'Schedule 3D_Income_The Cape'!D68</f>
        <v>651982.95820603229</v>
      </c>
      <c r="E68" s="544">
        <f>'Schedule 3B_Income_Eastern'!E68+'Schedule 3C_Income_Western'!E68+'Schedule 3D_Income_The Cape'!E68</f>
        <v>0</v>
      </c>
      <c r="F68" s="544">
        <f>'Schedule 3B_Income_Eastern'!F68+'Schedule 3C_Income_Western'!F68+'Schedule 3D_Income_The Cape'!F68</f>
        <v>0</v>
      </c>
      <c r="G68" s="544">
        <f>'Schedule 3B_Income_Eastern'!G68+'Schedule 3C_Income_Western'!G68+'Schedule 3D_Income_The Cape'!G68</f>
        <v>1179676.229900144</v>
      </c>
      <c r="H68" s="544">
        <f>'Schedule 3B_Income_Eastern'!H68+'Schedule 3C_Income_Western'!H68+'Schedule 3D_Income_The Cape'!H68</f>
        <v>524275.02555227745</v>
      </c>
      <c r="I68" s="544">
        <f>'Schedule 3B_Income_Eastern'!I68+'Schedule 3C_Income_Western'!I68+'Schedule 3D_Income_The Cape'!I68</f>
        <v>648585.27868964418</v>
      </c>
      <c r="J68" s="544">
        <f>'Schedule 3B_Income_Eastern'!J68+'Schedule 3C_Income_Western'!J68+'Schedule 3D_Income_The Cape'!J68</f>
        <v>0</v>
      </c>
      <c r="K68" s="544">
        <f>'Schedule 3B_Income_Eastern'!K68+'Schedule 3C_Income_Western'!K68+'Schedule 3D_Income_The Cape'!K68</f>
        <v>0</v>
      </c>
      <c r="L68" s="544">
        <f>'Schedule 3B_Income_Eastern'!L68+'Schedule 3C_Income_Western'!L68+'Schedule 3D_Income_The Cape'!L68</f>
        <v>1172860.3042419215</v>
      </c>
      <c r="M68" s="544">
        <f>'Schedule 3B_Income_Eastern'!M68+'Schedule 3C_Income_Western'!M68+'Schedule 3D_Income_The Cape'!M68</f>
        <v>2352536.5341420653</v>
      </c>
      <c r="N68" s="897">
        <v>42</v>
      </c>
      <c r="O68" s="544">
        <f>'Schedule 3B_Income_Eastern'!O68+'Schedule 3C_Income_Western'!O68+'Schedule 3D_Income_The Cape'!O68</f>
        <v>590012.98201024928</v>
      </c>
      <c r="P68" s="544">
        <f>'Schedule 3B_Income_Eastern'!P68+'Schedule 3C_Income_Western'!P68+'Schedule 3D_Income_The Cape'!P68</f>
        <v>819949.0173854864</v>
      </c>
      <c r="Q68" s="544">
        <f>'Schedule 3B_Income_Eastern'!Q68+'Schedule 3C_Income_Western'!Q68+'Schedule 3D_Income_The Cape'!Q68</f>
        <v>0</v>
      </c>
      <c r="R68" s="544">
        <f>'Schedule 3B_Income_Eastern'!R68+'Schedule 3C_Income_Western'!R68+'Schedule 3D_Income_The Cape'!R68</f>
        <v>0</v>
      </c>
      <c r="S68" s="544">
        <f>'Schedule 3B_Income_Eastern'!S68+'Schedule 3C_Income_Western'!S68+'Schedule 3D_Income_The Cape'!S68</f>
        <v>1409961.9993957356</v>
      </c>
      <c r="T68" s="544">
        <f>'Schedule 3B_Income_Eastern'!T68+'Schedule 3C_Income_Western'!T68+'Schedule 3D_Income_The Cape'!T68</f>
        <v>586191.04660274636</v>
      </c>
      <c r="U68" s="544">
        <f>'Schedule 3B_Income_Eastern'!U68+'Schedule 3C_Income_Western'!U68+'Schedule 3D_Income_The Cape'!U68</f>
        <v>815676.01615778729</v>
      </c>
      <c r="V68" s="544">
        <f>'Schedule 3B_Income_Eastern'!V68+'Schedule 3C_Income_Western'!V68+'Schedule 3D_Income_The Cape'!V68</f>
        <v>0</v>
      </c>
      <c r="W68" s="544">
        <f>'Schedule 3B_Income_Eastern'!W68+'Schedule 3C_Income_Western'!W68+'Schedule 3D_Income_The Cape'!W68</f>
        <v>0</v>
      </c>
      <c r="X68" s="544">
        <f>'Schedule 3B_Income_Eastern'!X68+'Schedule 3C_Income_Western'!X68+'Schedule 3D_Income_The Cape'!X68</f>
        <v>1401867.0627605335</v>
      </c>
      <c r="Y68" s="544">
        <f>'Schedule 3B_Income_Eastern'!Y68+'Schedule 3C_Income_Western'!Y68+'Schedule 3D_Income_The Cape'!Y68</f>
        <v>2811829.0621562693</v>
      </c>
      <c r="Z68" s="897">
        <v>42</v>
      </c>
      <c r="AA68" s="544">
        <f>'Schedule 3B_Income_Eastern'!AA68+'Schedule 3C_Income_Western'!AA68+'Schedule 3D_Income_The Cape'!AA68</f>
        <v>90451.817193993993</v>
      </c>
      <c r="AB68" s="544">
        <f>'Schedule 3B_Income_Eastern'!AB68+'Schedule 3C_Income_Western'!AB68+'Schedule 3D_Income_The Cape'!AB68</f>
        <v>124053.02906450834</v>
      </c>
      <c r="AC68" s="544">
        <f>'Schedule 3B_Income_Eastern'!AC68+'Schedule 3C_Income_Western'!AC68+'Schedule 3D_Income_The Cape'!AC68</f>
        <v>0</v>
      </c>
      <c r="AD68" s="544">
        <f>'Schedule 3B_Income_Eastern'!AD68+'Schedule 3C_Income_Western'!AD68+'Schedule 3D_Income_The Cape'!AD68</f>
        <v>0</v>
      </c>
      <c r="AE68" s="544">
        <f>'Schedule 3B_Income_Eastern'!AE68+'Schedule 3C_Income_Western'!AE68+'Schedule 3D_Income_The Cape'!AE68</f>
        <v>214504.84625850234</v>
      </c>
      <c r="AF68" s="544">
        <f>'Schedule 3B_Income_Eastern'!AF68+'Schedule 3C_Income_Western'!AF68+'Schedule 3D_Income_The Cape'!AF68</f>
        <v>89865.896183190358</v>
      </c>
      <c r="AG68" s="544">
        <f>'Schedule 3B_Income_Eastern'!AG68+'Schedule 3C_Income_Western'!AG68+'Schedule 3D_Income_The Cape'!AG68</f>
        <v>123406.5513759532</v>
      </c>
      <c r="AH68" s="544">
        <f>'Schedule 3B_Income_Eastern'!AH68+'Schedule 3C_Income_Western'!AH68+'Schedule 3D_Income_The Cape'!AH68</f>
        <v>0</v>
      </c>
      <c r="AI68" s="544">
        <f>'Schedule 3B_Income_Eastern'!AI68+'Schedule 3C_Income_Western'!AI68+'Schedule 3D_Income_The Cape'!AI68</f>
        <v>0</v>
      </c>
      <c r="AJ68" s="544">
        <f>'Schedule 3B_Income_Eastern'!AJ68+'Schedule 3C_Income_Western'!AJ68+'Schedule 3D_Income_The Cape'!AJ68</f>
        <v>213272.44755914353</v>
      </c>
      <c r="AK68" s="544">
        <f>'Schedule 3B_Income_Eastern'!AK68+'Schedule 3C_Income_Western'!AK68+'Schedule 3D_Income_The Cape'!AK68</f>
        <v>427777.29381764593</v>
      </c>
      <c r="AL68" s="897">
        <v>42</v>
      </c>
      <c r="AM68" s="544">
        <f>'Schedule 3B_Income_Eastern'!AM68+'Schedule 3C_Income_Western'!AM68+'Schedule 3D_Income_The Cape'!AM68</f>
        <v>2048834.0076726794</v>
      </c>
      <c r="AN68" s="544">
        <f>'Schedule 3B_Income_Eastern'!AN68+'Schedule 3C_Income_Western'!AN68+'Schedule 3D_Income_The Cape'!AN68</f>
        <v>3036404.1289981971</v>
      </c>
      <c r="AO68" s="544">
        <f>'Schedule 3B_Income_Eastern'!AO68+'Schedule 3C_Income_Western'!AO68+'Schedule 3D_Income_The Cape'!AO68</f>
        <v>0</v>
      </c>
      <c r="AP68" s="544">
        <f>'Schedule 3B_Income_Eastern'!AP68+'Schedule 3C_Income_Western'!AP68+'Schedule 3D_Income_The Cape'!AP68</f>
        <v>0</v>
      </c>
      <c r="AQ68" s="544">
        <f>'Schedule 3B_Income_Eastern'!AQ68+'Schedule 3C_Income_Western'!AQ68+'Schedule 3D_Income_The Cape'!AQ68</f>
        <v>5085238.1366708763</v>
      </c>
      <c r="AR68" s="544">
        <f>'Schedule 3B_Income_Eastern'!AR68+'Schedule 3C_Income_Western'!AR68+'Schedule 3D_Income_The Cape'!AR68</f>
        <v>2035562.2467508421</v>
      </c>
      <c r="AS68" s="544">
        <f>'Schedule 3B_Income_Eastern'!AS68+'Schedule 3C_Income_Western'!AS68+'Schedule 3D_Income_The Cape'!AS68</f>
        <v>3020580.5127782882</v>
      </c>
      <c r="AT68" s="544">
        <f>'Schedule 3B_Income_Eastern'!AT68+'Schedule 3C_Income_Western'!AT68+'Schedule 3D_Income_The Cape'!AT68</f>
        <v>0</v>
      </c>
      <c r="AU68" s="544">
        <f>'Schedule 3B_Income_Eastern'!AU68+'Schedule 3C_Income_Western'!AU68+'Schedule 3D_Income_The Cape'!AU68</f>
        <v>0</v>
      </c>
      <c r="AV68" s="544">
        <f>'Schedule 3B_Income_Eastern'!AV68+'Schedule 3C_Income_Western'!AV68+'Schedule 3D_Income_The Cape'!AV68</f>
        <v>5056142.7595291305</v>
      </c>
      <c r="AW68" s="544">
        <f>'Schedule 3B_Income_Eastern'!AW68+'Schedule 3C_Income_Western'!AW68+'Schedule 3D_Income_The Cape'!AW68</f>
        <v>10141380.896200007</v>
      </c>
      <c r="AX68" s="897">
        <v>42</v>
      </c>
      <c r="AY68" s="544">
        <f>'Schedule 3B_Income_Eastern'!AY68+'Schedule 3C_Income_Western'!AY68+'Schedule 3D_Income_The Cape'!AY68</f>
        <v>28408.92957776169</v>
      </c>
      <c r="AZ68" s="544">
        <f>'Schedule 3B_Income_Eastern'!AZ68+'Schedule 3C_Income_Western'!AZ68+'Schedule 3D_Income_The Cape'!AZ68</f>
        <v>43759.308889339169</v>
      </c>
      <c r="BA68" s="544">
        <f>'Schedule 3B_Income_Eastern'!BA68+'Schedule 3C_Income_Western'!BA68+'Schedule 3D_Income_The Cape'!BA68</f>
        <v>0</v>
      </c>
      <c r="BB68" s="544">
        <f>'Schedule 3B_Income_Eastern'!BB68+'Schedule 3C_Income_Western'!BB68+'Schedule 3D_Income_The Cape'!BB68</f>
        <v>0</v>
      </c>
      <c r="BC68" s="544">
        <f>'Schedule 3B_Income_Eastern'!BC68+'Schedule 3C_Income_Western'!BC68+'Schedule 3D_Income_The Cape'!BC68</f>
        <v>72168.238467100862</v>
      </c>
      <c r="BD68" s="544">
        <f>'Schedule 3B_Income_Eastern'!BD68+'Schedule 3C_Income_Western'!BD68+'Schedule 3D_Income_The Cape'!BD68</f>
        <v>28224.9046543226</v>
      </c>
      <c r="BE68" s="544">
        <f>'Schedule 3B_Income_Eastern'!BE68+'Schedule 3C_Income_Western'!BE68+'Schedule 3D_Income_The Cape'!BE68</f>
        <v>43531.265954177623</v>
      </c>
      <c r="BF68" s="544">
        <f>'Schedule 3B_Income_Eastern'!BF68+'Schedule 3C_Income_Western'!BF68+'Schedule 3D_Income_The Cape'!BF68</f>
        <v>0</v>
      </c>
      <c r="BG68" s="544">
        <f>'Schedule 3B_Income_Eastern'!BG68+'Schedule 3C_Income_Western'!BG68+'Schedule 3D_Income_The Cape'!BG68</f>
        <v>0</v>
      </c>
      <c r="BH68" s="544">
        <f>'Schedule 3B_Income_Eastern'!BH68+'Schedule 3C_Income_Western'!BH68+'Schedule 3D_Income_The Cape'!BH68</f>
        <v>71756.170608500237</v>
      </c>
      <c r="BI68" s="544">
        <f>'Schedule 3B_Income_Eastern'!BI68+'Schedule 3C_Income_Western'!BI68+'Schedule 3D_Income_The Cape'!BI68</f>
        <v>143924.40907560106</v>
      </c>
      <c r="BJ68" s="897">
        <v>42</v>
      </c>
      <c r="BK68" s="544">
        <f>'Schedule 3B_Income_Eastern'!BK68+'Schedule 3C_Income_Western'!BK68+'Schedule 3D_Income_The Cape'!BK68</f>
        <v>0</v>
      </c>
      <c r="BL68" s="544">
        <f>'Schedule 3B_Income_Eastern'!BL68+'Schedule 3C_Income_Western'!BL68+'Schedule 3D_Income_The Cape'!BL68</f>
        <v>0</v>
      </c>
      <c r="BM68" s="544">
        <f>'Schedule 3B_Income_Eastern'!BM68+'Schedule 3C_Income_Western'!BM68+'Schedule 3D_Income_The Cape'!BM68</f>
        <v>0</v>
      </c>
      <c r="BN68" s="544">
        <f>'Schedule 3B_Income_Eastern'!BN68+'Schedule 3C_Income_Western'!BN68+'Schedule 3D_Income_The Cape'!BN68</f>
        <v>0</v>
      </c>
      <c r="BO68" s="544">
        <f>'Schedule 3B_Income_Eastern'!BO68+'Schedule 3C_Income_Western'!BO68+'Schedule 3D_Income_The Cape'!BO68</f>
        <v>0</v>
      </c>
      <c r="BP68" s="544">
        <f>'Schedule 3B_Income_Eastern'!BP68+'Schedule 3C_Income_Western'!BP68+'Schedule 3D_Income_The Cape'!BP68</f>
        <v>0</v>
      </c>
      <c r="BQ68" s="544">
        <f>'Schedule 3B_Income_Eastern'!BQ68+'Schedule 3C_Income_Western'!BQ68+'Schedule 3D_Income_The Cape'!BQ68</f>
        <v>0</v>
      </c>
      <c r="BR68" s="544">
        <f>'Schedule 3B_Income_Eastern'!BR68+'Schedule 3C_Income_Western'!BR68+'Schedule 3D_Income_The Cape'!BR68</f>
        <v>0</v>
      </c>
      <c r="BS68" s="544">
        <f>'Schedule 3B_Income_Eastern'!BS68+'Schedule 3C_Income_Western'!BS68+'Schedule 3D_Income_The Cape'!BS68</f>
        <v>0</v>
      </c>
      <c r="BT68" s="544">
        <f>'Schedule 3B_Income_Eastern'!BT68+'Schedule 3C_Income_Western'!BT68+'Schedule 3D_Income_The Cape'!BT68</f>
        <v>0</v>
      </c>
      <c r="BU68" s="544">
        <f>'Schedule 3B_Income_Eastern'!BU68+'Schedule 3C_Income_Western'!BU68+'Schedule 3D_Income_The Cape'!BU68</f>
        <v>0</v>
      </c>
      <c r="BV68" s="897">
        <v>42</v>
      </c>
      <c r="BW68" s="544">
        <f>'Schedule 3B_Income_Eastern'!BW68+'Schedule 3C_Income_Western'!BW68+'Schedule 3D_Income_The Cape'!BW68</f>
        <v>27024.816078236152</v>
      </c>
      <c r="BX68" s="544">
        <f>'Schedule 3B_Income_Eastern'!BX68+'Schedule 3C_Income_Western'!BX68+'Schedule 3D_Income_The Cape'!BX68</f>
        <v>39762.557023568144</v>
      </c>
      <c r="BY68" s="544">
        <f>'Schedule 3B_Income_Eastern'!BY68+'Schedule 3C_Income_Western'!BY68+'Schedule 3D_Income_The Cape'!BY68</f>
        <v>0</v>
      </c>
      <c r="BZ68" s="544">
        <f>'Schedule 3B_Income_Eastern'!BZ68+'Schedule 3C_Income_Western'!BZ68+'Schedule 3D_Income_The Cape'!BZ68</f>
        <v>0</v>
      </c>
      <c r="CA68" s="544">
        <f>'Schedule 3B_Income_Eastern'!CA68+'Schedule 3C_Income_Western'!CA68+'Schedule 3D_Income_The Cape'!CA68</f>
        <v>66787.373101804289</v>
      </c>
      <c r="CB68" s="544">
        <f>'Schedule 3B_Income_Eastern'!CB68+'Schedule 3C_Income_Western'!CB68+'Schedule 3D_Income_The Cape'!CB68</f>
        <v>26849.757046316634</v>
      </c>
      <c r="CC68" s="544">
        <f>'Schedule 3B_Income_Eastern'!CC68+'Schedule 3C_Income_Western'!CC68+'Schedule 3D_Income_The Cape'!CC68</f>
        <v>39555.342365856952</v>
      </c>
      <c r="CD68" s="544">
        <f>'Schedule 3B_Income_Eastern'!CD68+'Schedule 3C_Income_Western'!CD68+'Schedule 3D_Income_The Cape'!CD68</f>
        <v>0</v>
      </c>
      <c r="CE68" s="544">
        <f>'Schedule 3B_Income_Eastern'!CE68+'Schedule 3C_Income_Western'!CE68+'Schedule 3D_Income_The Cape'!CE68</f>
        <v>0</v>
      </c>
      <c r="CF68" s="544">
        <f>'Schedule 3B_Income_Eastern'!CF68+'Schedule 3C_Income_Western'!CF68+'Schedule 3D_Income_The Cape'!CF68</f>
        <v>66405.099412173586</v>
      </c>
      <c r="CG68" s="544">
        <f>'Schedule 3B_Income_Eastern'!CG68+'Schedule 3C_Income_Western'!CG68+'Schedule 3D_Income_The Cape'!CG68</f>
        <v>133192.47251397787</v>
      </c>
      <c r="CH68" s="897">
        <v>42</v>
      </c>
      <c r="CI68" s="544">
        <f>'Schedule 3B_Income_Eastern'!CI68+'Schedule 3C_Income_Western'!CI68+'Schedule 3D_Income_The Cape'!CI68</f>
        <v>3312425.8242270327</v>
      </c>
      <c r="CJ68" s="544">
        <f>'Schedule 3B_Income_Eastern'!CJ68+'Schedule 3C_Income_Western'!CJ68+'Schedule 3D_Income_The Cape'!CJ68</f>
        <v>4715910.9995671315</v>
      </c>
      <c r="CK68" s="544">
        <f>'Schedule 3B_Income_Eastern'!CK68+'Schedule 3C_Income_Western'!CK68+'Schedule 3D_Income_The Cape'!CK68</f>
        <v>0</v>
      </c>
      <c r="CL68" s="544">
        <f>'Schedule 3B_Income_Eastern'!CL68+'Schedule 3C_Income_Western'!CL68+'Schedule 3D_Income_The Cape'!CL68</f>
        <v>0</v>
      </c>
      <c r="CM68" s="372">
        <f>SUM(CI68:CL68)</f>
        <v>8028336.8237941638</v>
      </c>
      <c r="CN68" s="544">
        <f>'Schedule 3B_Income_Eastern'!CN68+'Schedule 3C_Income_Western'!CN68+'Schedule 3D_Income_The Cape'!CN68</f>
        <v>3290968.8767896951</v>
      </c>
      <c r="CO68" s="544">
        <f>'Schedule 3B_Income_Eastern'!CO68+'Schedule 3C_Income_Western'!CO68+'Schedule 3D_Income_The Cape'!CO68</f>
        <v>4691334.9673217069</v>
      </c>
      <c r="CP68" s="544">
        <f>'Schedule 3B_Income_Eastern'!CP68+'Schedule 3C_Income_Western'!CP68+'Schedule 3D_Income_The Cape'!CP68</f>
        <v>0</v>
      </c>
      <c r="CQ68" s="544">
        <f>'Schedule 3B_Income_Eastern'!CQ68+'Schedule 3C_Income_Western'!CQ68+'Schedule 3D_Income_The Cape'!CQ68</f>
        <v>0</v>
      </c>
      <c r="CR68" s="372">
        <f>SUM(CN68:CQ68)</f>
        <v>7982303.8441114016</v>
      </c>
      <c r="CS68" s="544">
        <f>'Schedule 3B_Income_Eastern'!CS68+'Schedule 3C_Income_Western'!CS68+'Schedule 3D_Income_The Cape'!CS68</f>
        <v>6603394.7010167278</v>
      </c>
      <c r="CT68" s="544">
        <f>'Schedule 3B_Income_Eastern'!CT68+'Schedule 3C_Income_Western'!CT68+'Schedule 3D_Income_The Cape'!CT68</f>
        <v>9407245.9668888375</v>
      </c>
      <c r="CU68" s="544">
        <f>'Schedule 3B_Income_Eastern'!CU68+'Schedule 3C_Income_Western'!CU68+'Schedule 3D_Income_The Cape'!CU68</f>
        <v>0</v>
      </c>
      <c r="CV68" s="544">
        <f>'Schedule 3B_Income_Eastern'!CV68+'Schedule 3C_Income_Western'!CV68+'Schedule 3D_Income_The Cape'!CV68</f>
        <v>0</v>
      </c>
      <c r="CW68" s="372">
        <f>SUM(CS68:CV68)</f>
        <v>16010640.667905565</v>
      </c>
    </row>
    <row r="69" spans="1:101" ht="15.75" customHeight="1">
      <c r="A69" s="896" t="s">
        <v>264</v>
      </c>
      <c r="B69" s="897">
        <v>43</v>
      </c>
      <c r="C69" s="544">
        <f>'Schedule 3B_Income_Eastern'!C69+'Schedule 3C_Income_Western'!C69+'Schedule 3D_Income_The Cape'!C69</f>
        <v>0</v>
      </c>
      <c r="D69" s="544">
        <f>'Schedule 3B_Income_Eastern'!D69+'Schedule 3C_Income_Western'!D69+'Schedule 3D_Income_The Cape'!D69</f>
        <v>0</v>
      </c>
      <c r="E69" s="544">
        <f>'Schedule 3B_Income_Eastern'!E69+'Schedule 3C_Income_Western'!E69+'Schedule 3D_Income_The Cape'!E69</f>
        <v>0</v>
      </c>
      <c r="F69" s="544">
        <f>'Schedule 3B_Income_Eastern'!F69+'Schedule 3C_Income_Western'!F69+'Schedule 3D_Income_The Cape'!F69</f>
        <v>0</v>
      </c>
      <c r="G69" s="544">
        <f>'Schedule 3B_Income_Eastern'!G69+'Schedule 3C_Income_Western'!G69+'Schedule 3D_Income_The Cape'!G69</f>
        <v>0</v>
      </c>
      <c r="H69" s="544">
        <f>'Schedule 3B_Income_Eastern'!H69+'Schedule 3C_Income_Western'!H69+'Schedule 3D_Income_The Cape'!H69</f>
        <v>0</v>
      </c>
      <c r="I69" s="544">
        <f>'Schedule 3B_Income_Eastern'!I69+'Schedule 3C_Income_Western'!I69+'Schedule 3D_Income_The Cape'!I69</f>
        <v>0</v>
      </c>
      <c r="J69" s="544">
        <f>'Schedule 3B_Income_Eastern'!J69+'Schedule 3C_Income_Western'!J69+'Schedule 3D_Income_The Cape'!J69</f>
        <v>0</v>
      </c>
      <c r="K69" s="544">
        <f>'Schedule 3B_Income_Eastern'!K69+'Schedule 3C_Income_Western'!K69+'Schedule 3D_Income_The Cape'!K69</f>
        <v>0</v>
      </c>
      <c r="L69" s="544">
        <f>'Schedule 3B_Income_Eastern'!L69+'Schedule 3C_Income_Western'!L69+'Schedule 3D_Income_The Cape'!L69</f>
        <v>0</v>
      </c>
      <c r="M69" s="544">
        <f>'Schedule 3B_Income_Eastern'!M69+'Schedule 3C_Income_Western'!M69+'Schedule 3D_Income_The Cape'!M69</f>
        <v>0</v>
      </c>
      <c r="N69" s="897">
        <v>43</v>
      </c>
      <c r="O69" s="544">
        <f>'Schedule 3B_Income_Eastern'!O69+'Schedule 3C_Income_Western'!O69+'Schedule 3D_Income_The Cape'!O69</f>
        <v>0</v>
      </c>
      <c r="P69" s="544">
        <f>'Schedule 3B_Income_Eastern'!P69+'Schedule 3C_Income_Western'!P69+'Schedule 3D_Income_The Cape'!P69</f>
        <v>0</v>
      </c>
      <c r="Q69" s="544">
        <f>'Schedule 3B_Income_Eastern'!Q69+'Schedule 3C_Income_Western'!Q69+'Schedule 3D_Income_The Cape'!Q69</f>
        <v>0</v>
      </c>
      <c r="R69" s="544">
        <f>'Schedule 3B_Income_Eastern'!R69+'Schedule 3C_Income_Western'!R69+'Schedule 3D_Income_The Cape'!R69</f>
        <v>0</v>
      </c>
      <c r="S69" s="544">
        <f>'Schedule 3B_Income_Eastern'!S69+'Schedule 3C_Income_Western'!S69+'Schedule 3D_Income_The Cape'!S69</f>
        <v>0</v>
      </c>
      <c r="T69" s="544">
        <f>'Schedule 3B_Income_Eastern'!T69+'Schedule 3C_Income_Western'!T69+'Schedule 3D_Income_The Cape'!T69</f>
        <v>0</v>
      </c>
      <c r="U69" s="544">
        <f>'Schedule 3B_Income_Eastern'!U69+'Schedule 3C_Income_Western'!U69+'Schedule 3D_Income_The Cape'!U69</f>
        <v>0</v>
      </c>
      <c r="V69" s="544">
        <f>'Schedule 3B_Income_Eastern'!V69+'Schedule 3C_Income_Western'!V69+'Schedule 3D_Income_The Cape'!V69</f>
        <v>0</v>
      </c>
      <c r="W69" s="544">
        <f>'Schedule 3B_Income_Eastern'!W69+'Schedule 3C_Income_Western'!W69+'Schedule 3D_Income_The Cape'!W69</f>
        <v>0</v>
      </c>
      <c r="X69" s="544">
        <f>'Schedule 3B_Income_Eastern'!X69+'Schedule 3C_Income_Western'!X69+'Schedule 3D_Income_The Cape'!X69</f>
        <v>0</v>
      </c>
      <c r="Y69" s="544">
        <f>'Schedule 3B_Income_Eastern'!Y69+'Schedule 3C_Income_Western'!Y69+'Schedule 3D_Income_The Cape'!Y69</f>
        <v>0</v>
      </c>
      <c r="Z69" s="897">
        <v>43</v>
      </c>
      <c r="AA69" s="544">
        <f>'Schedule 3B_Income_Eastern'!AA69+'Schedule 3C_Income_Western'!AA69+'Schedule 3D_Income_The Cape'!AA69</f>
        <v>0</v>
      </c>
      <c r="AB69" s="544">
        <f>'Schedule 3B_Income_Eastern'!AB69+'Schedule 3C_Income_Western'!AB69+'Schedule 3D_Income_The Cape'!AB69</f>
        <v>0</v>
      </c>
      <c r="AC69" s="544">
        <f>'Schedule 3B_Income_Eastern'!AC69+'Schedule 3C_Income_Western'!AC69+'Schedule 3D_Income_The Cape'!AC69</f>
        <v>0</v>
      </c>
      <c r="AD69" s="544">
        <f>'Schedule 3B_Income_Eastern'!AD69+'Schedule 3C_Income_Western'!AD69+'Schedule 3D_Income_The Cape'!AD69</f>
        <v>0</v>
      </c>
      <c r="AE69" s="544">
        <f>'Schedule 3B_Income_Eastern'!AE69+'Schedule 3C_Income_Western'!AE69+'Schedule 3D_Income_The Cape'!AE69</f>
        <v>0</v>
      </c>
      <c r="AF69" s="544">
        <f>'Schedule 3B_Income_Eastern'!AF69+'Schedule 3C_Income_Western'!AF69+'Schedule 3D_Income_The Cape'!AF69</f>
        <v>0</v>
      </c>
      <c r="AG69" s="544">
        <f>'Schedule 3B_Income_Eastern'!AG69+'Schedule 3C_Income_Western'!AG69+'Schedule 3D_Income_The Cape'!AG69</f>
        <v>0</v>
      </c>
      <c r="AH69" s="544">
        <f>'Schedule 3B_Income_Eastern'!AH69+'Schedule 3C_Income_Western'!AH69+'Schedule 3D_Income_The Cape'!AH69</f>
        <v>0</v>
      </c>
      <c r="AI69" s="544">
        <f>'Schedule 3B_Income_Eastern'!AI69+'Schedule 3C_Income_Western'!AI69+'Schedule 3D_Income_The Cape'!AI69</f>
        <v>0</v>
      </c>
      <c r="AJ69" s="544">
        <f>'Schedule 3B_Income_Eastern'!AJ69+'Schedule 3C_Income_Western'!AJ69+'Schedule 3D_Income_The Cape'!AJ69</f>
        <v>0</v>
      </c>
      <c r="AK69" s="544">
        <f>'Schedule 3B_Income_Eastern'!AK69+'Schedule 3C_Income_Western'!AK69+'Schedule 3D_Income_The Cape'!AK69</f>
        <v>0</v>
      </c>
      <c r="AL69" s="897">
        <v>43</v>
      </c>
      <c r="AM69" s="544">
        <f>'Schedule 3B_Income_Eastern'!AM69+'Schedule 3C_Income_Western'!AM69+'Schedule 3D_Income_The Cape'!AM69</f>
        <v>0</v>
      </c>
      <c r="AN69" s="544">
        <f>'Schedule 3B_Income_Eastern'!AN69+'Schedule 3C_Income_Western'!AN69+'Schedule 3D_Income_The Cape'!AN69</f>
        <v>0</v>
      </c>
      <c r="AO69" s="544">
        <f>'Schedule 3B_Income_Eastern'!AO69+'Schedule 3C_Income_Western'!AO69+'Schedule 3D_Income_The Cape'!AO69</f>
        <v>0</v>
      </c>
      <c r="AP69" s="544">
        <f>'Schedule 3B_Income_Eastern'!AP69+'Schedule 3C_Income_Western'!AP69+'Schedule 3D_Income_The Cape'!AP69</f>
        <v>0</v>
      </c>
      <c r="AQ69" s="544">
        <f>'Schedule 3B_Income_Eastern'!AQ69+'Schedule 3C_Income_Western'!AQ69+'Schedule 3D_Income_The Cape'!AQ69</f>
        <v>0</v>
      </c>
      <c r="AR69" s="544">
        <f>'Schedule 3B_Income_Eastern'!AR69+'Schedule 3C_Income_Western'!AR69+'Schedule 3D_Income_The Cape'!AR69</f>
        <v>0</v>
      </c>
      <c r="AS69" s="544">
        <f>'Schedule 3B_Income_Eastern'!AS69+'Schedule 3C_Income_Western'!AS69+'Schedule 3D_Income_The Cape'!AS69</f>
        <v>0</v>
      </c>
      <c r="AT69" s="544">
        <f>'Schedule 3B_Income_Eastern'!AT69+'Schedule 3C_Income_Western'!AT69+'Schedule 3D_Income_The Cape'!AT69</f>
        <v>0</v>
      </c>
      <c r="AU69" s="544">
        <f>'Schedule 3B_Income_Eastern'!AU69+'Schedule 3C_Income_Western'!AU69+'Schedule 3D_Income_The Cape'!AU69</f>
        <v>0</v>
      </c>
      <c r="AV69" s="544">
        <f>'Schedule 3B_Income_Eastern'!AV69+'Schedule 3C_Income_Western'!AV69+'Schedule 3D_Income_The Cape'!AV69</f>
        <v>0</v>
      </c>
      <c r="AW69" s="544">
        <f>'Schedule 3B_Income_Eastern'!AW69+'Schedule 3C_Income_Western'!AW69+'Schedule 3D_Income_The Cape'!AW69</f>
        <v>0</v>
      </c>
      <c r="AX69" s="897">
        <v>43</v>
      </c>
      <c r="AY69" s="544">
        <f>'Schedule 3B_Income_Eastern'!AY69+'Schedule 3C_Income_Western'!AY69+'Schedule 3D_Income_The Cape'!AY69</f>
        <v>0</v>
      </c>
      <c r="AZ69" s="544">
        <f>'Schedule 3B_Income_Eastern'!AZ69+'Schedule 3C_Income_Western'!AZ69+'Schedule 3D_Income_The Cape'!AZ69</f>
        <v>0</v>
      </c>
      <c r="BA69" s="544">
        <f>'Schedule 3B_Income_Eastern'!BA69+'Schedule 3C_Income_Western'!BA69+'Schedule 3D_Income_The Cape'!BA69</f>
        <v>0</v>
      </c>
      <c r="BB69" s="544">
        <f>'Schedule 3B_Income_Eastern'!BB69+'Schedule 3C_Income_Western'!BB69+'Schedule 3D_Income_The Cape'!BB69</f>
        <v>0</v>
      </c>
      <c r="BC69" s="544">
        <f>'Schedule 3B_Income_Eastern'!BC69+'Schedule 3C_Income_Western'!BC69+'Schedule 3D_Income_The Cape'!BC69</f>
        <v>0</v>
      </c>
      <c r="BD69" s="544">
        <f>'Schedule 3B_Income_Eastern'!BD69+'Schedule 3C_Income_Western'!BD69+'Schedule 3D_Income_The Cape'!BD69</f>
        <v>0</v>
      </c>
      <c r="BE69" s="544">
        <f>'Schedule 3B_Income_Eastern'!BE69+'Schedule 3C_Income_Western'!BE69+'Schedule 3D_Income_The Cape'!BE69</f>
        <v>0</v>
      </c>
      <c r="BF69" s="544">
        <f>'Schedule 3B_Income_Eastern'!BF69+'Schedule 3C_Income_Western'!BF69+'Schedule 3D_Income_The Cape'!BF69</f>
        <v>0</v>
      </c>
      <c r="BG69" s="544">
        <f>'Schedule 3B_Income_Eastern'!BG69+'Schedule 3C_Income_Western'!BG69+'Schedule 3D_Income_The Cape'!BG69</f>
        <v>0</v>
      </c>
      <c r="BH69" s="544">
        <f>'Schedule 3B_Income_Eastern'!BH69+'Schedule 3C_Income_Western'!BH69+'Schedule 3D_Income_The Cape'!BH69</f>
        <v>0</v>
      </c>
      <c r="BI69" s="544">
        <f>'Schedule 3B_Income_Eastern'!BI69+'Schedule 3C_Income_Western'!BI69+'Schedule 3D_Income_The Cape'!BI69</f>
        <v>0</v>
      </c>
      <c r="BJ69" s="897">
        <v>43</v>
      </c>
      <c r="BK69" s="544">
        <f>'Schedule 3B_Income_Eastern'!BK69+'Schedule 3C_Income_Western'!BK69+'Schedule 3D_Income_The Cape'!BK69</f>
        <v>0</v>
      </c>
      <c r="BL69" s="544">
        <f>'Schedule 3B_Income_Eastern'!BL69+'Schedule 3C_Income_Western'!BL69+'Schedule 3D_Income_The Cape'!BL69</f>
        <v>0</v>
      </c>
      <c r="BM69" s="544">
        <f>'Schedule 3B_Income_Eastern'!BM69+'Schedule 3C_Income_Western'!BM69+'Schedule 3D_Income_The Cape'!BM69</f>
        <v>0</v>
      </c>
      <c r="BN69" s="544">
        <f>'Schedule 3B_Income_Eastern'!BN69+'Schedule 3C_Income_Western'!BN69+'Schedule 3D_Income_The Cape'!BN69</f>
        <v>0</v>
      </c>
      <c r="BO69" s="544">
        <f>'Schedule 3B_Income_Eastern'!BO69+'Schedule 3C_Income_Western'!BO69+'Schedule 3D_Income_The Cape'!BO69</f>
        <v>0</v>
      </c>
      <c r="BP69" s="544">
        <f>'Schedule 3B_Income_Eastern'!BP69+'Schedule 3C_Income_Western'!BP69+'Schedule 3D_Income_The Cape'!BP69</f>
        <v>0</v>
      </c>
      <c r="BQ69" s="544">
        <f>'Schedule 3B_Income_Eastern'!BQ69+'Schedule 3C_Income_Western'!BQ69+'Schedule 3D_Income_The Cape'!BQ69</f>
        <v>0</v>
      </c>
      <c r="BR69" s="544">
        <f>'Schedule 3B_Income_Eastern'!BR69+'Schedule 3C_Income_Western'!BR69+'Schedule 3D_Income_The Cape'!BR69</f>
        <v>0</v>
      </c>
      <c r="BS69" s="544">
        <f>'Schedule 3B_Income_Eastern'!BS69+'Schedule 3C_Income_Western'!BS69+'Schedule 3D_Income_The Cape'!BS69</f>
        <v>0</v>
      </c>
      <c r="BT69" s="544">
        <f>'Schedule 3B_Income_Eastern'!BT69+'Schedule 3C_Income_Western'!BT69+'Schedule 3D_Income_The Cape'!BT69</f>
        <v>0</v>
      </c>
      <c r="BU69" s="544">
        <f>'Schedule 3B_Income_Eastern'!BU69+'Schedule 3C_Income_Western'!BU69+'Schedule 3D_Income_The Cape'!BU69</f>
        <v>0</v>
      </c>
      <c r="BV69" s="897">
        <v>43</v>
      </c>
      <c r="BW69" s="544">
        <f>'Schedule 3B_Income_Eastern'!BW69+'Schedule 3C_Income_Western'!BW69+'Schedule 3D_Income_The Cape'!BW69</f>
        <v>0</v>
      </c>
      <c r="BX69" s="544">
        <f>'Schedule 3B_Income_Eastern'!BX69+'Schedule 3C_Income_Western'!BX69+'Schedule 3D_Income_The Cape'!BX69</f>
        <v>0</v>
      </c>
      <c r="BY69" s="544">
        <f>'Schedule 3B_Income_Eastern'!BY69+'Schedule 3C_Income_Western'!BY69+'Schedule 3D_Income_The Cape'!BY69</f>
        <v>0</v>
      </c>
      <c r="BZ69" s="544">
        <f>'Schedule 3B_Income_Eastern'!BZ69+'Schedule 3C_Income_Western'!BZ69+'Schedule 3D_Income_The Cape'!BZ69</f>
        <v>0</v>
      </c>
      <c r="CA69" s="544">
        <f>'Schedule 3B_Income_Eastern'!CA69+'Schedule 3C_Income_Western'!CA69+'Schedule 3D_Income_The Cape'!CA69</f>
        <v>0</v>
      </c>
      <c r="CB69" s="544">
        <f>'Schedule 3B_Income_Eastern'!CB69+'Schedule 3C_Income_Western'!CB69+'Schedule 3D_Income_The Cape'!CB69</f>
        <v>0</v>
      </c>
      <c r="CC69" s="544">
        <f>'Schedule 3B_Income_Eastern'!CC69+'Schedule 3C_Income_Western'!CC69+'Schedule 3D_Income_The Cape'!CC69</f>
        <v>0</v>
      </c>
      <c r="CD69" s="544">
        <f>'Schedule 3B_Income_Eastern'!CD69+'Schedule 3C_Income_Western'!CD69+'Schedule 3D_Income_The Cape'!CD69</f>
        <v>0</v>
      </c>
      <c r="CE69" s="544">
        <f>'Schedule 3B_Income_Eastern'!CE69+'Schedule 3C_Income_Western'!CE69+'Schedule 3D_Income_The Cape'!CE69</f>
        <v>0</v>
      </c>
      <c r="CF69" s="544">
        <f>'Schedule 3B_Income_Eastern'!CF69+'Schedule 3C_Income_Western'!CF69+'Schedule 3D_Income_The Cape'!CF69</f>
        <v>0</v>
      </c>
      <c r="CG69" s="544">
        <f>'Schedule 3B_Income_Eastern'!CG69+'Schedule 3C_Income_Western'!CG69+'Schedule 3D_Income_The Cape'!CG69</f>
        <v>0</v>
      </c>
      <c r="CH69" s="897">
        <v>43</v>
      </c>
      <c r="CI69" s="544">
        <f>'Schedule 3B_Income_Eastern'!CI69+'Schedule 3C_Income_Western'!CI69+'Schedule 3D_Income_The Cape'!CI69</f>
        <v>0</v>
      </c>
      <c r="CJ69" s="544">
        <f>'Schedule 3B_Income_Eastern'!CJ69+'Schedule 3C_Income_Western'!CJ69+'Schedule 3D_Income_The Cape'!CJ69</f>
        <v>0</v>
      </c>
      <c r="CK69" s="544">
        <f>'Schedule 3B_Income_Eastern'!CK69+'Schedule 3C_Income_Western'!CK69+'Schedule 3D_Income_The Cape'!CK69</f>
        <v>0</v>
      </c>
      <c r="CL69" s="544">
        <f>'Schedule 3B_Income_Eastern'!CL69+'Schedule 3C_Income_Western'!CL69+'Schedule 3D_Income_The Cape'!CL69</f>
        <v>0</v>
      </c>
      <c r="CM69" s="372">
        <f t="shared" ref="CM69:CM70" si="26">SUM(CI69:CL69)</f>
        <v>0</v>
      </c>
      <c r="CN69" s="544">
        <f>'Schedule 3B_Income_Eastern'!CN69+'Schedule 3C_Income_Western'!CN69+'Schedule 3D_Income_The Cape'!CN69</f>
        <v>0</v>
      </c>
      <c r="CO69" s="544">
        <f>'Schedule 3B_Income_Eastern'!CO69+'Schedule 3C_Income_Western'!CO69+'Schedule 3D_Income_The Cape'!CO69</f>
        <v>0</v>
      </c>
      <c r="CP69" s="544">
        <f>'Schedule 3B_Income_Eastern'!CP69+'Schedule 3C_Income_Western'!CP69+'Schedule 3D_Income_The Cape'!CP69</f>
        <v>0</v>
      </c>
      <c r="CQ69" s="544">
        <f>'Schedule 3B_Income_Eastern'!CQ69+'Schedule 3C_Income_Western'!CQ69+'Schedule 3D_Income_The Cape'!CQ69</f>
        <v>0</v>
      </c>
      <c r="CR69" s="372">
        <f t="shared" ref="CR69:CR70" si="27">SUM(CN69:CQ69)</f>
        <v>0</v>
      </c>
      <c r="CS69" s="544">
        <f>'Schedule 3B_Income_Eastern'!CS69+'Schedule 3C_Income_Western'!CS69+'Schedule 3D_Income_The Cape'!CS69</f>
        <v>0</v>
      </c>
      <c r="CT69" s="544">
        <f>'Schedule 3B_Income_Eastern'!CT69+'Schedule 3C_Income_Western'!CT69+'Schedule 3D_Income_The Cape'!CT69</f>
        <v>0</v>
      </c>
      <c r="CU69" s="544">
        <f>'Schedule 3B_Income_Eastern'!CU69+'Schedule 3C_Income_Western'!CU69+'Schedule 3D_Income_The Cape'!CU69</f>
        <v>0</v>
      </c>
      <c r="CV69" s="544">
        <f>'Schedule 3B_Income_Eastern'!CV69+'Schedule 3C_Income_Western'!CV69+'Schedule 3D_Income_The Cape'!CV69</f>
        <v>0</v>
      </c>
      <c r="CW69" s="372">
        <f t="shared" ref="CW69:CW70" si="28">SUM(CS69:CV69)</f>
        <v>0</v>
      </c>
    </row>
    <row r="70" spans="1:101" ht="15.75" customHeight="1">
      <c r="A70" s="79" t="s">
        <v>1386</v>
      </c>
      <c r="B70" s="210">
        <v>44</v>
      </c>
      <c r="C70" s="544">
        <f>'Schedule 3B_Income_Eastern'!C70+'Schedule 3C_Income_Western'!C70+'Schedule 3D_Income_The Cape'!C70</f>
        <v>681696.01568468788</v>
      </c>
      <c r="D70" s="544">
        <f>'Schedule 3B_Income_Eastern'!D70+'Schedule 3C_Income_Western'!D70+'Schedule 3D_Income_The Cape'!D70</f>
        <v>572983.26425073692</v>
      </c>
      <c r="E70" s="544">
        <f>'Schedule 3B_Income_Eastern'!E70+'Schedule 3C_Income_Western'!E70+'Schedule 3D_Income_The Cape'!E70</f>
        <v>0</v>
      </c>
      <c r="F70" s="544">
        <f>'Schedule 3B_Income_Eastern'!F70+'Schedule 3C_Income_Western'!F70+'Schedule 3D_Income_The Cape'!F70</f>
        <v>0</v>
      </c>
      <c r="G70" s="544">
        <f>'Schedule 3B_Income_Eastern'!G70+'Schedule 3C_Income_Western'!G70+'Schedule 3D_Income_The Cape'!G70</f>
        <v>1254679.2799354251</v>
      </c>
      <c r="H70" s="544">
        <f>'Schedule 3B_Income_Eastern'!H70+'Schedule 3C_Income_Western'!H70+'Schedule 3D_Income_The Cape'!H70</f>
        <v>681696.01568468788</v>
      </c>
      <c r="I70" s="544">
        <f>'Schedule 3B_Income_Eastern'!I70+'Schedule 3C_Income_Western'!I70+'Schedule 3D_Income_The Cape'!I70</f>
        <v>572983.26425073692</v>
      </c>
      <c r="J70" s="544">
        <f>'Schedule 3B_Income_Eastern'!J70+'Schedule 3C_Income_Western'!J70+'Schedule 3D_Income_The Cape'!J70</f>
        <v>0</v>
      </c>
      <c r="K70" s="544">
        <f>'Schedule 3B_Income_Eastern'!K70+'Schedule 3C_Income_Western'!K70+'Schedule 3D_Income_The Cape'!K70</f>
        <v>0</v>
      </c>
      <c r="L70" s="544">
        <f>'Schedule 3B_Income_Eastern'!L70+'Schedule 3C_Income_Western'!L70+'Schedule 3D_Income_The Cape'!L70</f>
        <v>1254679.2799354251</v>
      </c>
      <c r="M70" s="544">
        <f>'Schedule 3B_Income_Eastern'!M70+'Schedule 3C_Income_Western'!M70+'Schedule 3D_Income_The Cape'!M70</f>
        <v>2509358.5598708503</v>
      </c>
      <c r="N70" s="210">
        <v>44</v>
      </c>
      <c r="O70" s="544">
        <f>'Schedule 3B_Income_Eastern'!O70+'Schedule 3C_Income_Western'!O70+'Schedule 3D_Income_The Cape'!O70</f>
        <v>762203.19760259765</v>
      </c>
      <c r="P70" s="544">
        <f>'Schedule 3B_Income_Eastern'!P70+'Schedule 3C_Income_Western'!P70+'Schedule 3D_Income_The Cape'!P70</f>
        <v>720597.15455362247</v>
      </c>
      <c r="Q70" s="544">
        <f>'Schedule 3B_Income_Eastern'!Q70+'Schedule 3C_Income_Western'!Q70+'Schedule 3D_Income_The Cape'!Q70</f>
        <v>0</v>
      </c>
      <c r="R70" s="544">
        <f>'Schedule 3B_Income_Eastern'!R70+'Schedule 3C_Income_Western'!R70+'Schedule 3D_Income_The Cape'!R70</f>
        <v>0</v>
      </c>
      <c r="S70" s="544">
        <f>'Schedule 3B_Income_Eastern'!S70+'Schedule 3C_Income_Western'!S70+'Schedule 3D_Income_The Cape'!S70</f>
        <v>1482800.35215622</v>
      </c>
      <c r="T70" s="544">
        <f>'Schedule 3B_Income_Eastern'!T70+'Schedule 3C_Income_Western'!T70+'Schedule 3D_Income_The Cape'!T70</f>
        <v>762203.19760259765</v>
      </c>
      <c r="U70" s="544">
        <f>'Schedule 3B_Income_Eastern'!U70+'Schedule 3C_Income_Western'!U70+'Schedule 3D_Income_The Cape'!U70</f>
        <v>720597.15455362247</v>
      </c>
      <c r="V70" s="544">
        <f>'Schedule 3B_Income_Eastern'!V70+'Schedule 3C_Income_Western'!V70+'Schedule 3D_Income_The Cape'!V70</f>
        <v>0</v>
      </c>
      <c r="W70" s="544">
        <f>'Schedule 3B_Income_Eastern'!W70+'Schedule 3C_Income_Western'!W70+'Schedule 3D_Income_The Cape'!W70</f>
        <v>0</v>
      </c>
      <c r="X70" s="544">
        <f>'Schedule 3B_Income_Eastern'!X70+'Schedule 3C_Income_Western'!X70+'Schedule 3D_Income_The Cape'!X70</f>
        <v>1482800.35215622</v>
      </c>
      <c r="Y70" s="544">
        <f>'Schedule 3B_Income_Eastern'!Y70+'Schedule 3C_Income_Western'!Y70+'Schedule 3D_Income_The Cape'!Y70</f>
        <v>2965600.70431244</v>
      </c>
      <c r="Z70" s="210">
        <v>44</v>
      </c>
      <c r="AA70" s="544">
        <f>'Schedule 3B_Income_Eastern'!AA70+'Schedule 3C_Income_Western'!AA70+'Schedule 3D_Income_The Cape'!AA70</f>
        <v>116849.40229506716</v>
      </c>
      <c r="AB70" s="544">
        <f>'Schedule 3B_Income_Eastern'!AB70+'Schedule 3C_Income_Western'!AB70+'Schedule 3D_Income_The Cape'!AB70</f>
        <v>109021.72923224096</v>
      </c>
      <c r="AC70" s="544">
        <f>'Schedule 3B_Income_Eastern'!AC70+'Schedule 3C_Income_Western'!AC70+'Schedule 3D_Income_The Cape'!AC70</f>
        <v>0</v>
      </c>
      <c r="AD70" s="544">
        <f>'Schedule 3B_Income_Eastern'!AD70+'Schedule 3C_Income_Western'!AD70+'Schedule 3D_Income_The Cape'!AD70</f>
        <v>0</v>
      </c>
      <c r="AE70" s="544">
        <f>'Schedule 3B_Income_Eastern'!AE70+'Schedule 3C_Income_Western'!AE70+'Schedule 3D_Income_The Cape'!AE70</f>
        <v>225871.13152730814</v>
      </c>
      <c r="AF70" s="544">
        <f>'Schedule 3B_Income_Eastern'!AF70+'Schedule 3C_Income_Western'!AF70+'Schedule 3D_Income_The Cape'!AF70</f>
        <v>116849.40229506716</v>
      </c>
      <c r="AG70" s="544">
        <f>'Schedule 3B_Income_Eastern'!AG70+'Schedule 3C_Income_Western'!AG70+'Schedule 3D_Income_The Cape'!AG70</f>
        <v>109021.72923224096</v>
      </c>
      <c r="AH70" s="544">
        <f>'Schedule 3B_Income_Eastern'!AH70+'Schedule 3C_Income_Western'!AH70+'Schedule 3D_Income_The Cape'!AH70</f>
        <v>0</v>
      </c>
      <c r="AI70" s="544">
        <f>'Schedule 3B_Income_Eastern'!AI70+'Schedule 3C_Income_Western'!AI70+'Schedule 3D_Income_The Cape'!AI70</f>
        <v>0</v>
      </c>
      <c r="AJ70" s="544">
        <f>'Schedule 3B_Income_Eastern'!AJ70+'Schedule 3C_Income_Western'!AJ70+'Schedule 3D_Income_The Cape'!AJ70</f>
        <v>225871.13152730814</v>
      </c>
      <c r="AK70" s="544">
        <f>'Schedule 3B_Income_Eastern'!AK70+'Schedule 3C_Income_Western'!AK70+'Schedule 3D_Income_The Cape'!AK70</f>
        <v>451742.26305461628</v>
      </c>
      <c r="AL70" s="210">
        <v>44</v>
      </c>
      <c r="AM70" s="544">
        <f>'Schedule 3B_Income_Eastern'!AM70+'Schedule 3C_Income_Western'!AM70+'Schedule 3D_Income_The Cape'!AM70</f>
        <v>2646768.5959796961</v>
      </c>
      <c r="AN70" s="544">
        <f>'Schedule 3B_Income_Eastern'!AN70+'Schedule 3C_Income_Western'!AN70+'Schedule 3D_Income_The Cape'!AN70</f>
        <v>2668488.0755242193</v>
      </c>
      <c r="AO70" s="544">
        <f>'Schedule 3B_Income_Eastern'!AO70+'Schedule 3C_Income_Western'!AO70+'Schedule 3D_Income_The Cape'!AO70</f>
        <v>0</v>
      </c>
      <c r="AP70" s="544">
        <f>'Schedule 3B_Income_Eastern'!AP70+'Schedule 3C_Income_Western'!AP70+'Schedule 3D_Income_The Cape'!AP70</f>
        <v>0</v>
      </c>
      <c r="AQ70" s="544">
        <f>'Schedule 3B_Income_Eastern'!AQ70+'Schedule 3C_Income_Western'!AQ70+'Schedule 3D_Income_The Cape'!AQ70</f>
        <v>5315256.6715039164</v>
      </c>
      <c r="AR70" s="544">
        <f>'Schedule 3B_Income_Eastern'!AR70+'Schedule 3C_Income_Western'!AR70+'Schedule 3D_Income_The Cape'!AR70</f>
        <v>2646768.5959796961</v>
      </c>
      <c r="AS70" s="544">
        <f>'Schedule 3B_Income_Eastern'!AS70+'Schedule 3C_Income_Western'!AS70+'Schedule 3D_Income_The Cape'!AS70</f>
        <v>2668488.0755242193</v>
      </c>
      <c r="AT70" s="544">
        <f>'Schedule 3B_Income_Eastern'!AT70+'Schedule 3C_Income_Western'!AT70+'Schedule 3D_Income_The Cape'!AT70</f>
        <v>0</v>
      </c>
      <c r="AU70" s="544">
        <f>'Schedule 3B_Income_Eastern'!AU70+'Schedule 3C_Income_Western'!AU70+'Schedule 3D_Income_The Cape'!AU70</f>
        <v>0</v>
      </c>
      <c r="AV70" s="544">
        <f>'Schedule 3B_Income_Eastern'!AV70+'Schedule 3C_Income_Western'!AV70+'Schedule 3D_Income_The Cape'!AV70</f>
        <v>5315256.6715039164</v>
      </c>
      <c r="AW70" s="544">
        <f>'Schedule 3B_Income_Eastern'!AW70+'Schedule 3C_Income_Western'!AW70+'Schedule 3D_Income_The Cape'!AW70</f>
        <v>10630513.343007833</v>
      </c>
      <c r="AX70" s="210">
        <v>44</v>
      </c>
      <c r="AY70" s="544">
        <f>'Schedule 3B_Income_Eastern'!AY70+'Schedule 3C_Income_Western'!AY70+'Schedule 3D_Income_The Cape'!AY70</f>
        <v>36699.831401778938</v>
      </c>
      <c r="AZ70" s="544">
        <f>'Schedule 3B_Income_Eastern'!AZ70+'Schedule 3C_Income_Western'!AZ70+'Schedule 3D_Income_The Cape'!AZ70</f>
        <v>38457.065991050717</v>
      </c>
      <c r="BA70" s="544">
        <f>'Schedule 3B_Income_Eastern'!BA70+'Schedule 3C_Income_Western'!BA70+'Schedule 3D_Income_The Cape'!BA70</f>
        <v>0</v>
      </c>
      <c r="BB70" s="544">
        <f>'Schedule 3B_Income_Eastern'!BB70+'Schedule 3C_Income_Western'!BB70+'Schedule 3D_Income_The Cape'!BB70</f>
        <v>0</v>
      </c>
      <c r="BC70" s="544">
        <f>'Schedule 3B_Income_Eastern'!BC70+'Schedule 3C_Income_Western'!BC70+'Schedule 3D_Income_The Cape'!BC70</f>
        <v>75156.897392829647</v>
      </c>
      <c r="BD70" s="544">
        <f>'Schedule 3B_Income_Eastern'!BD70+'Schedule 3C_Income_Western'!BD70+'Schedule 3D_Income_The Cape'!BD70</f>
        <v>36699.831401778938</v>
      </c>
      <c r="BE70" s="544">
        <f>'Schedule 3B_Income_Eastern'!BE70+'Schedule 3C_Income_Western'!BE70+'Schedule 3D_Income_The Cape'!BE70</f>
        <v>38457.065991050717</v>
      </c>
      <c r="BF70" s="544">
        <f>'Schedule 3B_Income_Eastern'!BF70+'Schedule 3C_Income_Western'!BF70+'Schedule 3D_Income_The Cape'!BF70</f>
        <v>0</v>
      </c>
      <c r="BG70" s="544">
        <f>'Schedule 3B_Income_Eastern'!BG70+'Schedule 3C_Income_Western'!BG70+'Schedule 3D_Income_The Cape'!BG70</f>
        <v>0</v>
      </c>
      <c r="BH70" s="544">
        <f>'Schedule 3B_Income_Eastern'!BH70+'Schedule 3C_Income_Western'!BH70+'Schedule 3D_Income_The Cape'!BH70</f>
        <v>75156.897392829647</v>
      </c>
      <c r="BI70" s="544">
        <f>'Schedule 3B_Income_Eastern'!BI70+'Schedule 3C_Income_Western'!BI70+'Schedule 3D_Income_The Cape'!BI70</f>
        <v>150313.79478565929</v>
      </c>
      <c r="BJ70" s="210">
        <v>44</v>
      </c>
      <c r="BK70" s="544">
        <f>'Schedule 3B_Income_Eastern'!BK70+'Schedule 3C_Income_Western'!BK70+'Schedule 3D_Income_The Cape'!BK70</f>
        <v>0</v>
      </c>
      <c r="BL70" s="544">
        <f>'Schedule 3B_Income_Eastern'!BL70+'Schedule 3C_Income_Western'!BL70+'Schedule 3D_Income_The Cape'!BL70</f>
        <v>0</v>
      </c>
      <c r="BM70" s="544">
        <f>'Schedule 3B_Income_Eastern'!BM70+'Schedule 3C_Income_Western'!BM70+'Schedule 3D_Income_The Cape'!BM70</f>
        <v>0</v>
      </c>
      <c r="BN70" s="544">
        <f>'Schedule 3B_Income_Eastern'!BN70+'Schedule 3C_Income_Western'!BN70+'Schedule 3D_Income_The Cape'!BN70</f>
        <v>0</v>
      </c>
      <c r="BO70" s="544">
        <f>'Schedule 3B_Income_Eastern'!BO70+'Schedule 3C_Income_Western'!BO70+'Schedule 3D_Income_The Cape'!BO70</f>
        <v>0</v>
      </c>
      <c r="BP70" s="544">
        <f>'Schedule 3B_Income_Eastern'!BP70+'Schedule 3C_Income_Western'!BP70+'Schedule 3D_Income_The Cape'!BP70</f>
        <v>0</v>
      </c>
      <c r="BQ70" s="544">
        <f>'Schedule 3B_Income_Eastern'!BQ70+'Schedule 3C_Income_Western'!BQ70+'Schedule 3D_Income_The Cape'!BQ70</f>
        <v>0</v>
      </c>
      <c r="BR70" s="544">
        <f>'Schedule 3B_Income_Eastern'!BR70+'Schedule 3C_Income_Western'!BR70+'Schedule 3D_Income_The Cape'!BR70</f>
        <v>0</v>
      </c>
      <c r="BS70" s="544">
        <f>'Schedule 3B_Income_Eastern'!BS70+'Schedule 3C_Income_Western'!BS70+'Schedule 3D_Income_The Cape'!BS70</f>
        <v>0</v>
      </c>
      <c r="BT70" s="544">
        <f>'Schedule 3B_Income_Eastern'!BT70+'Schedule 3C_Income_Western'!BT70+'Schedule 3D_Income_The Cape'!BT70</f>
        <v>0</v>
      </c>
      <c r="BU70" s="544">
        <f>'Schedule 3B_Income_Eastern'!BU70+'Schedule 3C_Income_Western'!BU70+'Schedule 3D_Income_The Cape'!BU70</f>
        <v>0</v>
      </c>
      <c r="BV70" s="210">
        <v>44</v>
      </c>
      <c r="BW70" s="544">
        <f>'Schedule 3B_Income_Eastern'!BW70+'Schedule 3C_Income_Western'!BW70+'Schedule 3D_Income_The Cape'!BW70</f>
        <v>34911.776278671561</v>
      </c>
      <c r="BX70" s="544">
        <f>'Schedule 3B_Income_Eastern'!BX70+'Schedule 3C_Income_Western'!BX70+'Schedule 3D_Income_The Cape'!BX70</f>
        <v>34944.593921610489</v>
      </c>
      <c r="BY70" s="544">
        <f>'Schedule 3B_Income_Eastern'!BY70+'Schedule 3C_Income_Western'!BY70+'Schedule 3D_Income_The Cape'!BY70</f>
        <v>0</v>
      </c>
      <c r="BZ70" s="544">
        <f>'Schedule 3B_Income_Eastern'!BZ70+'Schedule 3C_Income_Western'!BZ70+'Schedule 3D_Income_The Cape'!BZ70</f>
        <v>0</v>
      </c>
      <c r="CA70" s="544">
        <f>'Schedule 3B_Income_Eastern'!CA70+'Schedule 3C_Income_Western'!CA70+'Schedule 3D_Income_The Cape'!CA70</f>
        <v>69856.37020028205</v>
      </c>
      <c r="CB70" s="544">
        <f>'Schedule 3B_Income_Eastern'!CB70+'Schedule 3C_Income_Western'!CB70+'Schedule 3D_Income_The Cape'!CB70</f>
        <v>34911.776278671561</v>
      </c>
      <c r="CC70" s="544">
        <f>'Schedule 3B_Income_Eastern'!CC70+'Schedule 3C_Income_Western'!CC70+'Schedule 3D_Income_The Cape'!CC70</f>
        <v>34944.593921610489</v>
      </c>
      <c r="CD70" s="544">
        <f>'Schedule 3B_Income_Eastern'!CD70+'Schedule 3C_Income_Western'!CD70+'Schedule 3D_Income_The Cape'!CD70</f>
        <v>0</v>
      </c>
      <c r="CE70" s="544">
        <f>'Schedule 3B_Income_Eastern'!CE70+'Schedule 3C_Income_Western'!CE70+'Schedule 3D_Income_The Cape'!CE70</f>
        <v>0</v>
      </c>
      <c r="CF70" s="544">
        <f>'Schedule 3B_Income_Eastern'!CF70+'Schedule 3C_Income_Western'!CF70+'Schedule 3D_Income_The Cape'!CF70</f>
        <v>69856.37020028205</v>
      </c>
      <c r="CG70" s="544">
        <f>'Schedule 3B_Income_Eastern'!CG70+'Schedule 3C_Income_Western'!CG70+'Schedule 3D_Income_The Cape'!CG70</f>
        <v>139712.7404005641</v>
      </c>
      <c r="CH70" s="210">
        <v>44</v>
      </c>
      <c r="CI70" s="544">
        <f>'Schedule 3B_Income_Eastern'!CI70+'Schedule 3C_Income_Western'!CI70+'Schedule 3D_Income_The Cape'!CI70</f>
        <v>4279128.8192424998</v>
      </c>
      <c r="CJ70" s="544">
        <f>'Schedule 3B_Income_Eastern'!CJ70+'Schedule 3C_Income_Western'!CJ70+'Schedule 3D_Income_The Cape'!CJ70</f>
        <v>4144491.8834734811</v>
      </c>
      <c r="CK70" s="544">
        <f>'Schedule 3B_Income_Eastern'!CK70+'Schedule 3C_Income_Western'!CK70+'Schedule 3D_Income_The Cape'!CK70</f>
        <v>0</v>
      </c>
      <c r="CL70" s="544">
        <f>'Schedule 3B_Income_Eastern'!CL70+'Schedule 3C_Income_Western'!CL70+'Schedule 3D_Income_The Cape'!CL70</f>
        <v>0</v>
      </c>
      <c r="CM70" s="372">
        <f t="shared" si="26"/>
        <v>8423620.7027159818</v>
      </c>
      <c r="CN70" s="544">
        <f>'Schedule 3B_Income_Eastern'!CN70+'Schedule 3C_Income_Western'!CN70+'Schedule 3D_Income_The Cape'!CN70</f>
        <v>4279128.8192424998</v>
      </c>
      <c r="CO70" s="544">
        <f>'Schedule 3B_Income_Eastern'!CO70+'Schedule 3C_Income_Western'!CO70+'Schedule 3D_Income_The Cape'!CO70</f>
        <v>4144491.8834734811</v>
      </c>
      <c r="CP70" s="544">
        <f>'Schedule 3B_Income_Eastern'!CP70+'Schedule 3C_Income_Western'!CP70+'Schedule 3D_Income_The Cape'!CP70</f>
        <v>0</v>
      </c>
      <c r="CQ70" s="544">
        <f>'Schedule 3B_Income_Eastern'!CQ70+'Schedule 3C_Income_Western'!CQ70+'Schedule 3D_Income_The Cape'!CQ70</f>
        <v>0</v>
      </c>
      <c r="CR70" s="372">
        <f t="shared" si="27"/>
        <v>8423620.7027159818</v>
      </c>
      <c r="CS70" s="544">
        <f>'Schedule 3B_Income_Eastern'!CS70+'Schedule 3C_Income_Western'!CS70+'Schedule 3D_Income_The Cape'!CS70</f>
        <v>8558257.6384849995</v>
      </c>
      <c r="CT70" s="544">
        <f>'Schedule 3B_Income_Eastern'!CT70+'Schedule 3C_Income_Western'!CT70+'Schedule 3D_Income_The Cape'!CT70</f>
        <v>8288983.7669469621</v>
      </c>
      <c r="CU70" s="544">
        <f>'Schedule 3B_Income_Eastern'!CU70+'Schedule 3C_Income_Western'!CU70+'Schedule 3D_Income_The Cape'!CU70</f>
        <v>0</v>
      </c>
      <c r="CV70" s="544">
        <f>'Schedule 3B_Income_Eastern'!CV70+'Schedule 3C_Income_Western'!CV70+'Schedule 3D_Income_The Cape'!CV70</f>
        <v>0</v>
      </c>
      <c r="CW70" s="372">
        <f t="shared" si="28"/>
        <v>16847241.405431964</v>
      </c>
    </row>
    <row r="71" spans="1:101" s="288" customFormat="1" ht="15.75" customHeight="1">
      <c r="A71" s="88"/>
      <c r="B71" s="210"/>
      <c r="C71" s="171" t="s">
        <v>1362</v>
      </c>
      <c r="D71" s="171" t="s">
        <v>1362</v>
      </c>
      <c r="E71" s="171" t="s">
        <v>1362</v>
      </c>
      <c r="F71" s="171" t="s">
        <v>1362</v>
      </c>
      <c r="G71" s="337"/>
      <c r="H71" s="338" t="s">
        <v>1362</v>
      </c>
      <c r="I71" s="171" t="s">
        <v>1362</v>
      </c>
      <c r="J71" s="171" t="s">
        <v>1362</v>
      </c>
      <c r="K71" s="171" t="s">
        <v>1362</v>
      </c>
      <c r="L71" s="339"/>
      <c r="M71" s="338" t="s">
        <v>1362</v>
      </c>
      <c r="N71" s="210"/>
      <c r="O71" s="171" t="s">
        <v>1362</v>
      </c>
      <c r="P71" s="171" t="s">
        <v>1362</v>
      </c>
      <c r="Q71" s="171" t="s">
        <v>1362</v>
      </c>
      <c r="R71" s="171" t="s">
        <v>1362</v>
      </c>
      <c r="S71" s="337"/>
      <c r="T71" s="338" t="s">
        <v>1362</v>
      </c>
      <c r="U71" s="171" t="s">
        <v>1362</v>
      </c>
      <c r="V71" s="171" t="s">
        <v>1362</v>
      </c>
      <c r="W71" s="171" t="s">
        <v>1362</v>
      </c>
      <c r="X71" s="339"/>
      <c r="Y71" s="338" t="s">
        <v>1362</v>
      </c>
      <c r="Z71" s="210"/>
      <c r="AA71" s="171" t="s">
        <v>1362</v>
      </c>
      <c r="AB71" s="171" t="s">
        <v>1362</v>
      </c>
      <c r="AC71" s="171" t="s">
        <v>1362</v>
      </c>
      <c r="AD71" s="171" t="s">
        <v>1362</v>
      </c>
      <c r="AE71" s="337"/>
      <c r="AF71" s="338" t="s">
        <v>1362</v>
      </c>
      <c r="AG71" s="171" t="s">
        <v>1362</v>
      </c>
      <c r="AH71" s="171" t="s">
        <v>1362</v>
      </c>
      <c r="AI71" s="171" t="s">
        <v>1362</v>
      </c>
      <c r="AJ71" s="339"/>
      <c r="AK71" s="338" t="s">
        <v>1362</v>
      </c>
      <c r="AL71" s="210"/>
      <c r="AM71" s="171" t="s">
        <v>1362</v>
      </c>
      <c r="AN71" s="171" t="s">
        <v>1362</v>
      </c>
      <c r="AO71" s="171" t="s">
        <v>1362</v>
      </c>
      <c r="AP71" s="171" t="s">
        <v>1362</v>
      </c>
      <c r="AQ71" s="337"/>
      <c r="AR71" s="338" t="s">
        <v>1362</v>
      </c>
      <c r="AS71" s="171" t="s">
        <v>1362</v>
      </c>
      <c r="AT71" s="171" t="s">
        <v>1362</v>
      </c>
      <c r="AU71" s="171" t="s">
        <v>1362</v>
      </c>
      <c r="AV71" s="339"/>
      <c r="AW71" s="338" t="s">
        <v>1362</v>
      </c>
      <c r="AX71" s="210"/>
      <c r="AY71" s="171" t="s">
        <v>1362</v>
      </c>
      <c r="AZ71" s="171" t="s">
        <v>1362</v>
      </c>
      <c r="BA71" s="171" t="s">
        <v>1362</v>
      </c>
      <c r="BB71" s="171" t="s">
        <v>1362</v>
      </c>
      <c r="BC71" s="337"/>
      <c r="BD71" s="338" t="s">
        <v>1362</v>
      </c>
      <c r="BE71" s="171" t="s">
        <v>1362</v>
      </c>
      <c r="BF71" s="171" t="s">
        <v>1362</v>
      </c>
      <c r="BG71" s="171" t="s">
        <v>1362</v>
      </c>
      <c r="BH71" s="339"/>
      <c r="BI71" s="338" t="s">
        <v>1362</v>
      </c>
      <c r="BJ71" s="210"/>
      <c r="BK71" s="171" t="s">
        <v>1362</v>
      </c>
      <c r="BL71" s="171" t="s">
        <v>1362</v>
      </c>
      <c r="BM71" s="171" t="s">
        <v>1362</v>
      </c>
      <c r="BN71" s="171" t="s">
        <v>1362</v>
      </c>
      <c r="BO71" s="337"/>
      <c r="BP71" s="338" t="s">
        <v>1362</v>
      </c>
      <c r="BQ71" s="171" t="s">
        <v>1362</v>
      </c>
      <c r="BR71" s="171" t="s">
        <v>1362</v>
      </c>
      <c r="BS71" s="171" t="s">
        <v>1362</v>
      </c>
      <c r="BT71" s="339"/>
      <c r="BU71" s="338" t="s">
        <v>1362</v>
      </c>
      <c r="BV71" s="210"/>
      <c r="BW71" s="171" t="s">
        <v>1362</v>
      </c>
      <c r="BX71" s="171" t="s">
        <v>1362</v>
      </c>
      <c r="BY71" s="171" t="s">
        <v>1362</v>
      </c>
      <c r="BZ71" s="171" t="s">
        <v>1362</v>
      </c>
      <c r="CA71" s="337"/>
      <c r="CB71" s="338" t="s">
        <v>1362</v>
      </c>
      <c r="CC71" s="171" t="s">
        <v>1362</v>
      </c>
      <c r="CD71" s="171" t="s">
        <v>1362</v>
      </c>
      <c r="CE71" s="171" t="s">
        <v>1362</v>
      </c>
      <c r="CF71" s="339"/>
      <c r="CG71" s="338" t="s">
        <v>1362</v>
      </c>
      <c r="CH71" s="210"/>
      <c r="CI71" s="339"/>
      <c r="CJ71" s="339"/>
      <c r="CK71" s="339"/>
      <c r="CL71" s="339"/>
      <c r="CM71" s="171"/>
      <c r="CN71" s="339"/>
      <c r="CO71" s="339"/>
      <c r="CP71" s="339"/>
      <c r="CQ71" s="339"/>
      <c r="CR71" s="171"/>
      <c r="CS71" s="339"/>
      <c r="CT71" s="339"/>
      <c r="CU71" s="339"/>
      <c r="CV71" s="339"/>
      <c r="CW71" s="171"/>
    </row>
    <row r="72" spans="1:101" s="288" customFormat="1">
      <c r="A72" s="16" t="s">
        <v>267</v>
      </c>
      <c r="B72" s="210">
        <v>45</v>
      </c>
      <c r="C72" s="198">
        <f t="shared" ref="C72:M72" si="29">SUM(C68:C70)</f>
        <v>1209389.2873787996</v>
      </c>
      <c r="D72" s="198">
        <f t="shared" si="29"/>
        <v>1224966.2224567691</v>
      </c>
      <c r="E72" s="198">
        <f t="shared" si="29"/>
        <v>0</v>
      </c>
      <c r="F72" s="198">
        <f t="shared" si="29"/>
        <v>0</v>
      </c>
      <c r="G72" s="203">
        <f t="shared" si="29"/>
        <v>2434355.5098355692</v>
      </c>
      <c r="H72" s="200">
        <f t="shared" si="29"/>
        <v>1205971.0412369655</v>
      </c>
      <c r="I72" s="198">
        <f t="shared" si="29"/>
        <v>1221568.542940381</v>
      </c>
      <c r="J72" s="198">
        <f t="shared" si="29"/>
        <v>0</v>
      </c>
      <c r="K72" s="198">
        <f t="shared" si="29"/>
        <v>0</v>
      </c>
      <c r="L72" s="201">
        <f t="shared" si="29"/>
        <v>2427539.5841773469</v>
      </c>
      <c r="M72" s="200">
        <f t="shared" si="29"/>
        <v>4861895.0940129161</v>
      </c>
      <c r="N72" s="210">
        <v>45</v>
      </c>
      <c r="O72" s="198">
        <f t="shared" ref="O72:Y72" si="30">SUM(O68:O70)</f>
        <v>1352216.179612847</v>
      </c>
      <c r="P72" s="198">
        <f t="shared" si="30"/>
        <v>1540546.171939109</v>
      </c>
      <c r="Q72" s="198">
        <f t="shared" si="30"/>
        <v>0</v>
      </c>
      <c r="R72" s="198">
        <f t="shared" si="30"/>
        <v>0</v>
      </c>
      <c r="S72" s="203">
        <f t="shared" si="30"/>
        <v>2892762.3515519556</v>
      </c>
      <c r="T72" s="200">
        <f t="shared" si="30"/>
        <v>1348394.244205344</v>
      </c>
      <c r="U72" s="198">
        <f t="shared" si="30"/>
        <v>1536273.1707114098</v>
      </c>
      <c r="V72" s="198">
        <f t="shared" si="30"/>
        <v>0</v>
      </c>
      <c r="W72" s="198">
        <f t="shared" si="30"/>
        <v>0</v>
      </c>
      <c r="X72" s="201">
        <f t="shared" si="30"/>
        <v>2884667.4149167538</v>
      </c>
      <c r="Y72" s="200">
        <f t="shared" si="30"/>
        <v>5777429.7664687093</v>
      </c>
      <c r="Z72" s="210">
        <v>45</v>
      </c>
      <c r="AA72" s="198">
        <f t="shared" ref="AA72:AK72" si="31">SUM(AA68:AA70)</f>
        <v>207301.21948906116</v>
      </c>
      <c r="AB72" s="198">
        <f t="shared" si="31"/>
        <v>233074.75829674932</v>
      </c>
      <c r="AC72" s="198">
        <f t="shared" si="31"/>
        <v>0</v>
      </c>
      <c r="AD72" s="198">
        <f t="shared" si="31"/>
        <v>0</v>
      </c>
      <c r="AE72" s="203">
        <f t="shared" si="31"/>
        <v>440375.97778581048</v>
      </c>
      <c r="AF72" s="200">
        <f t="shared" si="31"/>
        <v>206715.29847825752</v>
      </c>
      <c r="AG72" s="198">
        <f t="shared" si="31"/>
        <v>232428.28060819418</v>
      </c>
      <c r="AH72" s="198">
        <f t="shared" si="31"/>
        <v>0</v>
      </c>
      <c r="AI72" s="198">
        <f t="shared" si="31"/>
        <v>0</v>
      </c>
      <c r="AJ72" s="201">
        <f t="shared" si="31"/>
        <v>439143.57908645167</v>
      </c>
      <c r="AK72" s="200">
        <f t="shared" si="31"/>
        <v>879519.55687226215</v>
      </c>
      <c r="AL72" s="210">
        <v>45</v>
      </c>
      <c r="AM72" s="198">
        <f t="shared" ref="AM72:AW72" si="32">SUM(AM68:AM70)</f>
        <v>4695602.6036523758</v>
      </c>
      <c r="AN72" s="198">
        <f t="shared" si="32"/>
        <v>5704892.204522416</v>
      </c>
      <c r="AO72" s="198">
        <f t="shared" si="32"/>
        <v>0</v>
      </c>
      <c r="AP72" s="198">
        <f t="shared" si="32"/>
        <v>0</v>
      </c>
      <c r="AQ72" s="203">
        <f t="shared" si="32"/>
        <v>10400494.808174793</v>
      </c>
      <c r="AR72" s="200">
        <f t="shared" si="32"/>
        <v>4682330.842730538</v>
      </c>
      <c r="AS72" s="198">
        <f t="shared" si="32"/>
        <v>5689068.588302508</v>
      </c>
      <c r="AT72" s="198">
        <f t="shared" si="32"/>
        <v>0</v>
      </c>
      <c r="AU72" s="198">
        <f t="shared" si="32"/>
        <v>0</v>
      </c>
      <c r="AV72" s="201">
        <f t="shared" si="32"/>
        <v>10371399.431033047</v>
      </c>
      <c r="AW72" s="200">
        <f t="shared" si="32"/>
        <v>20771894.239207841</v>
      </c>
      <c r="AX72" s="210">
        <v>45</v>
      </c>
      <c r="AY72" s="198">
        <f t="shared" ref="AY72:BI72" si="33">SUM(AY68:AY70)</f>
        <v>65108.760979540632</v>
      </c>
      <c r="AZ72" s="198">
        <f t="shared" si="33"/>
        <v>82216.374880389892</v>
      </c>
      <c r="BA72" s="198">
        <f t="shared" si="33"/>
        <v>0</v>
      </c>
      <c r="BB72" s="198">
        <f t="shared" si="33"/>
        <v>0</v>
      </c>
      <c r="BC72" s="203">
        <f t="shared" si="33"/>
        <v>147325.13585993051</v>
      </c>
      <c r="BD72" s="200">
        <f t="shared" si="33"/>
        <v>64924.736056101538</v>
      </c>
      <c r="BE72" s="198">
        <f t="shared" si="33"/>
        <v>81988.331945228332</v>
      </c>
      <c r="BF72" s="198">
        <f t="shared" si="33"/>
        <v>0</v>
      </c>
      <c r="BG72" s="198">
        <f t="shared" si="33"/>
        <v>0</v>
      </c>
      <c r="BH72" s="201">
        <f t="shared" si="33"/>
        <v>146913.0680013299</v>
      </c>
      <c r="BI72" s="200">
        <f t="shared" si="33"/>
        <v>294238.20386126032</v>
      </c>
      <c r="BJ72" s="210">
        <v>45</v>
      </c>
      <c r="BK72" s="198">
        <f t="shared" ref="BK72:BU72" si="34">SUM(BK68:BK70)</f>
        <v>0</v>
      </c>
      <c r="BL72" s="198">
        <f t="shared" si="34"/>
        <v>0</v>
      </c>
      <c r="BM72" s="198">
        <f t="shared" si="34"/>
        <v>0</v>
      </c>
      <c r="BN72" s="198">
        <f t="shared" si="34"/>
        <v>0</v>
      </c>
      <c r="BO72" s="203">
        <f t="shared" si="34"/>
        <v>0</v>
      </c>
      <c r="BP72" s="200">
        <f t="shared" si="34"/>
        <v>0</v>
      </c>
      <c r="BQ72" s="198">
        <f t="shared" si="34"/>
        <v>0</v>
      </c>
      <c r="BR72" s="198">
        <f t="shared" si="34"/>
        <v>0</v>
      </c>
      <c r="BS72" s="198">
        <f t="shared" si="34"/>
        <v>0</v>
      </c>
      <c r="BT72" s="201">
        <f t="shared" si="34"/>
        <v>0</v>
      </c>
      <c r="BU72" s="200">
        <f t="shared" si="34"/>
        <v>0</v>
      </c>
      <c r="BV72" s="210">
        <v>45</v>
      </c>
      <c r="BW72" s="198">
        <f t="shared" ref="BW72:CG72" si="35">SUM(BW68:BW70)</f>
        <v>61936.592356907713</v>
      </c>
      <c r="BX72" s="198">
        <f t="shared" si="35"/>
        <v>74707.150945178641</v>
      </c>
      <c r="BY72" s="198">
        <f t="shared" si="35"/>
        <v>0</v>
      </c>
      <c r="BZ72" s="198">
        <f t="shared" si="35"/>
        <v>0</v>
      </c>
      <c r="CA72" s="203">
        <f t="shared" si="35"/>
        <v>136643.74330208634</v>
      </c>
      <c r="CB72" s="200">
        <f t="shared" si="35"/>
        <v>61761.533324988195</v>
      </c>
      <c r="CC72" s="198">
        <f t="shared" si="35"/>
        <v>74499.936287467441</v>
      </c>
      <c r="CD72" s="198">
        <f t="shared" si="35"/>
        <v>0</v>
      </c>
      <c r="CE72" s="198">
        <f t="shared" si="35"/>
        <v>0</v>
      </c>
      <c r="CF72" s="201">
        <f t="shared" si="35"/>
        <v>136261.46961245564</v>
      </c>
      <c r="CG72" s="200">
        <f t="shared" si="35"/>
        <v>272905.21291454195</v>
      </c>
      <c r="CH72" s="210">
        <v>45</v>
      </c>
      <c r="CI72" s="201">
        <f>SUM(CI68:CI70)</f>
        <v>7591554.643469533</v>
      </c>
      <c r="CJ72" s="201">
        <f>SUM(CJ68:CJ70)</f>
        <v>8860402.8830406126</v>
      </c>
      <c r="CK72" s="201">
        <f>SUM(CK68:CK70)</f>
        <v>0</v>
      </c>
      <c r="CL72" s="201">
        <f>SUM(CL68:CL70)</f>
        <v>0</v>
      </c>
      <c r="CM72" s="198">
        <f>SUM(CI72:CL72)</f>
        <v>16451957.526510146</v>
      </c>
      <c r="CN72" s="201">
        <f>SUM(CN68:CN70)</f>
        <v>7570097.6960321944</v>
      </c>
      <c r="CO72" s="201">
        <f>SUM(CO68:CO70)</f>
        <v>8835826.8507951871</v>
      </c>
      <c r="CP72" s="201">
        <f>SUM(CP68:CP70)</f>
        <v>0</v>
      </c>
      <c r="CQ72" s="201">
        <f>SUM(CQ68:CQ70)</f>
        <v>0</v>
      </c>
      <c r="CR72" s="198">
        <f>SUM(CN72:CQ72)</f>
        <v>16405924.546827381</v>
      </c>
      <c r="CS72" s="201">
        <f>SUM(CS68:CS70)</f>
        <v>15161652.339501727</v>
      </c>
      <c r="CT72" s="201">
        <f>SUM(CT68:CT70)</f>
        <v>17696229.733835801</v>
      </c>
      <c r="CU72" s="201">
        <f>SUM(CU68:CU70)</f>
        <v>0</v>
      </c>
      <c r="CV72" s="201">
        <f>SUM(CV68:CV70)</f>
        <v>0</v>
      </c>
      <c r="CW72" s="198">
        <f>SUM(CS72:CV72)</f>
        <v>32857882.073337529</v>
      </c>
    </row>
    <row r="73" spans="1:101" ht="15.75" customHeight="1">
      <c r="A73" s="120"/>
      <c r="B73" s="210"/>
      <c r="C73" s="89"/>
      <c r="D73" s="89"/>
      <c r="E73" s="89"/>
      <c r="F73" s="89"/>
      <c r="G73" s="334"/>
      <c r="H73" s="335"/>
      <c r="I73" s="89"/>
      <c r="J73" s="89"/>
      <c r="K73" s="89"/>
      <c r="L73" s="89"/>
      <c r="M73" s="336"/>
      <c r="N73" s="210"/>
      <c r="O73" s="89"/>
      <c r="P73" s="89"/>
      <c r="Q73" s="89"/>
      <c r="R73" s="89"/>
      <c r="S73" s="334"/>
      <c r="T73" s="335"/>
      <c r="U73" s="89"/>
      <c r="V73" s="89"/>
      <c r="W73" s="89"/>
      <c r="X73" s="89"/>
      <c r="Y73" s="336"/>
      <c r="Z73" s="210"/>
      <c r="AA73" s="89"/>
      <c r="AB73" s="89"/>
      <c r="AC73" s="89"/>
      <c r="AD73" s="89"/>
      <c r="AE73" s="334"/>
      <c r="AF73" s="335"/>
      <c r="AG73" s="89"/>
      <c r="AH73" s="89"/>
      <c r="AI73" s="89"/>
      <c r="AJ73" s="89"/>
      <c r="AK73" s="336"/>
      <c r="AL73" s="210"/>
      <c r="AM73" s="89"/>
      <c r="AN73" s="89"/>
      <c r="AO73" s="89"/>
      <c r="AP73" s="89"/>
      <c r="AQ73" s="334"/>
      <c r="AR73" s="335"/>
      <c r="AS73" s="89"/>
      <c r="AT73" s="89"/>
      <c r="AU73" s="89"/>
      <c r="AV73" s="89"/>
      <c r="AW73" s="336"/>
      <c r="AX73" s="210"/>
      <c r="AY73" s="89"/>
      <c r="AZ73" s="89"/>
      <c r="BA73" s="89"/>
      <c r="BB73" s="89"/>
      <c r="BC73" s="334"/>
      <c r="BD73" s="335"/>
      <c r="BE73" s="89"/>
      <c r="BF73" s="89"/>
      <c r="BG73" s="89"/>
      <c r="BH73" s="89"/>
      <c r="BI73" s="336"/>
      <c r="BJ73" s="210"/>
      <c r="BK73" s="89"/>
      <c r="BL73" s="89"/>
      <c r="BM73" s="89"/>
      <c r="BN73" s="89"/>
      <c r="BO73" s="334"/>
      <c r="BP73" s="335"/>
      <c r="BQ73" s="89"/>
      <c r="BR73" s="89"/>
      <c r="BS73" s="89"/>
      <c r="BT73" s="89"/>
      <c r="BU73" s="336"/>
      <c r="BV73" s="210"/>
      <c r="BW73" s="89"/>
      <c r="BX73" s="89"/>
      <c r="BY73" s="89"/>
      <c r="BZ73" s="89"/>
      <c r="CA73" s="334"/>
      <c r="CB73" s="335"/>
      <c r="CC73" s="89"/>
      <c r="CD73" s="89"/>
      <c r="CE73" s="89"/>
      <c r="CF73" s="89"/>
      <c r="CG73" s="336"/>
      <c r="CH73" s="210"/>
      <c r="CI73" s="162"/>
      <c r="CJ73" s="162"/>
      <c r="CK73" s="162"/>
      <c r="CL73" s="162"/>
      <c r="CM73" s="375"/>
      <c r="CN73" s="162"/>
      <c r="CO73" s="162"/>
      <c r="CP73" s="162"/>
      <c r="CQ73" s="162"/>
      <c r="CR73" s="375"/>
      <c r="CS73" s="162"/>
      <c r="CT73" s="162"/>
      <c r="CU73" s="162"/>
      <c r="CV73" s="162"/>
      <c r="CW73" s="375"/>
    </row>
    <row r="74" spans="1:101" ht="15.75" customHeight="1">
      <c r="A74" s="16" t="s">
        <v>269</v>
      </c>
      <c r="B74" s="210"/>
      <c r="C74" s="162" t="s">
        <v>1362</v>
      </c>
      <c r="D74" s="162" t="s">
        <v>1362</v>
      </c>
      <c r="E74" s="162" t="s">
        <v>1362</v>
      </c>
      <c r="F74" s="162" t="s">
        <v>1362</v>
      </c>
      <c r="G74" s="340"/>
      <c r="H74" s="341" t="s">
        <v>1362</v>
      </c>
      <c r="I74" s="162" t="s">
        <v>1362</v>
      </c>
      <c r="J74" s="162" t="s">
        <v>1362</v>
      </c>
      <c r="K74" s="162" t="s">
        <v>1362</v>
      </c>
      <c r="L74" s="162"/>
      <c r="M74" s="342" t="s">
        <v>1362</v>
      </c>
      <c r="N74" s="210"/>
      <c r="O74" s="162" t="s">
        <v>1362</v>
      </c>
      <c r="P74" s="162" t="s">
        <v>1362</v>
      </c>
      <c r="Q74" s="162" t="s">
        <v>1362</v>
      </c>
      <c r="R74" s="162" t="s">
        <v>1362</v>
      </c>
      <c r="S74" s="340"/>
      <c r="T74" s="341" t="s">
        <v>1362</v>
      </c>
      <c r="U74" s="162" t="s">
        <v>1362</v>
      </c>
      <c r="V74" s="162" t="s">
        <v>1362</v>
      </c>
      <c r="W74" s="162" t="s">
        <v>1362</v>
      </c>
      <c r="X74" s="162"/>
      <c r="Y74" s="342" t="s">
        <v>1362</v>
      </c>
      <c r="Z74" s="210"/>
      <c r="AA74" s="162" t="s">
        <v>1362</v>
      </c>
      <c r="AB74" s="162" t="s">
        <v>1362</v>
      </c>
      <c r="AC74" s="162" t="s">
        <v>1362</v>
      </c>
      <c r="AD74" s="162" t="s">
        <v>1362</v>
      </c>
      <c r="AE74" s="340"/>
      <c r="AF74" s="341" t="s">
        <v>1362</v>
      </c>
      <c r="AG74" s="162" t="s">
        <v>1362</v>
      </c>
      <c r="AH74" s="162" t="s">
        <v>1362</v>
      </c>
      <c r="AI74" s="162" t="s">
        <v>1362</v>
      </c>
      <c r="AJ74" s="162"/>
      <c r="AK74" s="342" t="s">
        <v>1362</v>
      </c>
      <c r="AL74" s="210"/>
      <c r="AM74" s="162" t="s">
        <v>1362</v>
      </c>
      <c r="AN74" s="162" t="s">
        <v>1362</v>
      </c>
      <c r="AO74" s="162" t="s">
        <v>1362</v>
      </c>
      <c r="AP74" s="162" t="s">
        <v>1362</v>
      </c>
      <c r="AQ74" s="340"/>
      <c r="AR74" s="341" t="s">
        <v>1362</v>
      </c>
      <c r="AS74" s="162" t="s">
        <v>1362</v>
      </c>
      <c r="AT74" s="162" t="s">
        <v>1362</v>
      </c>
      <c r="AU74" s="162" t="s">
        <v>1362</v>
      </c>
      <c r="AV74" s="162"/>
      <c r="AW74" s="342" t="s">
        <v>1362</v>
      </c>
      <c r="AX74" s="210"/>
      <c r="AY74" s="162" t="s">
        <v>1362</v>
      </c>
      <c r="AZ74" s="162" t="s">
        <v>1362</v>
      </c>
      <c r="BA74" s="162" t="s">
        <v>1362</v>
      </c>
      <c r="BB74" s="162" t="s">
        <v>1362</v>
      </c>
      <c r="BC74" s="340"/>
      <c r="BD74" s="341" t="s">
        <v>1362</v>
      </c>
      <c r="BE74" s="162" t="s">
        <v>1362</v>
      </c>
      <c r="BF74" s="162" t="s">
        <v>1362</v>
      </c>
      <c r="BG74" s="162" t="s">
        <v>1362</v>
      </c>
      <c r="BH74" s="162"/>
      <c r="BI74" s="342" t="s">
        <v>1362</v>
      </c>
      <c r="BJ74" s="210"/>
      <c r="BK74" s="162" t="s">
        <v>1362</v>
      </c>
      <c r="BL74" s="162" t="s">
        <v>1362</v>
      </c>
      <c r="BM74" s="162" t="s">
        <v>1362</v>
      </c>
      <c r="BN74" s="162" t="s">
        <v>1362</v>
      </c>
      <c r="BO74" s="340"/>
      <c r="BP74" s="341" t="s">
        <v>1362</v>
      </c>
      <c r="BQ74" s="162" t="s">
        <v>1362</v>
      </c>
      <c r="BR74" s="162" t="s">
        <v>1362</v>
      </c>
      <c r="BS74" s="162" t="s">
        <v>1362</v>
      </c>
      <c r="BT74" s="162"/>
      <c r="BU74" s="342" t="s">
        <v>1362</v>
      </c>
      <c r="BV74" s="210"/>
      <c r="BW74" s="162" t="s">
        <v>1362</v>
      </c>
      <c r="BX74" s="162" t="s">
        <v>1362</v>
      </c>
      <c r="BY74" s="162" t="s">
        <v>1362</v>
      </c>
      <c r="BZ74" s="162" t="s">
        <v>1362</v>
      </c>
      <c r="CA74" s="340"/>
      <c r="CB74" s="341" t="s">
        <v>1362</v>
      </c>
      <c r="CC74" s="162" t="s">
        <v>1362</v>
      </c>
      <c r="CD74" s="162" t="s">
        <v>1362</v>
      </c>
      <c r="CE74" s="162" t="s">
        <v>1362</v>
      </c>
      <c r="CF74" s="162"/>
      <c r="CG74" s="342" t="s">
        <v>1362</v>
      </c>
      <c r="CH74" s="210"/>
      <c r="CI74" s="162"/>
      <c r="CJ74" s="162"/>
      <c r="CK74" s="162"/>
      <c r="CL74" s="162"/>
      <c r="CM74" s="375"/>
      <c r="CN74" s="162"/>
      <c r="CO74" s="162"/>
      <c r="CP74" s="162"/>
      <c r="CQ74" s="162"/>
      <c r="CR74" s="375"/>
      <c r="CS74" s="162"/>
      <c r="CT74" s="162"/>
      <c r="CU74" s="162"/>
      <c r="CV74" s="162"/>
      <c r="CW74" s="375"/>
    </row>
    <row r="75" spans="1:101" s="288" customFormat="1" ht="15.75" customHeight="1">
      <c r="A75" s="79" t="s">
        <v>270</v>
      </c>
      <c r="B75" s="210">
        <v>46</v>
      </c>
      <c r="C75" s="544">
        <f>'Schedule 3B_Income_Eastern'!C75+'Schedule 3C_Income_Western'!C75+'Schedule 3D_Income_The Cape'!C75</f>
        <v>225844.39890886116</v>
      </c>
      <c r="D75" s="544">
        <f>'Schedule 3B_Income_Eastern'!D75+'Schedule 3C_Income_Western'!D75+'Schedule 3D_Income_The Cape'!D75</f>
        <v>222351.96518122472</v>
      </c>
      <c r="E75" s="544">
        <f>'Schedule 3B_Income_Eastern'!E75+'Schedule 3C_Income_Western'!E75+'Schedule 3D_Income_The Cape'!E75</f>
        <v>0</v>
      </c>
      <c r="F75" s="544">
        <f>'Schedule 3B_Income_Eastern'!F75+'Schedule 3C_Income_Western'!F75+'Schedule 3D_Income_The Cape'!F75</f>
        <v>0</v>
      </c>
      <c r="G75" s="544">
        <f>'Schedule 3B_Income_Eastern'!G75+'Schedule 3C_Income_Western'!G75+'Schedule 3D_Income_The Cape'!G75</f>
        <v>448196.3640900859</v>
      </c>
      <c r="H75" s="544">
        <f>'Schedule 3B_Income_Eastern'!H75+'Schedule 3C_Income_Western'!H75+'Schedule 3D_Income_The Cape'!H75</f>
        <v>229262.6450506956</v>
      </c>
      <c r="I75" s="544">
        <f>'Schedule 3B_Income_Eastern'!I75+'Schedule 3C_Income_Western'!I75+'Schedule 3D_Income_The Cape'!I75</f>
        <v>225749.64469761282</v>
      </c>
      <c r="J75" s="544">
        <f>'Schedule 3B_Income_Eastern'!J75+'Schedule 3C_Income_Western'!J75+'Schedule 3D_Income_The Cape'!J75</f>
        <v>0</v>
      </c>
      <c r="K75" s="544">
        <f>'Schedule 3B_Income_Eastern'!K75+'Schedule 3C_Income_Western'!K75+'Schedule 3D_Income_The Cape'!K75</f>
        <v>0</v>
      </c>
      <c r="L75" s="544">
        <f>'Schedule 3B_Income_Eastern'!L75+'Schedule 3C_Income_Western'!L75+'Schedule 3D_Income_The Cape'!L75</f>
        <v>455012.28974830842</v>
      </c>
      <c r="M75" s="544">
        <f>'Schedule 3B_Income_Eastern'!M75+'Schedule 3C_Income_Western'!M75+'Schedule 3D_Income_The Cape'!M75</f>
        <v>903208.65383839421</v>
      </c>
      <c r="N75" s="210">
        <v>46</v>
      </c>
      <c r="O75" s="544">
        <f>'Schedule 3B_Income_Eastern'!O75+'Schedule 3C_Income_Western'!O75+'Schedule 3D_Income_The Cape'!O75</f>
        <v>252516.25218327815</v>
      </c>
      <c r="P75" s="544">
        <f>'Schedule 3B_Income_Eastern'!P75+'Schedule 3C_Income_Western'!P75+'Schedule 3D_Income_The Cape'!P75</f>
        <v>279635.03197343275</v>
      </c>
      <c r="Q75" s="544">
        <f>'Schedule 3B_Income_Eastern'!Q75+'Schedule 3C_Income_Western'!Q75+'Schedule 3D_Income_The Cape'!Q75</f>
        <v>0</v>
      </c>
      <c r="R75" s="544">
        <f>'Schedule 3B_Income_Eastern'!R75+'Schedule 3C_Income_Western'!R75+'Schedule 3D_Income_The Cape'!R75</f>
        <v>0</v>
      </c>
      <c r="S75" s="544">
        <f>'Schedule 3B_Income_Eastern'!S75+'Schedule 3C_Income_Western'!S75+'Schedule 3D_Income_The Cape'!S75</f>
        <v>532151.28415671084</v>
      </c>
      <c r="T75" s="544">
        <f>'Schedule 3B_Income_Eastern'!T75+'Schedule 3C_Income_Western'!T75+'Schedule 3D_Income_The Cape'!T75</f>
        <v>256338.18759078102</v>
      </c>
      <c r="U75" s="544">
        <f>'Schedule 3B_Income_Eastern'!U75+'Schedule 3C_Income_Western'!U75+'Schedule 3D_Income_The Cape'!U75</f>
        <v>283908.0332011318</v>
      </c>
      <c r="V75" s="544">
        <f>'Schedule 3B_Income_Eastern'!V75+'Schedule 3C_Income_Western'!V75+'Schedule 3D_Income_The Cape'!V75</f>
        <v>0</v>
      </c>
      <c r="W75" s="544">
        <f>'Schedule 3B_Income_Eastern'!W75+'Schedule 3C_Income_Western'!W75+'Schedule 3D_Income_The Cape'!W75</f>
        <v>0</v>
      </c>
      <c r="X75" s="544">
        <f>'Schedule 3B_Income_Eastern'!X75+'Schedule 3C_Income_Western'!X75+'Schedule 3D_Income_The Cape'!X75</f>
        <v>540246.22079191287</v>
      </c>
      <c r="Y75" s="544">
        <f>'Schedule 3B_Income_Eastern'!Y75+'Schedule 3C_Income_Western'!Y75+'Schedule 3D_Income_The Cape'!Y75</f>
        <v>1072397.5049486237</v>
      </c>
      <c r="Z75" s="210">
        <v>46</v>
      </c>
      <c r="AA75" s="544">
        <f>'Schedule 3B_Income_Eastern'!AA75+'Schedule 3C_Income_Western'!AA75+'Schedule 3D_Income_The Cape'!AA75</f>
        <v>38711.951393295938</v>
      </c>
      <c r="AB75" s="544">
        <f>'Schedule 3B_Income_Eastern'!AB75+'Schedule 3C_Income_Western'!AB75+'Schedule 3D_Income_The Cape'!AB75</f>
        <v>42306.98740205478</v>
      </c>
      <c r="AC75" s="544">
        <f>'Schedule 3B_Income_Eastern'!AC75+'Schedule 3C_Income_Western'!AC75+'Schedule 3D_Income_The Cape'!AC75</f>
        <v>0</v>
      </c>
      <c r="AD75" s="544">
        <f>'Schedule 3B_Income_Eastern'!AD75+'Schedule 3C_Income_Western'!AD75+'Schedule 3D_Income_The Cape'!AD75</f>
        <v>0</v>
      </c>
      <c r="AE75" s="544">
        <f>'Schedule 3B_Income_Eastern'!AE75+'Schedule 3C_Income_Western'!AE75+'Schedule 3D_Income_The Cape'!AE75</f>
        <v>81018.93879535071</v>
      </c>
      <c r="AF75" s="544">
        <f>'Schedule 3B_Income_Eastern'!AF75+'Schedule 3C_Income_Western'!AF75+'Schedule 3D_Income_The Cape'!AF75</f>
        <v>39297.872404099558</v>
      </c>
      <c r="AG75" s="544">
        <f>'Schedule 3B_Income_Eastern'!AG75+'Schedule 3C_Income_Western'!AG75+'Schedule 3D_Income_The Cape'!AG75</f>
        <v>42953.46509060992</v>
      </c>
      <c r="AH75" s="544">
        <f>'Schedule 3B_Income_Eastern'!AH75+'Schedule 3C_Income_Western'!AH75+'Schedule 3D_Income_The Cape'!AH75</f>
        <v>0</v>
      </c>
      <c r="AI75" s="544">
        <f>'Schedule 3B_Income_Eastern'!AI75+'Schedule 3C_Income_Western'!AI75+'Schedule 3D_Income_The Cape'!AI75</f>
        <v>0</v>
      </c>
      <c r="AJ75" s="544">
        <f>'Schedule 3B_Income_Eastern'!AJ75+'Schedule 3C_Income_Western'!AJ75+'Schedule 3D_Income_The Cape'!AJ75</f>
        <v>82251.337494709485</v>
      </c>
      <c r="AK75" s="544">
        <f>'Schedule 3B_Income_Eastern'!AK75+'Schedule 3C_Income_Western'!AK75+'Schedule 3D_Income_The Cape'!AK75</f>
        <v>163270.2762900602</v>
      </c>
      <c r="AL75" s="210">
        <v>46</v>
      </c>
      <c r="AM75" s="544">
        <f>'Schedule 3B_Income_Eastern'!AM75+'Schedule 3C_Income_Western'!AM75+'Schedule 3D_Income_The Cape'!AM75</f>
        <v>876868.64651761774</v>
      </c>
      <c r="AN75" s="544">
        <f>'Schedule 3B_Income_Eastern'!AN75+'Schedule 3C_Income_Western'!AN75+'Schedule 3D_Income_The Cape'!AN75</f>
        <v>1035533.8535609097</v>
      </c>
      <c r="AO75" s="544">
        <f>'Schedule 3B_Income_Eastern'!AO75+'Schedule 3C_Income_Western'!AO75+'Schedule 3D_Income_The Cape'!AO75</f>
        <v>0</v>
      </c>
      <c r="AP75" s="544">
        <f>'Schedule 3B_Income_Eastern'!AP75+'Schedule 3C_Income_Western'!AP75+'Schedule 3D_Income_The Cape'!AP75</f>
        <v>0</v>
      </c>
      <c r="AQ75" s="544">
        <f>'Schedule 3B_Income_Eastern'!AQ75+'Schedule 3C_Income_Western'!AQ75+'Schedule 3D_Income_The Cape'!AQ75</f>
        <v>1912402.5000785275</v>
      </c>
      <c r="AR75" s="544">
        <f>'Schedule 3B_Income_Eastern'!AR75+'Schedule 3C_Income_Western'!AR75+'Schedule 3D_Income_The Cape'!AR75</f>
        <v>890140.40743945481</v>
      </c>
      <c r="AS75" s="544">
        <f>'Schedule 3B_Income_Eastern'!AS75+'Schedule 3C_Income_Western'!AS75+'Schedule 3D_Income_The Cape'!AS75</f>
        <v>1051357.469780819</v>
      </c>
      <c r="AT75" s="544">
        <f>'Schedule 3B_Income_Eastern'!AT75+'Schedule 3C_Income_Western'!AT75+'Schedule 3D_Income_The Cape'!AT75</f>
        <v>0</v>
      </c>
      <c r="AU75" s="544">
        <f>'Schedule 3B_Income_Eastern'!AU75+'Schedule 3C_Income_Western'!AU75+'Schedule 3D_Income_The Cape'!AU75</f>
        <v>0</v>
      </c>
      <c r="AV75" s="544">
        <f>'Schedule 3B_Income_Eastern'!AV75+'Schedule 3C_Income_Western'!AV75+'Schedule 3D_Income_The Cape'!AV75</f>
        <v>1941497.8772202739</v>
      </c>
      <c r="AW75" s="544">
        <f>'Schedule 3B_Income_Eastern'!AW75+'Schedule 3C_Income_Western'!AW75+'Schedule 3D_Income_The Cape'!AW75</f>
        <v>3853900.3772988012</v>
      </c>
      <c r="AX75" s="210">
        <v>46</v>
      </c>
      <c r="AY75" s="544">
        <f>'Schedule 3B_Income_Eastern'!AY75+'Schedule 3C_Income_Western'!AY75+'Schedule 3D_Income_The Cape'!AY75</f>
        <v>12158.57386912623</v>
      </c>
      <c r="AZ75" s="544">
        <f>'Schedule 3B_Income_Eastern'!AZ75+'Schedule 3C_Income_Western'!AZ75+'Schedule 3D_Income_The Cape'!AZ75</f>
        <v>14923.654374785123</v>
      </c>
      <c r="BA75" s="544">
        <f>'Schedule 3B_Income_Eastern'!BA75+'Schedule 3C_Income_Western'!BA75+'Schedule 3D_Income_The Cape'!BA75</f>
        <v>0</v>
      </c>
      <c r="BB75" s="544">
        <f>'Schedule 3B_Income_Eastern'!BB75+'Schedule 3C_Income_Western'!BB75+'Schedule 3D_Income_The Cape'!BB75</f>
        <v>0</v>
      </c>
      <c r="BC75" s="544">
        <f>'Schedule 3B_Income_Eastern'!BC75+'Schedule 3C_Income_Western'!BC75+'Schedule 3D_Income_The Cape'!BC75</f>
        <v>27082.228243911355</v>
      </c>
      <c r="BD75" s="544">
        <f>'Schedule 3B_Income_Eastern'!BD75+'Schedule 3C_Income_Western'!BD75+'Schedule 3D_Income_The Cape'!BD75</f>
        <v>12342.598792565315</v>
      </c>
      <c r="BE75" s="544">
        <f>'Schedule 3B_Income_Eastern'!BE75+'Schedule 3C_Income_Western'!BE75+'Schedule 3D_Income_The Cape'!BE75</f>
        <v>15151.697309946665</v>
      </c>
      <c r="BF75" s="544">
        <f>'Schedule 3B_Income_Eastern'!BF75+'Schedule 3C_Income_Western'!BF75+'Schedule 3D_Income_The Cape'!BF75</f>
        <v>0</v>
      </c>
      <c r="BG75" s="544">
        <f>'Schedule 3B_Income_Eastern'!BG75+'Schedule 3C_Income_Western'!BG75+'Schedule 3D_Income_The Cape'!BG75</f>
        <v>0</v>
      </c>
      <c r="BH75" s="544">
        <f>'Schedule 3B_Income_Eastern'!BH75+'Schedule 3C_Income_Western'!BH75+'Schedule 3D_Income_The Cape'!BH75</f>
        <v>27494.29610251198</v>
      </c>
      <c r="BI75" s="544">
        <f>'Schedule 3B_Income_Eastern'!BI75+'Schedule 3C_Income_Western'!BI75+'Schedule 3D_Income_The Cape'!BI75</f>
        <v>54576.524346423328</v>
      </c>
      <c r="BJ75" s="210">
        <v>46</v>
      </c>
      <c r="BK75" s="544">
        <f>'Schedule 3B_Income_Eastern'!BK75+'Schedule 3C_Income_Western'!BK75+'Schedule 3D_Income_The Cape'!BK75</f>
        <v>0</v>
      </c>
      <c r="BL75" s="544">
        <f>'Schedule 3B_Income_Eastern'!BL75+'Schedule 3C_Income_Western'!BL75+'Schedule 3D_Income_The Cape'!BL75</f>
        <v>0</v>
      </c>
      <c r="BM75" s="544">
        <f>'Schedule 3B_Income_Eastern'!BM75+'Schedule 3C_Income_Western'!BM75+'Schedule 3D_Income_The Cape'!BM75</f>
        <v>0</v>
      </c>
      <c r="BN75" s="544">
        <f>'Schedule 3B_Income_Eastern'!BN75+'Schedule 3C_Income_Western'!BN75+'Schedule 3D_Income_The Cape'!BN75</f>
        <v>0</v>
      </c>
      <c r="BO75" s="544">
        <f>'Schedule 3B_Income_Eastern'!BO75+'Schedule 3C_Income_Western'!BO75+'Schedule 3D_Income_The Cape'!BO75</f>
        <v>0</v>
      </c>
      <c r="BP75" s="544">
        <f>'Schedule 3B_Income_Eastern'!BP75+'Schedule 3C_Income_Western'!BP75+'Schedule 3D_Income_The Cape'!BP75</f>
        <v>0</v>
      </c>
      <c r="BQ75" s="544">
        <f>'Schedule 3B_Income_Eastern'!BQ75+'Schedule 3C_Income_Western'!BQ75+'Schedule 3D_Income_The Cape'!BQ75</f>
        <v>0</v>
      </c>
      <c r="BR75" s="544">
        <f>'Schedule 3B_Income_Eastern'!BR75+'Schedule 3C_Income_Western'!BR75+'Schedule 3D_Income_The Cape'!BR75</f>
        <v>0</v>
      </c>
      <c r="BS75" s="544">
        <f>'Schedule 3B_Income_Eastern'!BS75+'Schedule 3C_Income_Western'!BS75+'Schedule 3D_Income_The Cape'!BS75</f>
        <v>0</v>
      </c>
      <c r="BT75" s="544">
        <f>'Schedule 3B_Income_Eastern'!BT75+'Schedule 3C_Income_Western'!BT75+'Schedule 3D_Income_The Cape'!BT75</f>
        <v>0</v>
      </c>
      <c r="BU75" s="544">
        <f>'Schedule 3B_Income_Eastern'!BU75+'Schedule 3C_Income_Western'!BU75+'Schedule 3D_Income_The Cape'!BU75</f>
        <v>0</v>
      </c>
      <c r="BV75" s="210">
        <v>46</v>
      </c>
      <c r="BW75" s="544">
        <f>'Schedule 3B_Income_Eastern'!BW75+'Schedule 3C_Income_Western'!BW75+'Schedule 3D_Income_The Cape'!BW75</f>
        <v>11566.195117889873</v>
      </c>
      <c r="BX75" s="544">
        <f>'Schedule 3B_Income_Eastern'!BX75+'Schedule 3C_Income_Western'!BX75+'Schedule 3D_Income_The Cape'!BX75</f>
        <v>13560.603975214586</v>
      </c>
      <c r="BY75" s="544">
        <f>'Schedule 3B_Income_Eastern'!BY75+'Schedule 3C_Income_Western'!BY75+'Schedule 3D_Income_The Cape'!BY75</f>
        <v>0</v>
      </c>
      <c r="BZ75" s="544">
        <f>'Schedule 3B_Income_Eastern'!BZ75+'Schedule 3C_Income_Western'!BZ75+'Schedule 3D_Income_The Cape'!BZ75</f>
        <v>0</v>
      </c>
      <c r="CA75" s="544">
        <f>'Schedule 3B_Income_Eastern'!CA75+'Schedule 3C_Income_Western'!CA75+'Schedule 3D_Income_The Cape'!CA75</f>
        <v>25126.799093104459</v>
      </c>
      <c r="CB75" s="544">
        <f>'Schedule 3B_Income_Eastern'!CB75+'Schedule 3C_Income_Western'!CB75+'Schedule 3D_Income_The Cape'!CB75</f>
        <v>11741.254149809392</v>
      </c>
      <c r="CC75" s="544">
        <f>'Schedule 3B_Income_Eastern'!CC75+'Schedule 3C_Income_Western'!CC75+'Schedule 3D_Income_The Cape'!CC75</f>
        <v>13767.818632925777</v>
      </c>
      <c r="CD75" s="544">
        <f>'Schedule 3B_Income_Eastern'!CD75+'Schedule 3C_Income_Western'!CD75+'Schedule 3D_Income_The Cape'!CD75</f>
        <v>0</v>
      </c>
      <c r="CE75" s="544">
        <f>'Schedule 3B_Income_Eastern'!CE75+'Schedule 3C_Income_Western'!CE75+'Schedule 3D_Income_The Cape'!CE75</f>
        <v>0</v>
      </c>
      <c r="CF75" s="544">
        <f>'Schedule 3B_Income_Eastern'!CF75+'Schedule 3C_Income_Western'!CF75+'Schedule 3D_Income_The Cape'!CF75</f>
        <v>25509.072782735169</v>
      </c>
      <c r="CG75" s="544">
        <f>'Schedule 3B_Income_Eastern'!CG75+'Schedule 3C_Income_Western'!CG75+'Schedule 3D_Income_The Cape'!CG75</f>
        <v>50635.871875839628</v>
      </c>
      <c r="CH75" s="210">
        <v>46</v>
      </c>
      <c r="CI75" s="544">
        <f>'Schedule 3B_Income_Eastern'!CI75+'Schedule 3C_Income_Western'!CI75+'Schedule 3D_Income_The Cape'!CI75</f>
        <v>1417666.017990069</v>
      </c>
      <c r="CJ75" s="544">
        <f>'Schedule 3B_Income_Eastern'!CJ75+'Schedule 3C_Income_Western'!CJ75+'Schedule 3D_Income_The Cape'!CJ75</f>
        <v>1608312.0964676214</v>
      </c>
      <c r="CK75" s="544">
        <f>'Schedule 3B_Income_Eastern'!CK75+'Schedule 3C_Income_Western'!CK75+'Schedule 3D_Income_The Cape'!CK75</f>
        <v>0</v>
      </c>
      <c r="CL75" s="544">
        <f>'Schedule 3B_Income_Eastern'!CL75+'Schedule 3C_Income_Western'!CL75+'Schedule 3D_Income_The Cape'!CL75</f>
        <v>0</v>
      </c>
      <c r="CM75" s="372">
        <f>SUM(CI75:CL75)</f>
        <v>3025978.1144576902</v>
      </c>
      <c r="CN75" s="544">
        <f>'Schedule 3B_Income_Eastern'!CN75+'Schedule 3C_Income_Western'!CN75+'Schedule 3D_Income_The Cape'!CN75</f>
        <v>1439122.9654274057</v>
      </c>
      <c r="CO75" s="544">
        <f>'Schedule 3B_Income_Eastern'!CO75+'Schedule 3C_Income_Western'!CO75+'Schedule 3D_Income_The Cape'!CO75</f>
        <v>1632888.128713046</v>
      </c>
      <c r="CP75" s="544">
        <f>'Schedule 3B_Income_Eastern'!CP75+'Schedule 3C_Income_Western'!CP75+'Schedule 3D_Income_The Cape'!CP75</f>
        <v>0</v>
      </c>
      <c r="CQ75" s="544">
        <f>'Schedule 3B_Income_Eastern'!CQ75+'Schedule 3C_Income_Western'!CQ75+'Schedule 3D_Income_The Cape'!CQ75</f>
        <v>0</v>
      </c>
      <c r="CR75" s="372">
        <f>SUM(CN75:CQ75)</f>
        <v>3072011.0941404514</v>
      </c>
      <c r="CS75" s="544">
        <f>'Schedule 3B_Income_Eastern'!CS75+'Schedule 3C_Income_Western'!CS75+'Schedule 3D_Income_The Cape'!CS75</f>
        <v>2856788.9834174747</v>
      </c>
      <c r="CT75" s="544">
        <f>'Schedule 3B_Income_Eastern'!CT75+'Schedule 3C_Income_Western'!CT75+'Schedule 3D_Income_The Cape'!CT75</f>
        <v>3241200.2251806674</v>
      </c>
      <c r="CU75" s="544">
        <f>'Schedule 3B_Income_Eastern'!CU75+'Schedule 3C_Income_Western'!CU75+'Schedule 3D_Income_The Cape'!CU75</f>
        <v>0</v>
      </c>
      <c r="CV75" s="544">
        <f>'Schedule 3B_Income_Eastern'!CV75+'Schedule 3C_Income_Western'!CV75+'Schedule 3D_Income_The Cape'!CV75</f>
        <v>0</v>
      </c>
      <c r="CW75" s="372">
        <f>SUM(CS75:CV75)</f>
        <v>6097989.2085981425</v>
      </c>
    </row>
    <row r="76" spans="1:101" ht="15.75" customHeight="1">
      <c r="A76" s="79" t="s">
        <v>272</v>
      </c>
      <c r="B76" s="210">
        <v>47</v>
      </c>
      <c r="C76" s="544">
        <f>'Schedule 3B_Income_Eastern'!C76+'Schedule 3C_Income_Western'!C76+'Schedule 3D_Income_The Cape'!C76</f>
        <v>225.72066206771598</v>
      </c>
      <c r="D76" s="544">
        <f>'Schedule 3B_Income_Eastern'!D76+'Schedule 3C_Income_Western'!D76+'Schedule 3D_Income_The Cape'!D76</f>
        <v>153.79639581897362</v>
      </c>
      <c r="E76" s="544">
        <f>'Schedule 3B_Income_Eastern'!E76+'Schedule 3C_Income_Western'!E76+'Schedule 3D_Income_The Cape'!E76</f>
        <v>0</v>
      </c>
      <c r="F76" s="544">
        <f>'Schedule 3B_Income_Eastern'!F76+'Schedule 3C_Income_Western'!F76+'Schedule 3D_Income_The Cape'!F76</f>
        <v>0</v>
      </c>
      <c r="G76" s="544">
        <f>'Schedule 3B_Income_Eastern'!G76+'Schedule 3C_Income_Western'!G76+'Schedule 3D_Income_The Cape'!G76</f>
        <v>379.5170578866896</v>
      </c>
      <c r="H76" s="544">
        <f>'Schedule 3B_Income_Eastern'!H76+'Schedule 3C_Income_Western'!H76+'Schedule 3D_Income_The Cape'!H76</f>
        <v>225.72066206771598</v>
      </c>
      <c r="I76" s="544">
        <f>'Schedule 3B_Income_Eastern'!I76+'Schedule 3C_Income_Western'!I76+'Schedule 3D_Income_The Cape'!I76</f>
        <v>153.79639581897362</v>
      </c>
      <c r="J76" s="544">
        <f>'Schedule 3B_Income_Eastern'!J76+'Schedule 3C_Income_Western'!J76+'Schedule 3D_Income_The Cape'!J76</f>
        <v>0</v>
      </c>
      <c r="K76" s="544">
        <f>'Schedule 3B_Income_Eastern'!K76+'Schedule 3C_Income_Western'!K76+'Schedule 3D_Income_The Cape'!K76</f>
        <v>0</v>
      </c>
      <c r="L76" s="544">
        <f>'Schedule 3B_Income_Eastern'!L76+'Schedule 3C_Income_Western'!L76+'Schedule 3D_Income_The Cape'!L76</f>
        <v>379.5170578866896</v>
      </c>
      <c r="M76" s="544">
        <f>'Schedule 3B_Income_Eastern'!M76+'Schedule 3C_Income_Western'!M76+'Schedule 3D_Income_The Cape'!M76</f>
        <v>759.0341157733792</v>
      </c>
      <c r="N76" s="210">
        <v>47</v>
      </c>
      <c r="O76" s="544">
        <f>'Schedule 3B_Income_Eastern'!O76+'Schedule 3C_Income_Western'!O76+'Schedule 3D_Income_The Cape'!O76</f>
        <v>252.37790222404101</v>
      </c>
      <c r="P76" s="544">
        <f>'Schedule 3B_Income_Eastern'!P76+'Schedule 3C_Income_Western'!P76+'Schedule 3D_Income_The Cape'!P76</f>
        <v>193.41794450606855</v>
      </c>
      <c r="Q76" s="544">
        <f>'Schedule 3B_Income_Eastern'!Q76+'Schedule 3C_Income_Western'!Q76+'Schedule 3D_Income_The Cape'!Q76</f>
        <v>0</v>
      </c>
      <c r="R76" s="544">
        <f>'Schedule 3B_Income_Eastern'!R76+'Schedule 3C_Income_Western'!R76+'Schedule 3D_Income_The Cape'!R76</f>
        <v>0</v>
      </c>
      <c r="S76" s="544">
        <f>'Schedule 3B_Income_Eastern'!S76+'Schedule 3C_Income_Western'!S76+'Schedule 3D_Income_The Cape'!S76</f>
        <v>445.79584673010953</v>
      </c>
      <c r="T76" s="544">
        <f>'Schedule 3B_Income_Eastern'!T76+'Schedule 3C_Income_Western'!T76+'Schedule 3D_Income_The Cape'!T76</f>
        <v>252.37790222404101</v>
      </c>
      <c r="U76" s="544">
        <f>'Schedule 3B_Income_Eastern'!U76+'Schedule 3C_Income_Western'!U76+'Schedule 3D_Income_The Cape'!U76</f>
        <v>193.41794450606855</v>
      </c>
      <c r="V76" s="544">
        <f>'Schedule 3B_Income_Eastern'!V76+'Schedule 3C_Income_Western'!V76+'Schedule 3D_Income_The Cape'!V76</f>
        <v>0</v>
      </c>
      <c r="W76" s="544">
        <f>'Schedule 3B_Income_Eastern'!W76+'Schedule 3C_Income_Western'!W76+'Schedule 3D_Income_The Cape'!W76</f>
        <v>0</v>
      </c>
      <c r="X76" s="544">
        <f>'Schedule 3B_Income_Eastern'!X76+'Schedule 3C_Income_Western'!X76+'Schedule 3D_Income_The Cape'!X76</f>
        <v>445.79584673010953</v>
      </c>
      <c r="Y76" s="544">
        <f>'Schedule 3B_Income_Eastern'!Y76+'Schedule 3C_Income_Western'!Y76+'Schedule 3D_Income_The Cape'!Y76</f>
        <v>891.59169346021906</v>
      </c>
      <c r="Z76" s="210">
        <v>47</v>
      </c>
      <c r="AA76" s="544">
        <f>'Schedule 3B_Income_Eastern'!AA76+'Schedule 3C_Income_Western'!AA76+'Schedule 3D_Income_The Cape'!AA76</f>
        <v>38.69074168163997</v>
      </c>
      <c r="AB76" s="544">
        <f>'Schedule 3B_Income_Eastern'!AB76+'Schedule 3C_Income_Western'!AB76+'Schedule 3D_Income_The Cape'!AB76</f>
        <v>29.262894866216222</v>
      </c>
      <c r="AC76" s="544">
        <f>'Schedule 3B_Income_Eastern'!AC76+'Schedule 3C_Income_Western'!AC76+'Schedule 3D_Income_The Cape'!AC76</f>
        <v>0</v>
      </c>
      <c r="AD76" s="544">
        <f>'Schedule 3B_Income_Eastern'!AD76+'Schedule 3C_Income_Western'!AD76+'Schedule 3D_Income_The Cape'!AD76</f>
        <v>0</v>
      </c>
      <c r="AE76" s="544">
        <f>'Schedule 3B_Income_Eastern'!AE76+'Schedule 3C_Income_Western'!AE76+'Schedule 3D_Income_The Cape'!AE76</f>
        <v>67.953636547856192</v>
      </c>
      <c r="AF76" s="544">
        <f>'Schedule 3B_Income_Eastern'!AF76+'Schedule 3C_Income_Western'!AF76+'Schedule 3D_Income_The Cape'!AF76</f>
        <v>38.69074168163997</v>
      </c>
      <c r="AG76" s="544">
        <f>'Schedule 3B_Income_Eastern'!AG76+'Schedule 3C_Income_Western'!AG76+'Schedule 3D_Income_The Cape'!AG76</f>
        <v>29.262894866216222</v>
      </c>
      <c r="AH76" s="544">
        <f>'Schedule 3B_Income_Eastern'!AH76+'Schedule 3C_Income_Western'!AH76+'Schedule 3D_Income_The Cape'!AH76</f>
        <v>0</v>
      </c>
      <c r="AI76" s="544">
        <f>'Schedule 3B_Income_Eastern'!AI76+'Schedule 3C_Income_Western'!AI76+'Schedule 3D_Income_The Cape'!AI76</f>
        <v>0</v>
      </c>
      <c r="AJ76" s="544">
        <f>'Schedule 3B_Income_Eastern'!AJ76+'Schedule 3C_Income_Western'!AJ76+'Schedule 3D_Income_The Cape'!AJ76</f>
        <v>67.953636547856192</v>
      </c>
      <c r="AK76" s="544">
        <f>'Schedule 3B_Income_Eastern'!AK76+'Schedule 3C_Income_Western'!AK76+'Schedule 3D_Income_The Cape'!AK76</f>
        <v>135.90727309571238</v>
      </c>
      <c r="AL76" s="210">
        <v>47</v>
      </c>
      <c r="AM76" s="544">
        <f>'Schedule 3B_Income_Eastern'!AM76+'Schedule 3C_Income_Western'!AM76+'Schedule 3D_Income_The Cape'!AM76</f>
        <v>876.38822301832556</v>
      </c>
      <c r="AN76" s="544">
        <f>'Schedule 3B_Income_Eastern'!AN76+'Schedule 3C_Income_Western'!AN76+'Schedule 3D_Income_The Cape'!AN76</f>
        <v>716.25800247097925</v>
      </c>
      <c r="AO76" s="544">
        <f>'Schedule 3B_Income_Eastern'!AO76+'Schedule 3C_Income_Western'!AO76+'Schedule 3D_Income_The Cape'!AO76</f>
        <v>0</v>
      </c>
      <c r="AP76" s="544">
        <f>'Schedule 3B_Income_Eastern'!AP76+'Schedule 3C_Income_Western'!AP76+'Schedule 3D_Income_The Cape'!AP76</f>
        <v>0</v>
      </c>
      <c r="AQ76" s="544">
        <f>'Schedule 3B_Income_Eastern'!AQ76+'Schedule 3C_Income_Western'!AQ76+'Schedule 3D_Income_The Cape'!AQ76</f>
        <v>1592.6462254893045</v>
      </c>
      <c r="AR76" s="544">
        <f>'Schedule 3B_Income_Eastern'!AR76+'Schedule 3C_Income_Western'!AR76+'Schedule 3D_Income_The Cape'!AR76</f>
        <v>876.38822301832556</v>
      </c>
      <c r="AS76" s="544">
        <f>'Schedule 3B_Income_Eastern'!AS76+'Schedule 3C_Income_Western'!AS76+'Schedule 3D_Income_The Cape'!AS76</f>
        <v>716.25800247097925</v>
      </c>
      <c r="AT76" s="544">
        <f>'Schedule 3B_Income_Eastern'!AT76+'Schedule 3C_Income_Western'!AT76+'Schedule 3D_Income_The Cape'!AT76</f>
        <v>0</v>
      </c>
      <c r="AU76" s="544">
        <f>'Schedule 3B_Income_Eastern'!AU76+'Schedule 3C_Income_Western'!AU76+'Schedule 3D_Income_The Cape'!AU76</f>
        <v>0</v>
      </c>
      <c r="AV76" s="544">
        <f>'Schedule 3B_Income_Eastern'!AV76+'Schedule 3C_Income_Western'!AV76+'Schedule 3D_Income_The Cape'!AV76</f>
        <v>1592.6462254893045</v>
      </c>
      <c r="AW76" s="544">
        <f>'Schedule 3B_Income_Eastern'!AW76+'Schedule 3C_Income_Western'!AW76+'Schedule 3D_Income_The Cape'!AW76</f>
        <v>3185.2924509786089</v>
      </c>
      <c r="AX76" s="210">
        <v>47</v>
      </c>
      <c r="AY76" s="544">
        <f>'Schedule 3B_Income_Eastern'!AY76+'Schedule 3C_Income_Western'!AY76+'Schedule 3D_Income_The Cape'!AY76</f>
        <v>12.151912364432448</v>
      </c>
      <c r="AZ76" s="544">
        <f>'Schedule 3B_Income_Eastern'!AZ76+'Schedule 3C_Income_Western'!AZ76+'Schedule 3D_Income_The Cape'!AZ76</f>
        <v>10.322392488950289</v>
      </c>
      <c r="BA76" s="544">
        <f>'Schedule 3B_Income_Eastern'!BA76+'Schedule 3C_Income_Western'!BA76+'Schedule 3D_Income_The Cape'!BA76</f>
        <v>0</v>
      </c>
      <c r="BB76" s="544">
        <f>'Schedule 3B_Income_Eastern'!BB76+'Schedule 3C_Income_Western'!BB76+'Schedule 3D_Income_The Cape'!BB76</f>
        <v>0</v>
      </c>
      <c r="BC76" s="544">
        <f>'Schedule 3B_Income_Eastern'!BC76+'Schedule 3C_Income_Western'!BC76+'Schedule 3D_Income_The Cape'!BC76</f>
        <v>22.474304853382733</v>
      </c>
      <c r="BD76" s="544">
        <f>'Schedule 3B_Income_Eastern'!BD76+'Schedule 3C_Income_Western'!BD76+'Schedule 3D_Income_The Cape'!BD76</f>
        <v>12.151912364432448</v>
      </c>
      <c r="BE76" s="544">
        <f>'Schedule 3B_Income_Eastern'!BE76+'Schedule 3C_Income_Western'!BE76+'Schedule 3D_Income_The Cape'!BE76</f>
        <v>10.322392488950289</v>
      </c>
      <c r="BF76" s="544">
        <f>'Schedule 3B_Income_Eastern'!BF76+'Schedule 3C_Income_Western'!BF76+'Schedule 3D_Income_The Cape'!BF76</f>
        <v>0</v>
      </c>
      <c r="BG76" s="544">
        <f>'Schedule 3B_Income_Eastern'!BG76+'Schedule 3C_Income_Western'!BG76+'Schedule 3D_Income_The Cape'!BG76</f>
        <v>0</v>
      </c>
      <c r="BH76" s="544">
        <f>'Schedule 3B_Income_Eastern'!BH76+'Schedule 3C_Income_Western'!BH76+'Schedule 3D_Income_The Cape'!BH76</f>
        <v>22.474304853382733</v>
      </c>
      <c r="BI76" s="544">
        <f>'Schedule 3B_Income_Eastern'!BI76+'Schedule 3C_Income_Western'!BI76+'Schedule 3D_Income_The Cape'!BI76</f>
        <v>44.948609706765467</v>
      </c>
      <c r="BJ76" s="210">
        <v>47</v>
      </c>
      <c r="BK76" s="544">
        <f>'Schedule 3B_Income_Eastern'!BK76+'Schedule 3C_Income_Western'!BK76+'Schedule 3D_Income_The Cape'!BK76</f>
        <v>0</v>
      </c>
      <c r="BL76" s="544">
        <f>'Schedule 3B_Income_Eastern'!BL76+'Schedule 3C_Income_Western'!BL76+'Schedule 3D_Income_The Cape'!BL76</f>
        <v>0</v>
      </c>
      <c r="BM76" s="544">
        <f>'Schedule 3B_Income_Eastern'!BM76+'Schedule 3C_Income_Western'!BM76+'Schedule 3D_Income_The Cape'!BM76</f>
        <v>0</v>
      </c>
      <c r="BN76" s="544">
        <f>'Schedule 3B_Income_Eastern'!BN76+'Schedule 3C_Income_Western'!BN76+'Schedule 3D_Income_The Cape'!BN76</f>
        <v>0</v>
      </c>
      <c r="BO76" s="544">
        <f>'Schedule 3B_Income_Eastern'!BO76+'Schedule 3C_Income_Western'!BO76+'Schedule 3D_Income_The Cape'!BO76</f>
        <v>0</v>
      </c>
      <c r="BP76" s="544">
        <f>'Schedule 3B_Income_Eastern'!BP76+'Schedule 3C_Income_Western'!BP76+'Schedule 3D_Income_The Cape'!BP76</f>
        <v>0</v>
      </c>
      <c r="BQ76" s="544">
        <f>'Schedule 3B_Income_Eastern'!BQ76+'Schedule 3C_Income_Western'!BQ76+'Schedule 3D_Income_The Cape'!BQ76</f>
        <v>0</v>
      </c>
      <c r="BR76" s="544">
        <f>'Schedule 3B_Income_Eastern'!BR76+'Schedule 3C_Income_Western'!BR76+'Schedule 3D_Income_The Cape'!BR76</f>
        <v>0</v>
      </c>
      <c r="BS76" s="544">
        <f>'Schedule 3B_Income_Eastern'!BS76+'Schedule 3C_Income_Western'!BS76+'Schedule 3D_Income_The Cape'!BS76</f>
        <v>0</v>
      </c>
      <c r="BT76" s="544">
        <f>'Schedule 3B_Income_Eastern'!BT76+'Schedule 3C_Income_Western'!BT76+'Schedule 3D_Income_The Cape'!BT76</f>
        <v>0</v>
      </c>
      <c r="BU76" s="544">
        <f>'Schedule 3B_Income_Eastern'!BU76+'Schedule 3C_Income_Western'!BU76+'Schedule 3D_Income_The Cape'!BU76</f>
        <v>0</v>
      </c>
      <c r="BV76" s="210">
        <v>47</v>
      </c>
      <c r="BW76" s="544">
        <f>'Schedule 3B_Income_Eastern'!BW76+'Schedule 3C_Income_Western'!BW76+'Schedule 3D_Income_The Cape'!BW76</f>
        <v>11.559858168844997</v>
      </c>
      <c r="BX76" s="544">
        <f>'Schedule 3B_Income_Eastern'!BX76+'Schedule 3C_Income_Western'!BX76+'Schedule 3D_Income_The Cape'!BX76</f>
        <v>9.3795978588119731</v>
      </c>
      <c r="BY76" s="544">
        <f>'Schedule 3B_Income_Eastern'!BY76+'Schedule 3C_Income_Western'!BY76+'Schedule 3D_Income_The Cape'!BY76</f>
        <v>0</v>
      </c>
      <c r="BZ76" s="544">
        <f>'Schedule 3B_Income_Eastern'!BZ76+'Schedule 3C_Income_Western'!BZ76+'Schedule 3D_Income_The Cape'!BZ76</f>
        <v>0</v>
      </c>
      <c r="CA76" s="544">
        <f>'Schedule 3B_Income_Eastern'!CA76+'Schedule 3C_Income_Western'!CA76+'Schedule 3D_Income_The Cape'!CA76</f>
        <v>20.93945602765697</v>
      </c>
      <c r="CB76" s="544">
        <f>'Schedule 3B_Income_Eastern'!CB76+'Schedule 3C_Income_Western'!CB76+'Schedule 3D_Income_The Cape'!CB76</f>
        <v>11.559858168844997</v>
      </c>
      <c r="CC76" s="544">
        <f>'Schedule 3B_Income_Eastern'!CC76+'Schedule 3C_Income_Western'!CC76+'Schedule 3D_Income_The Cape'!CC76</f>
        <v>9.3795978588119731</v>
      </c>
      <c r="CD76" s="544">
        <f>'Schedule 3B_Income_Eastern'!CD76+'Schedule 3C_Income_Western'!CD76+'Schedule 3D_Income_The Cape'!CD76</f>
        <v>0</v>
      </c>
      <c r="CE76" s="544">
        <f>'Schedule 3B_Income_Eastern'!CE76+'Schedule 3C_Income_Western'!CE76+'Schedule 3D_Income_The Cape'!CE76</f>
        <v>0</v>
      </c>
      <c r="CF76" s="544">
        <f>'Schedule 3B_Income_Eastern'!CF76+'Schedule 3C_Income_Western'!CF76+'Schedule 3D_Income_The Cape'!CF76</f>
        <v>20.93945602765697</v>
      </c>
      <c r="CG76" s="544">
        <f>'Schedule 3B_Income_Eastern'!CG76+'Schedule 3C_Income_Western'!CG76+'Schedule 3D_Income_The Cape'!CG76</f>
        <v>41.87891205531394</v>
      </c>
      <c r="CH76" s="210">
        <v>47</v>
      </c>
      <c r="CI76" s="544">
        <f>'Schedule 3B_Income_Eastern'!CI76+'Schedule 3C_Income_Western'!CI76+'Schedule 3D_Income_The Cape'!CI76</f>
        <v>1416.8892995249998</v>
      </c>
      <c r="CJ76" s="544">
        <f>'Schedule 3B_Income_Eastern'!CJ76+'Schedule 3C_Income_Western'!CJ76+'Schedule 3D_Income_The Cape'!CJ76</f>
        <v>1112.4372280099997</v>
      </c>
      <c r="CK76" s="544">
        <f>'Schedule 3B_Income_Eastern'!CK76+'Schedule 3C_Income_Western'!CK76+'Schedule 3D_Income_The Cape'!CK76</f>
        <v>0</v>
      </c>
      <c r="CL76" s="544">
        <f>'Schedule 3B_Income_Eastern'!CL76+'Schedule 3C_Income_Western'!CL76+'Schedule 3D_Income_The Cape'!CL76</f>
        <v>0</v>
      </c>
      <c r="CM76" s="372">
        <f t="shared" ref="CM76:CM85" si="36">SUM(CI76:CL76)</f>
        <v>2529.3265275349995</v>
      </c>
      <c r="CN76" s="544">
        <f>'Schedule 3B_Income_Eastern'!CN76+'Schedule 3C_Income_Western'!CN76+'Schedule 3D_Income_The Cape'!CN76</f>
        <v>1416.8892995249998</v>
      </c>
      <c r="CO76" s="544">
        <f>'Schedule 3B_Income_Eastern'!CO76+'Schedule 3C_Income_Western'!CO76+'Schedule 3D_Income_The Cape'!CO76</f>
        <v>1112.4372280099997</v>
      </c>
      <c r="CP76" s="544">
        <f>'Schedule 3B_Income_Eastern'!CP76+'Schedule 3C_Income_Western'!CP76+'Schedule 3D_Income_The Cape'!CP76</f>
        <v>0</v>
      </c>
      <c r="CQ76" s="544">
        <f>'Schedule 3B_Income_Eastern'!CQ76+'Schedule 3C_Income_Western'!CQ76+'Schedule 3D_Income_The Cape'!CQ76</f>
        <v>0</v>
      </c>
      <c r="CR76" s="372">
        <f t="shared" ref="CR76:CR85" si="37">SUM(CN76:CQ76)</f>
        <v>2529.3265275349995</v>
      </c>
      <c r="CS76" s="544">
        <f>'Schedule 3B_Income_Eastern'!CS76+'Schedule 3C_Income_Western'!CS76+'Schedule 3D_Income_The Cape'!CS76</f>
        <v>2833.7785990499997</v>
      </c>
      <c r="CT76" s="544">
        <f>'Schedule 3B_Income_Eastern'!CT76+'Schedule 3C_Income_Western'!CT76+'Schedule 3D_Income_The Cape'!CT76</f>
        <v>2224.8744560199993</v>
      </c>
      <c r="CU76" s="544">
        <f>'Schedule 3B_Income_Eastern'!CU76+'Schedule 3C_Income_Western'!CU76+'Schedule 3D_Income_The Cape'!CU76</f>
        <v>0</v>
      </c>
      <c r="CV76" s="544">
        <f>'Schedule 3B_Income_Eastern'!CV76+'Schedule 3C_Income_Western'!CV76+'Schedule 3D_Income_The Cape'!CV76</f>
        <v>0</v>
      </c>
      <c r="CW76" s="372">
        <f t="shared" ref="CW76:CW85" si="38">SUM(CS76:CV76)</f>
        <v>5058.653055069999</v>
      </c>
    </row>
    <row r="77" spans="1:101" ht="15.75" customHeight="1">
      <c r="A77" s="79" t="s">
        <v>274</v>
      </c>
      <c r="B77" s="210">
        <v>48</v>
      </c>
      <c r="C77" s="544">
        <f>'Schedule 3B_Income_Eastern'!C77+'Schedule 3C_Income_Western'!C77+'Schedule 3D_Income_The Cape'!C77</f>
        <v>0</v>
      </c>
      <c r="D77" s="544">
        <f>'Schedule 3B_Income_Eastern'!D77+'Schedule 3C_Income_Western'!D77+'Schedule 3D_Income_The Cape'!D77</f>
        <v>0</v>
      </c>
      <c r="E77" s="544">
        <f>'Schedule 3B_Income_Eastern'!E77+'Schedule 3C_Income_Western'!E77+'Schedule 3D_Income_The Cape'!E77</f>
        <v>0</v>
      </c>
      <c r="F77" s="544">
        <f>'Schedule 3B_Income_Eastern'!F77+'Schedule 3C_Income_Western'!F77+'Schedule 3D_Income_The Cape'!F77</f>
        <v>0</v>
      </c>
      <c r="G77" s="544">
        <f>'Schedule 3B_Income_Eastern'!G77+'Schedule 3C_Income_Western'!G77+'Schedule 3D_Income_The Cape'!G77</f>
        <v>0</v>
      </c>
      <c r="H77" s="544">
        <f>'Schedule 3B_Income_Eastern'!H77+'Schedule 3C_Income_Western'!H77+'Schedule 3D_Income_The Cape'!H77</f>
        <v>0</v>
      </c>
      <c r="I77" s="544">
        <f>'Schedule 3B_Income_Eastern'!I77+'Schedule 3C_Income_Western'!I77+'Schedule 3D_Income_The Cape'!I77</f>
        <v>0</v>
      </c>
      <c r="J77" s="544">
        <f>'Schedule 3B_Income_Eastern'!J77+'Schedule 3C_Income_Western'!J77+'Schedule 3D_Income_The Cape'!J77</f>
        <v>0</v>
      </c>
      <c r="K77" s="544">
        <f>'Schedule 3B_Income_Eastern'!K77+'Schedule 3C_Income_Western'!K77+'Schedule 3D_Income_The Cape'!K77</f>
        <v>0</v>
      </c>
      <c r="L77" s="544">
        <f>'Schedule 3B_Income_Eastern'!L77+'Schedule 3C_Income_Western'!L77+'Schedule 3D_Income_The Cape'!L77</f>
        <v>0</v>
      </c>
      <c r="M77" s="544">
        <f>'Schedule 3B_Income_Eastern'!M77+'Schedule 3C_Income_Western'!M77+'Schedule 3D_Income_The Cape'!M77</f>
        <v>0</v>
      </c>
      <c r="N77" s="210">
        <v>48</v>
      </c>
      <c r="O77" s="544">
        <f>'Schedule 3B_Income_Eastern'!O77+'Schedule 3C_Income_Western'!O77+'Schedule 3D_Income_The Cape'!O77</f>
        <v>0</v>
      </c>
      <c r="P77" s="544">
        <f>'Schedule 3B_Income_Eastern'!P77+'Schedule 3C_Income_Western'!P77+'Schedule 3D_Income_The Cape'!P77</f>
        <v>0</v>
      </c>
      <c r="Q77" s="544">
        <f>'Schedule 3B_Income_Eastern'!Q77+'Schedule 3C_Income_Western'!Q77+'Schedule 3D_Income_The Cape'!Q77</f>
        <v>0</v>
      </c>
      <c r="R77" s="544">
        <f>'Schedule 3B_Income_Eastern'!R77+'Schedule 3C_Income_Western'!R77+'Schedule 3D_Income_The Cape'!R77</f>
        <v>0</v>
      </c>
      <c r="S77" s="544">
        <f>'Schedule 3B_Income_Eastern'!S77+'Schedule 3C_Income_Western'!S77+'Schedule 3D_Income_The Cape'!S77</f>
        <v>0</v>
      </c>
      <c r="T77" s="544">
        <f>'Schedule 3B_Income_Eastern'!T77+'Schedule 3C_Income_Western'!T77+'Schedule 3D_Income_The Cape'!T77</f>
        <v>0</v>
      </c>
      <c r="U77" s="544">
        <f>'Schedule 3B_Income_Eastern'!U77+'Schedule 3C_Income_Western'!U77+'Schedule 3D_Income_The Cape'!U77</f>
        <v>0</v>
      </c>
      <c r="V77" s="544">
        <f>'Schedule 3B_Income_Eastern'!V77+'Schedule 3C_Income_Western'!V77+'Schedule 3D_Income_The Cape'!V77</f>
        <v>0</v>
      </c>
      <c r="W77" s="544">
        <f>'Schedule 3B_Income_Eastern'!W77+'Schedule 3C_Income_Western'!W77+'Schedule 3D_Income_The Cape'!W77</f>
        <v>0</v>
      </c>
      <c r="X77" s="544">
        <f>'Schedule 3B_Income_Eastern'!X77+'Schedule 3C_Income_Western'!X77+'Schedule 3D_Income_The Cape'!X77</f>
        <v>0</v>
      </c>
      <c r="Y77" s="544">
        <f>'Schedule 3B_Income_Eastern'!Y77+'Schedule 3C_Income_Western'!Y77+'Schedule 3D_Income_The Cape'!Y77</f>
        <v>0</v>
      </c>
      <c r="Z77" s="210">
        <v>48</v>
      </c>
      <c r="AA77" s="544">
        <f>'Schedule 3B_Income_Eastern'!AA77+'Schedule 3C_Income_Western'!AA77+'Schedule 3D_Income_The Cape'!AA77</f>
        <v>0</v>
      </c>
      <c r="AB77" s="544">
        <f>'Schedule 3B_Income_Eastern'!AB77+'Schedule 3C_Income_Western'!AB77+'Schedule 3D_Income_The Cape'!AB77</f>
        <v>0</v>
      </c>
      <c r="AC77" s="544">
        <f>'Schedule 3B_Income_Eastern'!AC77+'Schedule 3C_Income_Western'!AC77+'Schedule 3D_Income_The Cape'!AC77</f>
        <v>0</v>
      </c>
      <c r="AD77" s="544">
        <f>'Schedule 3B_Income_Eastern'!AD77+'Schedule 3C_Income_Western'!AD77+'Schedule 3D_Income_The Cape'!AD77</f>
        <v>0</v>
      </c>
      <c r="AE77" s="544">
        <f>'Schedule 3B_Income_Eastern'!AE77+'Schedule 3C_Income_Western'!AE77+'Schedule 3D_Income_The Cape'!AE77</f>
        <v>0</v>
      </c>
      <c r="AF77" s="544">
        <f>'Schedule 3B_Income_Eastern'!AF77+'Schedule 3C_Income_Western'!AF77+'Schedule 3D_Income_The Cape'!AF77</f>
        <v>0</v>
      </c>
      <c r="AG77" s="544">
        <f>'Schedule 3B_Income_Eastern'!AG77+'Schedule 3C_Income_Western'!AG77+'Schedule 3D_Income_The Cape'!AG77</f>
        <v>0</v>
      </c>
      <c r="AH77" s="544">
        <f>'Schedule 3B_Income_Eastern'!AH77+'Schedule 3C_Income_Western'!AH77+'Schedule 3D_Income_The Cape'!AH77</f>
        <v>0</v>
      </c>
      <c r="AI77" s="544">
        <f>'Schedule 3B_Income_Eastern'!AI77+'Schedule 3C_Income_Western'!AI77+'Schedule 3D_Income_The Cape'!AI77</f>
        <v>0</v>
      </c>
      <c r="AJ77" s="544">
        <f>'Schedule 3B_Income_Eastern'!AJ77+'Schedule 3C_Income_Western'!AJ77+'Schedule 3D_Income_The Cape'!AJ77</f>
        <v>0</v>
      </c>
      <c r="AK77" s="544">
        <f>'Schedule 3B_Income_Eastern'!AK77+'Schedule 3C_Income_Western'!AK77+'Schedule 3D_Income_The Cape'!AK77</f>
        <v>0</v>
      </c>
      <c r="AL77" s="210">
        <v>48</v>
      </c>
      <c r="AM77" s="544">
        <f>'Schedule 3B_Income_Eastern'!AM77+'Schedule 3C_Income_Western'!AM77+'Schedule 3D_Income_The Cape'!AM77</f>
        <v>0</v>
      </c>
      <c r="AN77" s="544">
        <f>'Schedule 3B_Income_Eastern'!AN77+'Schedule 3C_Income_Western'!AN77+'Schedule 3D_Income_The Cape'!AN77</f>
        <v>0</v>
      </c>
      <c r="AO77" s="544">
        <f>'Schedule 3B_Income_Eastern'!AO77+'Schedule 3C_Income_Western'!AO77+'Schedule 3D_Income_The Cape'!AO77</f>
        <v>0</v>
      </c>
      <c r="AP77" s="544">
        <f>'Schedule 3B_Income_Eastern'!AP77+'Schedule 3C_Income_Western'!AP77+'Schedule 3D_Income_The Cape'!AP77</f>
        <v>0</v>
      </c>
      <c r="AQ77" s="544">
        <f>'Schedule 3B_Income_Eastern'!AQ77+'Schedule 3C_Income_Western'!AQ77+'Schedule 3D_Income_The Cape'!AQ77</f>
        <v>0</v>
      </c>
      <c r="AR77" s="544">
        <f>'Schedule 3B_Income_Eastern'!AR77+'Schedule 3C_Income_Western'!AR77+'Schedule 3D_Income_The Cape'!AR77</f>
        <v>0</v>
      </c>
      <c r="AS77" s="544">
        <f>'Schedule 3B_Income_Eastern'!AS77+'Schedule 3C_Income_Western'!AS77+'Schedule 3D_Income_The Cape'!AS77</f>
        <v>0</v>
      </c>
      <c r="AT77" s="544">
        <f>'Schedule 3B_Income_Eastern'!AT77+'Schedule 3C_Income_Western'!AT77+'Schedule 3D_Income_The Cape'!AT77</f>
        <v>0</v>
      </c>
      <c r="AU77" s="544">
        <f>'Schedule 3B_Income_Eastern'!AU77+'Schedule 3C_Income_Western'!AU77+'Schedule 3D_Income_The Cape'!AU77</f>
        <v>0</v>
      </c>
      <c r="AV77" s="544">
        <f>'Schedule 3B_Income_Eastern'!AV77+'Schedule 3C_Income_Western'!AV77+'Schedule 3D_Income_The Cape'!AV77</f>
        <v>0</v>
      </c>
      <c r="AW77" s="544">
        <f>'Schedule 3B_Income_Eastern'!AW77+'Schedule 3C_Income_Western'!AW77+'Schedule 3D_Income_The Cape'!AW77</f>
        <v>0</v>
      </c>
      <c r="AX77" s="210">
        <v>48</v>
      </c>
      <c r="AY77" s="544">
        <f>'Schedule 3B_Income_Eastern'!AY77+'Schedule 3C_Income_Western'!AY77+'Schedule 3D_Income_The Cape'!AY77</f>
        <v>0</v>
      </c>
      <c r="AZ77" s="544">
        <f>'Schedule 3B_Income_Eastern'!AZ77+'Schedule 3C_Income_Western'!AZ77+'Schedule 3D_Income_The Cape'!AZ77</f>
        <v>0</v>
      </c>
      <c r="BA77" s="544">
        <f>'Schedule 3B_Income_Eastern'!BA77+'Schedule 3C_Income_Western'!BA77+'Schedule 3D_Income_The Cape'!BA77</f>
        <v>0</v>
      </c>
      <c r="BB77" s="544">
        <f>'Schedule 3B_Income_Eastern'!BB77+'Schedule 3C_Income_Western'!BB77+'Schedule 3D_Income_The Cape'!BB77</f>
        <v>0</v>
      </c>
      <c r="BC77" s="544">
        <f>'Schedule 3B_Income_Eastern'!BC77+'Schedule 3C_Income_Western'!BC77+'Schedule 3D_Income_The Cape'!BC77</f>
        <v>0</v>
      </c>
      <c r="BD77" s="544">
        <f>'Schedule 3B_Income_Eastern'!BD77+'Schedule 3C_Income_Western'!BD77+'Schedule 3D_Income_The Cape'!BD77</f>
        <v>0</v>
      </c>
      <c r="BE77" s="544">
        <f>'Schedule 3B_Income_Eastern'!BE77+'Schedule 3C_Income_Western'!BE77+'Schedule 3D_Income_The Cape'!BE77</f>
        <v>0</v>
      </c>
      <c r="BF77" s="544">
        <f>'Schedule 3B_Income_Eastern'!BF77+'Schedule 3C_Income_Western'!BF77+'Schedule 3D_Income_The Cape'!BF77</f>
        <v>0</v>
      </c>
      <c r="BG77" s="544">
        <f>'Schedule 3B_Income_Eastern'!BG77+'Schedule 3C_Income_Western'!BG77+'Schedule 3D_Income_The Cape'!BG77</f>
        <v>0</v>
      </c>
      <c r="BH77" s="544">
        <f>'Schedule 3B_Income_Eastern'!BH77+'Schedule 3C_Income_Western'!BH77+'Schedule 3D_Income_The Cape'!BH77</f>
        <v>0</v>
      </c>
      <c r="BI77" s="544">
        <f>'Schedule 3B_Income_Eastern'!BI77+'Schedule 3C_Income_Western'!BI77+'Schedule 3D_Income_The Cape'!BI77</f>
        <v>0</v>
      </c>
      <c r="BJ77" s="210">
        <v>48</v>
      </c>
      <c r="BK77" s="544">
        <f>'Schedule 3B_Income_Eastern'!BK77+'Schedule 3C_Income_Western'!BK77+'Schedule 3D_Income_The Cape'!BK77</f>
        <v>0</v>
      </c>
      <c r="BL77" s="544">
        <f>'Schedule 3B_Income_Eastern'!BL77+'Schedule 3C_Income_Western'!BL77+'Schedule 3D_Income_The Cape'!BL77</f>
        <v>0</v>
      </c>
      <c r="BM77" s="544">
        <f>'Schedule 3B_Income_Eastern'!BM77+'Schedule 3C_Income_Western'!BM77+'Schedule 3D_Income_The Cape'!BM77</f>
        <v>0</v>
      </c>
      <c r="BN77" s="544">
        <f>'Schedule 3B_Income_Eastern'!BN77+'Schedule 3C_Income_Western'!BN77+'Schedule 3D_Income_The Cape'!BN77</f>
        <v>0</v>
      </c>
      <c r="BO77" s="544">
        <f>'Schedule 3B_Income_Eastern'!BO77+'Schedule 3C_Income_Western'!BO77+'Schedule 3D_Income_The Cape'!BO77</f>
        <v>0</v>
      </c>
      <c r="BP77" s="544">
        <f>'Schedule 3B_Income_Eastern'!BP77+'Schedule 3C_Income_Western'!BP77+'Schedule 3D_Income_The Cape'!BP77</f>
        <v>0</v>
      </c>
      <c r="BQ77" s="544">
        <f>'Schedule 3B_Income_Eastern'!BQ77+'Schedule 3C_Income_Western'!BQ77+'Schedule 3D_Income_The Cape'!BQ77</f>
        <v>0</v>
      </c>
      <c r="BR77" s="544">
        <f>'Schedule 3B_Income_Eastern'!BR77+'Schedule 3C_Income_Western'!BR77+'Schedule 3D_Income_The Cape'!BR77</f>
        <v>0</v>
      </c>
      <c r="BS77" s="544">
        <f>'Schedule 3B_Income_Eastern'!BS77+'Schedule 3C_Income_Western'!BS77+'Schedule 3D_Income_The Cape'!BS77</f>
        <v>0</v>
      </c>
      <c r="BT77" s="544">
        <f>'Schedule 3B_Income_Eastern'!BT77+'Schedule 3C_Income_Western'!BT77+'Schedule 3D_Income_The Cape'!BT77</f>
        <v>0</v>
      </c>
      <c r="BU77" s="544">
        <f>'Schedule 3B_Income_Eastern'!BU77+'Schedule 3C_Income_Western'!BU77+'Schedule 3D_Income_The Cape'!BU77</f>
        <v>0</v>
      </c>
      <c r="BV77" s="210">
        <v>48</v>
      </c>
      <c r="BW77" s="544">
        <f>'Schedule 3B_Income_Eastern'!BW77+'Schedule 3C_Income_Western'!BW77+'Schedule 3D_Income_The Cape'!BW77</f>
        <v>0</v>
      </c>
      <c r="BX77" s="544">
        <f>'Schedule 3B_Income_Eastern'!BX77+'Schedule 3C_Income_Western'!BX77+'Schedule 3D_Income_The Cape'!BX77</f>
        <v>0</v>
      </c>
      <c r="BY77" s="544">
        <f>'Schedule 3B_Income_Eastern'!BY77+'Schedule 3C_Income_Western'!BY77+'Schedule 3D_Income_The Cape'!BY77</f>
        <v>0</v>
      </c>
      <c r="BZ77" s="544">
        <f>'Schedule 3B_Income_Eastern'!BZ77+'Schedule 3C_Income_Western'!BZ77+'Schedule 3D_Income_The Cape'!BZ77</f>
        <v>0</v>
      </c>
      <c r="CA77" s="544">
        <f>'Schedule 3B_Income_Eastern'!CA77+'Schedule 3C_Income_Western'!CA77+'Schedule 3D_Income_The Cape'!CA77</f>
        <v>0</v>
      </c>
      <c r="CB77" s="544">
        <f>'Schedule 3B_Income_Eastern'!CB77+'Schedule 3C_Income_Western'!CB77+'Schedule 3D_Income_The Cape'!CB77</f>
        <v>0</v>
      </c>
      <c r="CC77" s="544">
        <f>'Schedule 3B_Income_Eastern'!CC77+'Schedule 3C_Income_Western'!CC77+'Schedule 3D_Income_The Cape'!CC77</f>
        <v>0</v>
      </c>
      <c r="CD77" s="544">
        <f>'Schedule 3B_Income_Eastern'!CD77+'Schedule 3C_Income_Western'!CD77+'Schedule 3D_Income_The Cape'!CD77</f>
        <v>0</v>
      </c>
      <c r="CE77" s="544">
        <f>'Schedule 3B_Income_Eastern'!CE77+'Schedule 3C_Income_Western'!CE77+'Schedule 3D_Income_The Cape'!CE77</f>
        <v>0</v>
      </c>
      <c r="CF77" s="544">
        <f>'Schedule 3B_Income_Eastern'!CF77+'Schedule 3C_Income_Western'!CF77+'Schedule 3D_Income_The Cape'!CF77</f>
        <v>0</v>
      </c>
      <c r="CG77" s="544">
        <f>'Schedule 3B_Income_Eastern'!CG77+'Schedule 3C_Income_Western'!CG77+'Schedule 3D_Income_The Cape'!CG77</f>
        <v>0</v>
      </c>
      <c r="CH77" s="210">
        <v>48</v>
      </c>
      <c r="CI77" s="544">
        <f>'Schedule 3B_Income_Eastern'!CI77+'Schedule 3C_Income_Western'!CI77+'Schedule 3D_Income_The Cape'!CI77</f>
        <v>0</v>
      </c>
      <c r="CJ77" s="544">
        <f>'Schedule 3B_Income_Eastern'!CJ77+'Schedule 3C_Income_Western'!CJ77+'Schedule 3D_Income_The Cape'!CJ77</f>
        <v>0</v>
      </c>
      <c r="CK77" s="544">
        <f>'Schedule 3B_Income_Eastern'!CK77+'Schedule 3C_Income_Western'!CK77+'Schedule 3D_Income_The Cape'!CK77</f>
        <v>0</v>
      </c>
      <c r="CL77" s="544">
        <f>'Schedule 3B_Income_Eastern'!CL77+'Schedule 3C_Income_Western'!CL77+'Schedule 3D_Income_The Cape'!CL77</f>
        <v>0</v>
      </c>
      <c r="CM77" s="372">
        <f t="shared" si="36"/>
        <v>0</v>
      </c>
      <c r="CN77" s="544">
        <f>'Schedule 3B_Income_Eastern'!CN77+'Schedule 3C_Income_Western'!CN77+'Schedule 3D_Income_The Cape'!CN77</f>
        <v>0</v>
      </c>
      <c r="CO77" s="544">
        <f>'Schedule 3B_Income_Eastern'!CO77+'Schedule 3C_Income_Western'!CO77+'Schedule 3D_Income_The Cape'!CO77</f>
        <v>0</v>
      </c>
      <c r="CP77" s="544">
        <f>'Schedule 3B_Income_Eastern'!CP77+'Schedule 3C_Income_Western'!CP77+'Schedule 3D_Income_The Cape'!CP77</f>
        <v>0</v>
      </c>
      <c r="CQ77" s="544">
        <f>'Schedule 3B_Income_Eastern'!CQ77+'Schedule 3C_Income_Western'!CQ77+'Schedule 3D_Income_The Cape'!CQ77</f>
        <v>0</v>
      </c>
      <c r="CR77" s="372">
        <f t="shared" si="37"/>
        <v>0</v>
      </c>
      <c r="CS77" s="544">
        <f>'Schedule 3B_Income_Eastern'!CS77+'Schedule 3C_Income_Western'!CS77+'Schedule 3D_Income_The Cape'!CS77</f>
        <v>0</v>
      </c>
      <c r="CT77" s="544">
        <f>'Schedule 3B_Income_Eastern'!CT77+'Schedule 3C_Income_Western'!CT77+'Schedule 3D_Income_The Cape'!CT77</f>
        <v>0</v>
      </c>
      <c r="CU77" s="544">
        <f>'Schedule 3B_Income_Eastern'!CU77+'Schedule 3C_Income_Western'!CU77+'Schedule 3D_Income_The Cape'!CU77</f>
        <v>0</v>
      </c>
      <c r="CV77" s="544">
        <f>'Schedule 3B_Income_Eastern'!CV77+'Schedule 3C_Income_Western'!CV77+'Schedule 3D_Income_The Cape'!CV77</f>
        <v>0</v>
      </c>
      <c r="CW77" s="372">
        <f t="shared" si="38"/>
        <v>0</v>
      </c>
    </row>
    <row r="78" spans="1:101" ht="15.75" customHeight="1">
      <c r="A78" s="79" t="s">
        <v>276</v>
      </c>
      <c r="B78" s="210">
        <v>49</v>
      </c>
      <c r="C78" s="544">
        <f>'Schedule 3B_Income_Eastern'!C78+'Schedule 3C_Income_Western'!C78+'Schedule 3D_Income_The Cape'!C78</f>
        <v>187534.85192401055</v>
      </c>
      <c r="D78" s="544">
        <f>'Schedule 3B_Income_Eastern'!D78+'Schedule 3C_Income_Western'!D78+'Schedule 3D_Income_The Cape'!D78</f>
        <v>164893.24014048136</v>
      </c>
      <c r="E78" s="544">
        <f>'Schedule 3B_Income_Eastern'!E78+'Schedule 3C_Income_Western'!E78+'Schedule 3D_Income_The Cape'!E78</f>
        <v>0</v>
      </c>
      <c r="F78" s="544">
        <f>'Schedule 3B_Income_Eastern'!F78+'Schedule 3C_Income_Western'!F78+'Schedule 3D_Income_The Cape'!F78</f>
        <v>0</v>
      </c>
      <c r="G78" s="544">
        <f>'Schedule 3B_Income_Eastern'!G78+'Schedule 3C_Income_Western'!G78+'Schedule 3D_Income_The Cape'!G78</f>
        <v>352428.09206449188</v>
      </c>
      <c r="H78" s="544">
        <f>'Schedule 3B_Income_Eastern'!H78+'Schedule 3C_Income_Western'!H78+'Schedule 3D_Income_The Cape'!H78</f>
        <v>187534.85192401055</v>
      </c>
      <c r="I78" s="544">
        <f>'Schedule 3B_Income_Eastern'!I78+'Schedule 3C_Income_Western'!I78+'Schedule 3D_Income_The Cape'!I78</f>
        <v>164893.24014048136</v>
      </c>
      <c r="J78" s="544">
        <f>'Schedule 3B_Income_Eastern'!J78+'Schedule 3C_Income_Western'!J78+'Schedule 3D_Income_The Cape'!J78</f>
        <v>0</v>
      </c>
      <c r="K78" s="544">
        <f>'Schedule 3B_Income_Eastern'!K78+'Schedule 3C_Income_Western'!K78+'Schedule 3D_Income_The Cape'!K78</f>
        <v>0</v>
      </c>
      <c r="L78" s="544">
        <f>'Schedule 3B_Income_Eastern'!L78+'Schedule 3C_Income_Western'!L78+'Schedule 3D_Income_The Cape'!L78</f>
        <v>352428.09206449188</v>
      </c>
      <c r="M78" s="544">
        <f>'Schedule 3B_Income_Eastern'!M78+'Schedule 3C_Income_Western'!M78+'Schedule 3D_Income_The Cape'!M78</f>
        <v>704856.18412898376</v>
      </c>
      <c r="N78" s="210">
        <v>49</v>
      </c>
      <c r="O78" s="544">
        <f>'Schedule 3B_Income_Eastern'!O78+'Schedule 3C_Income_Western'!O78+'Schedule 3D_Income_The Cape'!O78</f>
        <v>209682.41050205272</v>
      </c>
      <c r="P78" s="544">
        <f>'Schedule 3B_Income_Eastern'!P78+'Schedule 3C_Income_Western'!P78+'Schedule 3D_Income_The Cape'!P78</f>
        <v>207373.59546746171</v>
      </c>
      <c r="Q78" s="544">
        <f>'Schedule 3B_Income_Eastern'!Q78+'Schedule 3C_Income_Western'!Q78+'Schedule 3D_Income_The Cape'!Q78</f>
        <v>0</v>
      </c>
      <c r="R78" s="544">
        <f>'Schedule 3B_Income_Eastern'!R78+'Schedule 3C_Income_Western'!R78+'Schedule 3D_Income_The Cape'!R78</f>
        <v>0</v>
      </c>
      <c r="S78" s="544">
        <f>'Schedule 3B_Income_Eastern'!S78+'Schedule 3C_Income_Western'!S78+'Schedule 3D_Income_The Cape'!S78</f>
        <v>417056.00596951449</v>
      </c>
      <c r="T78" s="544">
        <f>'Schedule 3B_Income_Eastern'!T78+'Schedule 3C_Income_Western'!T78+'Schedule 3D_Income_The Cape'!T78</f>
        <v>209682.41050205272</v>
      </c>
      <c r="U78" s="544">
        <f>'Schedule 3B_Income_Eastern'!U78+'Schedule 3C_Income_Western'!U78+'Schedule 3D_Income_The Cape'!U78</f>
        <v>207373.59546746171</v>
      </c>
      <c r="V78" s="544">
        <f>'Schedule 3B_Income_Eastern'!V78+'Schedule 3C_Income_Western'!V78+'Schedule 3D_Income_The Cape'!V78</f>
        <v>0</v>
      </c>
      <c r="W78" s="544">
        <f>'Schedule 3B_Income_Eastern'!W78+'Schedule 3C_Income_Western'!W78+'Schedule 3D_Income_The Cape'!W78</f>
        <v>0</v>
      </c>
      <c r="X78" s="544">
        <f>'Schedule 3B_Income_Eastern'!X78+'Schedule 3C_Income_Western'!X78+'Schedule 3D_Income_The Cape'!X78</f>
        <v>417056.00596951449</v>
      </c>
      <c r="Y78" s="544">
        <f>'Schedule 3B_Income_Eastern'!Y78+'Schedule 3C_Income_Western'!Y78+'Schedule 3D_Income_The Cape'!Y78</f>
        <v>834112.01193902898</v>
      </c>
      <c r="Z78" s="210">
        <v>49</v>
      </c>
      <c r="AA78" s="544">
        <f>'Schedule 3B_Income_Eastern'!AA78+'Schedule 3C_Income_Western'!AA78+'Schedule 3D_Income_The Cape'!AA78</f>
        <v>32145.318224876297</v>
      </c>
      <c r="AB78" s="544">
        <f>'Schedule 3B_Income_Eastern'!AB78+'Schedule 3C_Income_Western'!AB78+'Schedule 3D_Income_The Cape'!AB78</f>
        <v>31374.295377248141</v>
      </c>
      <c r="AC78" s="544">
        <f>'Schedule 3B_Income_Eastern'!AC78+'Schedule 3C_Income_Western'!AC78+'Schedule 3D_Income_The Cape'!AC78</f>
        <v>0</v>
      </c>
      <c r="AD78" s="544">
        <f>'Schedule 3B_Income_Eastern'!AD78+'Schedule 3C_Income_Western'!AD78+'Schedule 3D_Income_The Cape'!AD78</f>
        <v>0</v>
      </c>
      <c r="AE78" s="544">
        <f>'Schedule 3B_Income_Eastern'!AE78+'Schedule 3C_Income_Western'!AE78+'Schedule 3D_Income_The Cape'!AE78</f>
        <v>63519.613602124438</v>
      </c>
      <c r="AF78" s="544">
        <f>'Schedule 3B_Income_Eastern'!AF78+'Schedule 3C_Income_Western'!AF78+'Schedule 3D_Income_The Cape'!AF78</f>
        <v>32145.318224876297</v>
      </c>
      <c r="AG78" s="544">
        <f>'Schedule 3B_Income_Eastern'!AG78+'Schedule 3C_Income_Western'!AG78+'Schedule 3D_Income_The Cape'!AG78</f>
        <v>31374.295377248141</v>
      </c>
      <c r="AH78" s="544">
        <f>'Schedule 3B_Income_Eastern'!AH78+'Schedule 3C_Income_Western'!AH78+'Schedule 3D_Income_The Cape'!AH78</f>
        <v>0</v>
      </c>
      <c r="AI78" s="544">
        <f>'Schedule 3B_Income_Eastern'!AI78+'Schedule 3C_Income_Western'!AI78+'Schedule 3D_Income_The Cape'!AI78</f>
        <v>0</v>
      </c>
      <c r="AJ78" s="544">
        <f>'Schedule 3B_Income_Eastern'!AJ78+'Schedule 3C_Income_Western'!AJ78+'Schedule 3D_Income_The Cape'!AJ78</f>
        <v>63519.613602124438</v>
      </c>
      <c r="AK78" s="544">
        <f>'Schedule 3B_Income_Eastern'!AK78+'Schedule 3C_Income_Western'!AK78+'Schedule 3D_Income_The Cape'!AK78</f>
        <v>127039.22720424888</v>
      </c>
      <c r="AL78" s="210">
        <v>49</v>
      </c>
      <c r="AM78" s="544">
        <f>'Schedule 3B_Income_Eastern'!AM78+'Schedule 3C_Income_Western'!AM78+'Schedule 3D_Income_The Cape'!AM78</f>
        <v>728127.12015873217</v>
      </c>
      <c r="AN78" s="544">
        <f>'Schedule 3B_Income_Eastern'!AN78+'Schedule 3C_Income_Western'!AN78+'Schedule 3D_Income_The Cape'!AN78</f>
        <v>767938.04025814554</v>
      </c>
      <c r="AO78" s="544">
        <f>'Schedule 3B_Income_Eastern'!AO78+'Schedule 3C_Income_Western'!AO78+'Schedule 3D_Income_The Cape'!AO78</f>
        <v>0</v>
      </c>
      <c r="AP78" s="544">
        <f>'Schedule 3B_Income_Eastern'!AP78+'Schedule 3C_Income_Western'!AP78+'Schedule 3D_Income_The Cape'!AP78</f>
        <v>0</v>
      </c>
      <c r="AQ78" s="544">
        <f>'Schedule 3B_Income_Eastern'!AQ78+'Schedule 3C_Income_Western'!AQ78+'Schedule 3D_Income_The Cape'!AQ78</f>
        <v>1496065.1604168776</v>
      </c>
      <c r="AR78" s="544">
        <f>'Schedule 3B_Income_Eastern'!AR78+'Schedule 3C_Income_Western'!AR78+'Schedule 3D_Income_The Cape'!AR78</f>
        <v>728127.12015873217</v>
      </c>
      <c r="AS78" s="544">
        <f>'Schedule 3B_Income_Eastern'!AS78+'Schedule 3C_Income_Western'!AS78+'Schedule 3D_Income_The Cape'!AS78</f>
        <v>767938.04025814554</v>
      </c>
      <c r="AT78" s="544">
        <f>'Schedule 3B_Income_Eastern'!AT78+'Schedule 3C_Income_Western'!AT78+'Schedule 3D_Income_The Cape'!AT78</f>
        <v>0</v>
      </c>
      <c r="AU78" s="544">
        <f>'Schedule 3B_Income_Eastern'!AU78+'Schedule 3C_Income_Western'!AU78+'Schedule 3D_Income_The Cape'!AU78</f>
        <v>0</v>
      </c>
      <c r="AV78" s="544">
        <f>'Schedule 3B_Income_Eastern'!AV78+'Schedule 3C_Income_Western'!AV78+'Schedule 3D_Income_The Cape'!AV78</f>
        <v>1496065.1604168776</v>
      </c>
      <c r="AW78" s="544">
        <f>'Schedule 3B_Income_Eastern'!AW78+'Schedule 3C_Income_Western'!AW78+'Schedule 3D_Income_The Cape'!AW78</f>
        <v>2992130.3208337552</v>
      </c>
      <c r="AX78" s="210">
        <v>49</v>
      </c>
      <c r="AY78" s="544">
        <f>'Schedule 3B_Income_Eastern'!AY78+'Schedule 3C_Income_Western'!AY78+'Schedule 3D_Income_The Cape'!AY78</f>
        <v>10096.138585548371</v>
      </c>
      <c r="AZ78" s="544">
        <f>'Schedule 3B_Income_Eastern'!AZ78+'Schedule 3C_Income_Western'!AZ78+'Schedule 3D_Income_The Cape'!AZ78</f>
        <v>11067.182260293233</v>
      </c>
      <c r="BA78" s="544">
        <f>'Schedule 3B_Income_Eastern'!BA78+'Schedule 3C_Income_Western'!BA78+'Schedule 3D_Income_The Cape'!BA78</f>
        <v>0</v>
      </c>
      <c r="BB78" s="544">
        <f>'Schedule 3B_Income_Eastern'!BB78+'Schedule 3C_Income_Western'!BB78+'Schedule 3D_Income_The Cape'!BB78</f>
        <v>0</v>
      </c>
      <c r="BC78" s="544">
        <f>'Schedule 3B_Income_Eastern'!BC78+'Schedule 3C_Income_Western'!BC78+'Schedule 3D_Income_The Cape'!BC78</f>
        <v>21163.320845841601</v>
      </c>
      <c r="BD78" s="544">
        <f>'Schedule 3B_Income_Eastern'!BD78+'Schedule 3C_Income_Western'!BD78+'Schedule 3D_Income_The Cape'!BD78</f>
        <v>10096.138585548371</v>
      </c>
      <c r="BE78" s="544">
        <f>'Schedule 3B_Income_Eastern'!BE78+'Schedule 3C_Income_Western'!BE78+'Schedule 3D_Income_The Cape'!BE78</f>
        <v>11067.182260293233</v>
      </c>
      <c r="BF78" s="544">
        <f>'Schedule 3B_Income_Eastern'!BF78+'Schedule 3C_Income_Western'!BF78+'Schedule 3D_Income_The Cape'!BF78</f>
        <v>0</v>
      </c>
      <c r="BG78" s="544">
        <f>'Schedule 3B_Income_Eastern'!BG78+'Schedule 3C_Income_Western'!BG78+'Schedule 3D_Income_The Cape'!BG78</f>
        <v>0</v>
      </c>
      <c r="BH78" s="544">
        <f>'Schedule 3B_Income_Eastern'!BH78+'Schedule 3C_Income_Western'!BH78+'Schedule 3D_Income_The Cape'!BH78</f>
        <v>21163.320845841601</v>
      </c>
      <c r="BI78" s="544">
        <f>'Schedule 3B_Income_Eastern'!BI78+'Schedule 3C_Income_Western'!BI78+'Schedule 3D_Income_The Cape'!BI78</f>
        <v>42326.641691683202</v>
      </c>
      <c r="BJ78" s="210">
        <v>49</v>
      </c>
      <c r="BK78" s="544">
        <f>'Schedule 3B_Income_Eastern'!BK78+'Schedule 3C_Income_Western'!BK78+'Schedule 3D_Income_The Cape'!BK78</f>
        <v>0</v>
      </c>
      <c r="BL78" s="544">
        <f>'Schedule 3B_Income_Eastern'!BL78+'Schedule 3C_Income_Western'!BL78+'Schedule 3D_Income_The Cape'!BL78</f>
        <v>0</v>
      </c>
      <c r="BM78" s="544">
        <f>'Schedule 3B_Income_Eastern'!BM78+'Schedule 3C_Income_Western'!BM78+'Schedule 3D_Income_The Cape'!BM78</f>
        <v>0</v>
      </c>
      <c r="BN78" s="544">
        <f>'Schedule 3B_Income_Eastern'!BN78+'Schedule 3C_Income_Western'!BN78+'Schedule 3D_Income_The Cape'!BN78</f>
        <v>0</v>
      </c>
      <c r="BO78" s="544">
        <f>'Schedule 3B_Income_Eastern'!BO78+'Schedule 3C_Income_Western'!BO78+'Schedule 3D_Income_The Cape'!BO78</f>
        <v>0</v>
      </c>
      <c r="BP78" s="544">
        <f>'Schedule 3B_Income_Eastern'!BP78+'Schedule 3C_Income_Western'!BP78+'Schedule 3D_Income_The Cape'!BP78</f>
        <v>0</v>
      </c>
      <c r="BQ78" s="544">
        <f>'Schedule 3B_Income_Eastern'!BQ78+'Schedule 3C_Income_Western'!BQ78+'Schedule 3D_Income_The Cape'!BQ78</f>
        <v>0</v>
      </c>
      <c r="BR78" s="544">
        <f>'Schedule 3B_Income_Eastern'!BR78+'Schedule 3C_Income_Western'!BR78+'Schedule 3D_Income_The Cape'!BR78</f>
        <v>0</v>
      </c>
      <c r="BS78" s="544">
        <f>'Schedule 3B_Income_Eastern'!BS78+'Schedule 3C_Income_Western'!BS78+'Schedule 3D_Income_The Cape'!BS78</f>
        <v>0</v>
      </c>
      <c r="BT78" s="544">
        <f>'Schedule 3B_Income_Eastern'!BT78+'Schedule 3C_Income_Western'!BT78+'Schedule 3D_Income_The Cape'!BT78</f>
        <v>0</v>
      </c>
      <c r="BU78" s="544">
        <f>'Schedule 3B_Income_Eastern'!BU78+'Schedule 3C_Income_Western'!BU78+'Schedule 3D_Income_The Cape'!BU78</f>
        <v>0</v>
      </c>
      <c r="BV78" s="210">
        <v>49</v>
      </c>
      <c r="BW78" s="544">
        <f>'Schedule 3B_Income_Eastern'!BW78+'Schedule 3C_Income_Western'!BW78+'Schedule 3D_Income_The Cape'!BW78</f>
        <v>9604.2438919771957</v>
      </c>
      <c r="BX78" s="544">
        <f>'Schedule 3B_Income_Eastern'!BX78+'Schedule 3C_Income_Western'!BX78+'Schedule 3D_Income_The Cape'!BX78</f>
        <v>10056.362334880034</v>
      </c>
      <c r="BY78" s="544">
        <f>'Schedule 3B_Income_Eastern'!BY78+'Schedule 3C_Income_Western'!BY78+'Schedule 3D_Income_The Cape'!BY78</f>
        <v>0</v>
      </c>
      <c r="BZ78" s="544">
        <f>'Schedule 3B_Income_Eastern'!BZ78+'Schedule 3C_Income_Western'!BZ78+'Schedule 3D_Income_The Cape'!BZ78</f>
        <v>0</v>
      </c>
      <c r="CA78" s="544">
        <f>'Schedule 3B_Income_Eastern'!CA78+'Schedule 3C_Income_Western'!CA78+'Schedule 3D_Income_The Cape'!CA78</f>
        <v>19660.606226857228</v>
      </c>
      <c r="CB78" s="544">
        <f>'Schedule 3B_Income_Eastern'!CB78+'Schedule 3C_Income_Western'!CB78+'Schedule 3D_Income_The Cape'!CB78</f>
        <v>9604.2438919771957</v>
      </c>
      <c r="CC78" s="544">
        <f>'Schedule 3B_Income_Eastern'!CC78+'Schedule 3C_Income_Western'!CC78+'Schedule 3D_Income_The Cape'!CC78</f>
        <v>10056.362334880034</v>
      </c>
      <c r="CD78" s="544">
        <f>'Schedule 3B_Income_Eastern'!CD78+'Schedule 3C_Income_Western'!CD78+'Schedule 3D_Income_The Cape'!CD78</f>
        <v>0</v>
      </c>
      <c r="CE78" s="544">
        <f>'Schedule 3B_Income_Eastern'!CE78+'Schedule 3C_Income_Western'!CE78+'Schedule 3D_Income_The Cape'!CE78</f>
        <v>0</v>
      </c>
      <c r="CF78" s="544">
        <f>'Schedule 3B_Income_Eastern'!CF78+'Schedule 3C_Income_Western'!CF78+'Schedule 3D_Income_The Cape'!CF78</f>
        <v>19660.606226857228</v>
      </c>
      <c r="CG78" s="544">
        <f>'Schedule 3B_Income_Eastern'!CG78+'Schedule 3C_Income_Western'!CG78+'Schedule 3D_Income_The Cape'!CG78</f>
        <v>39321.212453714455</v>
      </c>
      <c r="CH78" s="210">
        <v>49</v>
      </c>
      <c r="CI78" s="544">
        <f>'Schedule 3B_Income_Eastern'!CI78+'Schedule 3C_Income_Western'!CI78+'Schedule 3D_Income_The Cape'!CI78</f>
        <v>1177190.0832871972</v>
      </c>
      <c r="CJ78" s="544">
        <f>'Schedule 3B_Income_Eastern'!CJ78+'Schedule 3C_Income_Western'!CJ78+'Schedule 3D_Income_The Cape'!CJ78</f>
        <v>1192702.7158385101</v>
      </c>
      <c r="CK78" s="544">
        <f>'Schedule 3B_Income_Eastern'!CK78+'Schedule 3C_Income_Western'!CK78+'Schedule 3D_Income_The Cape'!CK78</f>
        <v>0</v>
      </c>
      <c r="CL78" s="544">
        <f>'Schedule 3B_Income_Eastern'!CL78+'Schedule 3C_Income_Western'!CL78+'Schedule 3D_Income_The Cape'!CL78</f>
        <v>0</v>
      </c>
      <c r="CM78" s="372">
        <f t="shared" si="36"/>
        <v>2369892.7991257072</v>
      </c>
      <c r="CN78" s="544">
        <f>'Schedule 3B_Income_Eastern'!CN78+'Schedule 3C_Income_Western'!CN78+'Schedule 3D_Income_The Cape'!CN78</f>
        <v>1177190.0832871972</v>
      </c>
      <c r="CO78" s="544">
        <f>'Schedule 3B_Income_Eastern'!CO78+'Schedule 3C_Income_Western'!CO78+'Schedule 3D_Income_The Cape'!CO78</f>
        <v>1192702.7158385101</v>
      </c>
      <c r="CP78" s="544">
        <f>'Schedule 3B_Income_Eastern'!CP78+'Schedule 3C_Income_Western'!CP78+'Schedule 3D_Income_The Cape'!CP78</f>
        <v>0</v>
      </c>
      <c r="CQ78" s="544">
        <f>'Schedule 3B_Income_Eastern'!CQ78+'Schedule 3C_Income_Western'!CQ78+'Schedule 3D_Income_The Cape'!CQ78</f>
        <v>0</v>
      </c>
      <c r="CR78" s="372">
        <f t="shared" si="37"/>
        <v>2369892.7991257072</v>
      </c>
      <c r="CS78" s="544">
        <f>'Schedule 3B_Income_Eastern'!CS78+'Schedule 3C_Income_Western'!CS78+'Schedule 3D_Income_The Cape'!CS78</f>
        <v>2354380.1665743943</v>
      </c>
      <c r="CT78" s="544">
        <f>'Schedule 3B_Income_Eastern'!CT78+'Schedule 3C_Income_Western'!CT78+'Schedule 3D_Income_The Cape'!CT78</f>
        <v>2385405.4316770202</v>
      </c>
      <c r="CU78" s="544">
        <f>'Schedule 3B_Income_Eastern'!CU78+'Schedule 3C_Income_Western'!CU78+'Schedule 3D_Income_The Cape'!CU78</f>
        <v>0</v>
      </c>
      <c r="CV78" s="544">
        <f>'Schedule 3B_Income_Eastern'!CV78+'Schedule 3C_Income_Western'!CV78+'Schedule 3D_Income_The Cape'!CV78</f>
        <v>0</v>
      </c>
      <c r="CW78" s="372">
        <f t="shared" si="38"/>
        <v>4739785.5982514145</v>
      </c>
    </row>
    <row r="79" spans="1:101" ht="15.75" customHeight="1">
      <c r="A79" s="79" t="s">
        <v>278</v>
      </c>
      <c r="B79" s="210">
        <v>50</v>
      </c>
      <c r="C79" s="544">
        <f>'Schedule 3B_Income_Eastern'!C79+'Schedule 3C_Income_Western'!C79+'Schedule 3D_Income_The Cape'!C79</f>
        <v>0</v>
      </c>
      <c r="D79" s="544">
        <f>'Schedule 3B_Income_Eastern'!D79+'Schedule 3C_Income_Western'!D79+'Schedule 3D_Income_The Cape'!D79</f>
        <v>0</v>
      </c>
      <c r="E79" s="544">
        <f>'Schedule 3B_Income_Eastern'!E79+'Schedule 3C_Income_Western'!E79+'Schedule 3D_Income_The Cape'!E79</f>
        <v>0</v>
      </c>
      <c r="F79" s="544">
        <f>'Schedule 3B_Income_Eastern'!F79+'Schedule 3C_Income_Western'!F79+'Schedule 3D_Income_The Cape'!F79</f>
        <v>0</v>
      </c>
      <c r="G79" s="544">
        <f>'Schedule 3B_Income_Eastern'!G79+'Schedule 3C_Income_Western'!G79+'Schedule 3D_Income_The Cape'!G79</f>
        <v>0</v>
      </c>
      <c r="H79" s="544">
        <f>'Schedule 3B_Income_Eastern'!H79+'Schedule 3C_Income_Western'!H79+'Schedule 3D_Income_The Cape'!H79</f>
        <v>0</v>
      </c>
      <c r="I79" s="544">
        <f>'Schedule 3B_Income_Eastern'!I79+'Schedule 3C_Income_Western'!I79+'Schedule 3D_Income_The Cape'!I79</f>
        <v>0</v>
      </c>
      <c r="J79" s="544">
        <f>'Schedule 3B_Income_Eastern'!J79+'Schedule 3C_Income_Western'!J79+'Schedule 3D_Income_The Cape'!J79</f>
        <v>0</v>
      </c>
      <c r="K79" s="544">
        <f>'Schedule 3B_Income_Eastern'!K79+'Schedule 3C_Income_Western'!K79+'Schedule 3D_Income_The Cape'!K79</f>
        <v>0</v>
      </c>
      <c r="L79" s="544">
        <f>'Schedule 3B_Income_Eastern'!L79+'Schedule 3C_Income_Western'!L79+'Schedule 3D_Income_The Cape'!L79</f>
        <v>0</v>
      </c>
      <c r="M79" s="544">
        <f>'Schedule 3B_Income_Eastern'!M79+'Schedule 3C_Income_Western'!M79+'Schedule 3D_Income_The Cape'!M79</f>
        <v>0</v>
      </c>
      <c r="N79" s="210">
        <v>50</v>
      </c>
      <c r="O79" s="544">
        <f>'Schedule 3B_Income_Eastern'!O79+'Schedule 3C_Income_Western'!O79+'Schedule 3D_Income_The Cape'!O79</f>
        <v>0</v>
      </c>
      <c r="P79" s="544">
        <f>'Schedule 3B_Income_Eastern'!P79+'Schedule 3C_Income_Western'!P79+'Schedule 3D_Income_The Cape'!P79</f>
        <v>0</v>
      </c>
      <c r="Q79" s="544">
        <f>'Schedule 3B_Income_Eastern'!Q79+'Schedule 3C_Income_Western'!Q79+'Schedule 3D_Income_The Cape'!Q79</f>
        <v>0</v>
      </c>
      <c r="R79" s="544">
        <f>'Schedule 3B_Income_Eastern'!R79+'Schedule 3C_Income_Western'!R79+'Schedule 3D_Income_The Cape'!R79</f>
        <v>0</v>
      </c>
      <c r="S79" s="544">
        <f>'Schedule 3B_Income_Eastern'!S79+'Schedule 3C_Income_Western'!S79+'Schedule 3D_Income_The Cape'!S79</f>
        <v>0</v>
      </c>
      <c r="T79" s="544">
        <f>'Schedule 3B_Income_Eastern'!T79+'Schedule 3C_Income_Western'!T79+'Schedule 3D_Income_The Cape'!T79</f>
        <v>0</v>
      </c>
      <c r="U79" s="544">
        <f>'Schedule 3B_Income_Eastern'!U79+'Schedule 3C_Income_Western'!U79+'Schedule 3D_Income_The Cape'!U79</f>
        <v>0</v>
      </c>
      <c r="V79" s="544">
        <f>'Schedule 3B_Income_Eastern'!V79+'Schedule 3C_Income_Western'!V79+'Schedule 3D_Income_The Cape'!V79</f>
        <v>0</v>
      </c>
      <c r="W79" s="544">
        <f>'Schedule 3B_Income_Eastern'!W79+'Schedule 3C_Income_Western'!W79+'Schedule 3D_Income_The Cape'!W79</f>
        <v>0</v>
      </c>
      <c r="X79" s="544">
        <f>'Schedule 3B_Income_Eastern'!X79+'Schedule 3C_Income_Western'!X79+'Schedule 3D_Income_The Cape'!X79</f>
        <v>0</v>
      </c>
      <c r="Y79" s="544">
        <f>'Schedule 3B_Income_Eastern'!Y79+'Schedule 3C_Income_Western'!Y79+'Schedule 3D_Income_The Cape'!Y79</f>
        <v>0</v>
      </c>
      <c r="Z79" s="210">
        <v>50</v>
      </c>
      <c r="AA79" s="544">
        <f>'Schedule 3B_Income_Eastern'!AA79+'Schedule 3C_Income_Western'!AA79+'Schedule 3D_Income_The Cape'!AA79</f>
        <v>0</v>
      </c>
      <c r="AB79" s="544">
        <f>'Schedule 3B_Income_Eastern'!AB79+'Schedule 3C_Income_Western'!AB79+'Schedule 3D_Income_The Cape'!AB79</f>
        <v>0</v>
      </c>
      <c r="AC79" s="544">
        <f>'Schedule 3B_Income_Eastern'!AC79+'Schedule 3C_Income_Western'!AC79+'Schedule 3D_Income_The Cape'!AC79</f>
        <v>0</v>
      </c>
      <c r="AD79" s="544">
        <f>'Schedule 3B_Income_Eastern'!AD79+'Schedule 3C_Income_Western'!AD79+'Schedule 3D_Income_The Cape'!AD79</f>
        <v>0</v>
      </c>
      <c r="AE79" s="544">
        <f>'Schedule 3B_Income_Eastern'!AE79+'Schedule 3C_Income_Western'!AE79+'Schedule 3D_Income_The Cape'!AE79</f>
        <v>0</v>
      </c>
      <c r="AF79" s="544">
        <f>'Schedule 3B_Income_Eastern'!AF79+'Schedule 3C_Income_Western'!AF79+'Schedule 3D_Income_The Cape'!AF79</f>
        <v>0</v>
      </c>
      <c r="AG79" s="544">
        <f>'Schedule 3B_Income_Eastern'!AG79+'Schedule 3C_Income_Western'!AG79+'Schedule 3D_Income_The Cape'!AG79</f>
        <v>0</v>
      </c>
      <c r="AH79" s="544">
        <f>'Schedule 3B_Income_Eastern'!AH79+'Schedule 3C_Income_Western'!AH79+'Schedule 3D_Income_The Cape'!AH79</f>
        <v>0</v>
      </c>
      <c r="AI79" s="544">
        <f>'Schedule 3B_Income_Eastern'!AI79+'Schedule 3C_Income_Western'!AI79+'Schedule 3D_Income_The Cape'!AI79</f>
        <v>0</v>
      </c>
      <c r="AJ79" s="544">
        <f>'Schedule 3B_Income_Eastern'!AJ79+'Schedule 3C_Income_Western'!AJ79+'Schedule 3D_Income_The Cape'!AJ79</f>
        <v>0</v>
      </c>
      <c r="AK79" s="544">
        <f>'Schedule 3B_Income_Eastern'!AK79+'Schedule 3C_Income_Western'!AK79+'Schedule 3D_Income_The Cape'!AK79</f>
        <v>0</v>
      </c>
      <c r="AL79" s="210">
        <v>50</v>
      </c>
      <c r="AM79" s="544">
        <f>'Schedule 3B_Income_Eastern'!AM79+'Schedule 3C_Income_Western'!AM79+'Schedule 3D_Income_The Cape'!AM79</f>
        <v>0</v>
      </c>
      <c r="AN79" s="544">
        <f>'Schedule 3B_Income_Eastern'!AN79+'Schedule 3C_Income_Western'!AN79+'Schedule 3D_Income_The Cape'!AN79</f>
        <v>0</v>
      </c>
      <c r="AO79" s="544">
        <f>'Schedule 3B_Income_Eastern'!AO79+'Schedule 3C_Income_Western'!AO79+'Schedule 3D_Income_The Cape'!AO79</f>
        <v>0</v>
      </c>
      <c r="AP79" s="544">
        <f>'Schedule 3B_Income_Eastern'!AP79+'Schedule 3C_Income_Western'!AP79+'Schedule 3D_Income_The Cape'!AP79</f>
        <v>0</v>
      </c>
      <c r="AQ79" s="544">
        <f>'Schedule 3B_Income_Eastern'!AQ79+'Schedule 3C_Income_Western'!AQ79+'Schedule 3D_Income_The Cape'!AQ79</f>
        <v>0</v>
      </c>
      <c r="AR79" s="544">
        <f>'Schedule 3B_Income_Eastern'!AR79+'Schedule 3C_Income_Western'!AR79+'Schedule 3D_Income_The Cape'!AR79</f>
        <v>0</v>
      </c>
      <c r="AS79" s="544">
        <f>'Schedule 3B_Income_Eastern'!AS79+'Schedule 3C_Income_Western'!AS79+'Schedule 3D_Income_The Cape'!AS79</f>
        <v>0</v>
      </c>
      <c r="AT79" s="544">
        <f>'Schedule 3B_Income_Eastern'!AT79+'Schedule 3C_Income_Western'!AT79+'Schedule 3D_Income_The Cape'!AT79</f>
        <v>0</v>
      </c>
      <c r="AU79" s="544">
        <f>'Schedule 3B_Income_Eastern'!AU79+'Schedule 3C_Income_Western'!AU79+'Schedule 3D_Income_The Cape'!AU79</f>
        <v>0</v>
      </c>
      <c r="AV79" s="544">
        <f>'Schedule 3B_Income_Eastern'!AV79+'Schedule 3C_Income_Western'!AV79+'Schedule 3D_Income_The Cape'!AV79</f>
        <v>0</v>
      </c>
      <c r="AW79" s="544">
        <f>'Schedule 3B_Income_Eastern'!AW79+'Schedule 3C_Income_Western'!AW79+'Schedule 3D_Income_The Cape'!AW79</f>
        <v>0</v>
      </c>
      <c r="AX79" s="210">
        <v>50</v>
      </c>
      <c r="AY79" s="544">
        <f>'Schedule 3B_Income_Eastern'!AY79+'Schedule 3C_Income_Western'!AY79+'Schedule 3D_Income_The Cape'!AY79</f>
        <v>0</v>
      </c>
      <c r="AZ79" s="544">
        <f>'Schedule 3B_Income_Eastern'!AZ79+'Schedule 3C_Income_Western'!AZ79+'Schedule 3D_Income_The Cape'!AZ79</f>
        <v>0</v>
      </c>
      <c r="BA79" s="544">
        <f>'Schedule 3B_Income_Eastern'!BA79+'Schedule 3C_Income_Western'!BA79+'Schedule 3D_Income_The Cape'!BA79</f>
        <v>0</v>
      </c>
      <c r="BB79" s="544">
        <f>'Schedule 3B_Income_Eastern'!BB79+'Schedule 3C_Income_Western'!BB79+'Schedule 3D_Income_The Cape'!BB79</f>
        <v>0</v>
      </c>
      <c r="BC79" s="544">
        <f>'Schedule 3B_Income_Eastern'!BC79+'Schedule 3C_Income_Western'!BC79+'Schedule 3D_Income_The Cape'!BC79</f>
        <v>0</v>
      </c>
      <c r="BD79" s="544">
        <f>'Schedule 3B_Income_Eastern'!BD79+'Schedule 3C_Income_Western'!BD79+'Schedule 3D_Income_The Cape'!BD79</f>
        <v>0</v>
      </c>
      <c r="BE79" s="544">
        <f>'Schedule 3B_Income_Eastern'!BE79+'Schedule 3C_Income_Western'!BE79+'Schedule 3D_Income_The Cape'!BE79</f>
        <v>0</v>
      </c>
      <c r="BF79" s="544">
        <f>'Schedule 3B_Income_Eastern'!BF79+'Schedule 3C_Income_Western'!BF79+'Schedule 3D_Income_The Cape'!BF79</f>
        <v>0</v>
      </c>
      <c r="BG79" s="544">
        <f>'Schedule 3B_Income_Eastern'!BG79+'Schedule 3C_Income_Western'!BG79+'Schedule 3D_Income_The Cape'!BG79</f>
        <v>0</v>
      </c>
      <c r="BH79" s="544">
        <f>'Schedule 3B_Income_Eastern'!BH79+'Schedule 3C_Income_Western'!BH79+'Schedule 3D_Income_The Cape'!BH79</f>
        <v>0</v>
      </c>
      <c r="BI79" s="544">
        <f>'Schedule 3B_Income_Eastern'!BI79+'Schedule 3C_Income_Western'!BI79+'Schedule 3D_Income_The Cape'!BI79</f>
        <v>0</v>
      </c>
      <c r="BJ79" s="210">
        <v>50</v>
      </c>
      <c r="BK79" s="544">
        <f>'Schedule 3B_Income_Eastern'!BK79+'Schedule 3C_Income_Western'!BK79+'Schedule 3D_Income_The Cape'!BK79</f>
        <v>0</v>
      </c>
      <c r="BL79" s="544">
        <f>'Schedule 3B_Income_Eastern'!BL79+'Schedule 3C_Income_Western'!BL79+'Schedule 3D_Income_The Cape'!BL79</f>
        <v>0</v>
      </c>
      <c r="BM79" s="544">
        <f>'Schedule 3B_Income_Eastern'!BM79+'Schedule 3C_Income_Western'!BM79+'Schedule 3D_Income_The Cape'!BM79</f>
        <v>0</v>
      </c>
      <c r="BN79" s="544">
        <f>'Schedule 3B_Income_Eastern'!BN79+'Schedule 3C_Income_Western'!BN79+'Schedule 3D_Income_The Cape'!BN79</f>
        <v>0</v>
      </c>
      <c r="BO79" s="544">
        <f>'Schedule 3B_Income_Eastern'!BO79+'Schedule 3C_Income_Western'!BO79+'Schedule 3D_Income_The Cape'!BO79</f>
        <v>0</v>
      </c>
      <c r="BP79" s="544">
        <f>'Schedule 3B_Income_Eastern'!BP79+'Schedule 3C_Income_Western'!BP79+'Schedule 3D_Income_The Cape'!BP79</f>
        <v>0</v>
      </c>
      <c r="BQ79" s="544">
        <f>'Schedule 3B_Income_Eastern'!BQ79+'Schedule 3C_Income_Western'!BQ79+'Schedule 3D_Income_The Cape'!BQ79</f>
        <v>0</v>
      </c>
      <c r="BR79" s="544">
        <f>'Schedule 3B_Income_Eastern'!BR79+'Schedule 3C_Income_Western'!BR79+'Schedule 3D_Income_The Cape'!BR79</f>
        <v>0</v>
      </c>
      <c r="BS79" s="544">
        <f>'Schedule 3B_Income_Eastern'!BS79+'Schedule 3C_Income_Western'!BS79+'Schedule 3D_Income_The Cape'!BS79</f>
        <v>0</v>
      </c>
      <c r="BT79" s="544">
        <f>'Schedule 3B_Income_Eastern'!BT79+'Schedule 3C_Income_Western'!BT79+'Schedule 3D_Income_The Cape'!BT79</f>
        <v>0</v>
      </c>
      <c r="BU79" s="544">
        <f>'Schedule 3B_Income_Eastern'!BU79+'Schedule 3C_Income_Western'!BU79+'Schedule 3D_Income_The Cape'!BU79</f>
        <v>0</v>
      </c>
      <c r="BV79" s="210">
        <v>50</v>
      </c>
      <c r="BW79" s="544">
        <f>'Schedule 3B_Income_Eastern'!BW79+'Schedule 3C_Income_Western'!BW79+'Schedule 3D_Income_The Cape'!BW79</f>
        <v>0</v>
      </c>
      <c r="BX79" s="544">
        <f>'Schedule 3B_Income_Eastern'!BX79+'Schedule 3C_Income_Western'!BX79+'Schedule 3D_Income_The Cape'!BX79</f>
        <v>0</v>
      </c>
      <c r="BY79" s="544">
        <f>'Schedule 3B_Income_Eastern'!BY79+'Schedule 3C_Income_Western'!BY79+'Schedule 3D_Income_The Cape'!BY79</f>
        <v>0</v>
      </c>
      <c r="BZ79" s="544">
        <f>'Schedule 3B_Income_Eastern'!BZ79+'Schedule 3C_Income_Western'!BZ79+'Schedule 3D_Income_The Cape'!BZ79</f>
        <v>0</v>
      </c>
      <c r="CA79" s="544">
        <f>'Schedule 3B_Income_Eastern'!CA79+'Schedule 3C_Income_Western'!CA79+'Schedule 3D_Income_The Cape'!CA79</f>
        <v>0</v>
      </c>
      <c r="CB79" s="544">
        <f>'Schedule 3B_Income_Eastern'!CB79+'Schedule 3C_Income_Western'!CB79+'Schedule 3D_Income_The Cape'!CB79</f>
        <v>0</v>
      </c>
      <c r="CC79" s="544">
        <f>'Schedule 3B_Income_Eastern'!CC79+'Schedule 3C_Income_Western'!CC79+'Schedule 3D_Income_The Cape'!CC79</f>
        <v>0</v>
      </c>
      <c r="CD79" s="544">
        <f>'Schedule 3B_Income_Eastern'!CD79+'Schedule 3C_Income_Western'!CD79+'Schedule 3D_Income_The Cape'!CD79</f>
        <v>0</v>
      </c>
      <c r="CE79" s="544">
        <f>'Schedule 3B_Income_Eastern'!CE79+'Schedule 3C_Income_Western'!CE79+'Schedule 3D_Income_The Cape'!CE79</f>
        <v>0</v>
      </c>
      <c r="CF79" s="544">
        <f>'Schedule 3B_Income_Eastern'!CF79+'Schedule 3C_Income_Western'!CF79+'Schedule 3D_Income_The Cape'!CF79</f>
        <v>0</v>
      </c>
      <c r="CG79" s="544">
        <f>'Schedule 3B_Income_Eastern'!CG79+'Schedule 3C_Income_Western'!CG79+'Schedule 3D_Income_The Cape'!CG79</f>
        <v>0</v>
      </c>
      <c r="CH79" s="210">
        <v>50</v>
      </c>
      <c r="CI79" s="544">
        <f>'Schedule 3B_Income_Eastern'!CI79+'Schedule 3C_Income_Western'!CI79+'Schedule 3D_Income_The Cape'!CI79</f>
        <v>0</v>
      </c>
      <c r="CJ79" s="544">
        <f>'Schedule 3B_Income_Eastern'!CJ79+'Schedule 3C_Income_Western'!CJ79+'Schedule 3D_Income_The Cape'!CJ79</f>
        <v>0</v>
      </c>
      <c r="CK79" s="544">
        <f>'Schedule 3B_Income_Eastern'!CK79+'Schedule 3C_Income_Western'!CK79+'Schedule 3D_Income_The Cape'!CK79</f>
        <v>0</v>
      </c>
      <c r="CL79" s="544">
        <f>'Schedule 3B_Income_Eastern'!CL79+'Schedule 3C_Income_Western'!CL79+'Schedule 3D_Income_The Cape'!CL79</f>
        <v>0</v>
      </c>
      <c r="CM79" s="372">
        <f t="shared" si="36"/>
        <v>0</v>
      </c>
      <c r="CN79" s="544">
        <f>'Schedule 3B_Income_Eastern'!CN79+'Schedule 3C_Income_Western'!CN79+'Schedule 3D_Income_The Cape'!CN79</f>
        <v>0</v>
      </c>
      <c r="CO79" s="544">
        <f>'Schedule 3B_Income_Eastern'!CO79+'Schedule 3C_Income_Western'!CO79+'Schedule 3D_Income_The Cape'!CO79</f>
        <v>0</v>
      </c>
      <c r="CP79" s="544">
        <f>'Schedule 3B_Income_Eastern'!CP79+'Schedule 3C_Income_Western'!CP79+'Schedule 3D_Income_The Cape'!CP79</f>
        <v>0</v>
      </c>
      <c r="CQ79" s="544">
        <f>'Schedule 3B_Income_Eastern'!CQ79+'Schedule 3C_Income_Western'!CQ79+'Schedule 3D_Income_The Cape'!CQ79</f>
        <v>0</v>
      </c>
      <c r="CR79" s="372">
        <f t="shared" si="37"/>
        <v>0</v>
      </c>
      <c r="CS79" s="544">
        <f>'Schedule 3B_Income_Eastern'!CS79+'Schedule 3C_Income_Western'!CS79+'Schedule 3D_Income_The Cape'!CS79</f>
        <v>0</v>
      </c>
      <c r="CT79" s="544">
        <f>'Schedule 3B_Income_Eastern'!CT79+'Schedule 3C_Income_Western'!CT79+'Schedule 3D_Income_The Cape'!CT79</f>
        <v>0</v>
      </c>
      <c r="CU79" s="544">
        <f>'Schedule 3B_Income_Eastern'!CU79+'Schedule 3C_Income_Western'!CU79+'Schedule 3D_Income_The Cape'!CU79</f>
        <v>0</v>
      </c>
      <c r="CV79" s="544">
        <f>'Schedule 3B_Income_Eastern'!CV79+'Schedule 3C_Income_Western'!CV79+'Schedule 3D_Income_The Cape'!CV79</f>
        <v>0</v>
      </c>
      <c r="CW79" s="372">
        <f t="shared" si="38"/>
        <v>0</v>
      </c>
    </row>
    <row r="80" spans="1:101" ht="15.75" customHeight="1">
      <c r="A80" s="79" t="s">
        <v>280</v>
      </c>
      <c r="B80" s="210">
        <v>51</v>
      </c>
      <c r="C80" s="544">
        <f>'Schedule 3B_Income_Eastern'!C80+'Schedule 3C_Income_Western'!C80+'Schedule 3D_Income_The Cape'!C80</f>
        <v>2828.3574629283671</v>
      </c>
      <c r="D80" s="544">
        <f>'Schedule 3B_Income_Eastern'!D80+'Schedule 3C_Income_Western'!D80+'Schedule 3D_Income_The Cape'!D80</f>
        <v>13900.877414623115</v>
      </c>
      <c r="E80" s="544">
        <f>'Schedule 3B_Income_Eastern'!E80+'Schedule 3C_Income_Western'!E80+'Schedule 3D_Income_The Cape'!E80</f>
        <v>0</v>
      </c>
      <c r="F80" s="544">
        <f>'Schedule 3B_Income_Eastern'!F80+'Schedule 3C_Income_Western'!F80+'Schedule 3D_Income_The Cape'!F80</f>
        <v>0</v>
      </c>
      <c r="G80" s="544">
        <f>'Schedule 3B_Income_Eastern'!G80+'Schedule 3C_Income_Western'!G80+'Schedule 3D_Income_The Cape'!G80</f>
        <v>16729.234877551484</v>
      </c>
      <c r="H80" s="544">
        <f>'Schedule 3B_Income_Eastern'!H80+'Schedule 3C_Income_Western'!H80+'Schedule 3D_Income_The Cape'!H80</f>
        <v>2828.3574629283671</v>
      </c>
      <c r="I80" s="544">
        <f>'Schedule 3B_Income_Eastern'!I80+'Schedule 3C_Income_Western'!I80+'Schedule 3D_Income_The Cape'!I80</f>
        <v>13900.877414623115</v>
      </c>
      <c r="J80" s="544">
        <f>'Schedule 3B_Income_Eastern'!J80+'Schedule 3C_Income_Western'!J80+'Schedule 3D_Income_The Cape'!J80</f>
        <v>0</v>
      </c>
      <c r="K80" s="544">
        <f>'Schedule 3B_Income_Eastern'!K80+'Schedule 3C_Income_Western'!K80+'Schedule 3D_Income_The Cape'!K80</f>
        <v>0</v>
      </c>
      <c r="L80" s="544">
        <f>'Schedule 3B_Income_Eastern'!L80+'Schedule 3C_Income_Western'!L80+'Schedule 3D_Income_The Cape'!L80</f>
        <v>16729.234877551484</v>
      </c>
      <c r="M80" s="544">
        <f>'Schedule 3B_Income_Eastern'!M80+'Schedule 3C_Income_Western'!M80+'Schedule 3D_Income_The Cape'!M80</f>
        <v>33458.469755102968</v>
      </c>
      <c r="N80" s="210">
        <v>51</v>
      </c>
      <c r="O80" s="544">
        <f>'Schedule 3B_Income_Eastern'!O80+'Schedule 3C_Income_Western'!O80+'Schedule 3D_Income_The Cape'!O80</f>
        <v>3162.3818426486287</v>
      </c>
      <c r="P80" s="544">
        <f>'Schedule 3B_Income_Eastern'!P80+'Schedule 3C_Income_Western'!P80+'Schedule 3D_Income_The Cape'!P80</f>
        <v>17482.068562464563</v>
      </c>
      <c r="Q80" s="544">
        <f>'Schedule 3B_Income_Eastern'!Q80+'Schedule 3C_Income_Western'!Q80+'Schedule 3D_Income_The Cape'!Q80</f>
        <v>0</v>
      </c>
      <c r="R80" s="544">
        <f>'Schedule 3B_Income_Eastern'!R80+'Schedule 3C_Income_Western'!R80+'Schedule 3D_Income_The Cape'!R80</f>
        <v>0</v>
      </c>
      <c r="S80" s="544">
        <f>'Schedule 3B_Income_Eastern'!S80+'Schedule 3C_Income_Western'!S80+'Schedule 3D_Income_The Cape'!S80</f>
        <v>20644.450405113192</v>
      </c>
      <c r="T80" s="544">
        <f>'Schedule 3B_Income_Eastern'!T80+'Schedule 3C_Income_Western'!T80+'Schedule 3D_Income_The Cape'!T80</f>
        <v>3162.3818426486287</v>
      </c>
      <c r="U80" s="544">
        <f>'Schedule 3B_Income_Eastern'!U80+'Schedule 3C_Income_Western'!U80+'Schedule 3D_Income_The Cape'!U80</f>
        <v>17482.068562464563</v>
      </c>
      <c r="V80" s="544">
        <f>'Schedule 3B_Income_Eastern'!V80+'Schedule 3C_Income_Western'!V80+'Schedule 3D_Income_The Cape'!V80</f>
        <v>0</v>
      </c>
      <c r="W80" s="544">
        <f>'Schedule 3B_Income_Eastern'!W80+'Schedule 3C_Income_Western'!W80+'Schedule 3D_Income_The Cape'!W80</f>
        <v>0</v>
      </c>
      <c r="X80" s="544">
        <f>'Schedule 3B_Income_Eastern'!X80+'Schedule 3C_Income_Western'!X80+'Schedule 3D_Income_The Cape'!X80</f>
        <v>20644.450405113192</v>
      </c>
      <c r="Y80" s="544">
        <f>'Schedule 3B_Income_Eastern'!Y80+'Schedule 3C_Income_Western'!Y80+'Schedule 3D_Income_The Cape'!Y80</f>
        <v>41288.900810226383</v>
      </c>
      <c r="Z80" s="210">
        <v>51</v>
      </c>
      <c r="AA80" s="544">
        <f>'Schedule 3B_Income_Eastern'!AA80+'Schedule 3C_Income_Western'!AA80+'Schedule 3D_Income_The Cape'!AA80</f>
        <v>484.80828905539363</v>
      </c>
      <c r="AB80" s="544">
        <f>'Schedule 3B_Income_Eastern'!AB80+'Schedule 3C_Income_Western'!AB80+'Schedule 3D_Income_The Cape'!AB80</f>
        <v>2644.9248837474511</v>
      </c>
      <c r="AC80" s="544">
        <f>'Schedule 3B_Income_Eastern'!AC80+'Schedule 3C_Income_Western'!AC80+'Schedule 3D_Income_The Cape'!AC80</f>
        <v>0</v>
      </c>
      <c r="AD80" s="544">
        <f>'Schedule 3B_Income_Eastern'!AD80+'Schedule 3C_Income_Western'!AD80+'Schedule 3D_Income_The Cape'!AD80</f>
        <v>0</v>
      </c>
      <c r="AE80" s="544">
        <f>'Schedule 3B_Income_Eastern'!AE80+'Schedule 3C_Income_Western'!AE80+'Schedule 3D_Income_The Cape'!AE80</f>
        <v>3129.7331728028448</v>
      </c>
      <c r="AF80" s="544">
        <f>'Schedule 3B_Income_Eastern'!AF80+'Schedule 3C_Income_Western'!AF80+'Schedule 3D_Income_The Cape'!AF80</f>
        <v>484.80828905539363</v>
      </c>
      <c r="AG80" s="544">
        <f>'Schedule 3B_Income_Eastern'!AG80+'Schedule 3C_Income_Western'!AG80+'Schedule 3D_Income_The Cape'!AG80</f>
        <v>2644.9248837474511</v>
      </c>
      <c r="AH80" s="544">
        <f>'Schedule 3B_Income_Eastern'!AH80+'Schedule 3C_Income_Western'!AH80+'Schedule 3D_Income_The Cape'!AH80</f>
        <v>0</v>
      </c>
      <c r="AI80" s="544">
        <f>'Schedule 3B_Income_Eastern'!AI80+'Schedule 3C_Income_Western'!AI80+'Schedule 3D_Income_The Cape'!AI80</f>
        <v>0</v>
      </c>
      <c r="AJ80" s="544">
        <f>'Schedule 3B_Income_Eastern'!AJ80+'Schedule 3C_Income_Western'!AJ80+'Schedule 3D_Income_The Cape'!AJ80</f>
        <v>3129.7331728028448</v>
      </c>
      <c r="AK80" s="544">
        <f>'Schedule 3B_Income_Eastern'!AK80+'Schedule 3C_Income_Western'!AK80+'Schedule 3D_Income_The Cape'!AK80</f>
        <v>6259.4663456056896</v>
      </c>
      <c r="AL80" s="210">
        <v>51</v>
      </c>
      <c r="AM80" s="544">
        <f>'Schedule 3B_Income_Eastern'!AM80+'Schedule 3C_Income_Western'!AM80+'Schedule 3D_Income_The Cape'!AM80</f>
        <v>10981.445598687777</v>
      </c>
      <c r="AN80" s="544">
        <f>'Schedule 3B_Income_Eastern'!AN80+'Schedule 3C_Income_Western'!AN80+'Schedule 3D_Income_The Cape'!AN80</f>
        <v>64738.933812931209</v>
      </c>
      <c r="AO80" s="544">
        <f>'Schedule 3B_Income_Eastern'!AO80+'Schedule 3C_Income_Western'!AO80+'Schedule 3D_Income_The Cape'!AO80</f>
        <v>0</v>
      </c>
      <c r="AP80" s="544">
        <f>'Schedule 3B_Income_Eastern'!AP80+'Schedule 3C_Income_Western'!AP80+'Schedule 3D_Income_The Cape'!AP80</f>
        <v>0</v>
      </c>
      <c r="AQ80" s="544">
        <f>'Schedule 3B_Income_Eastern'!AQ80+'Schedule 3C_Income_Western'!AQ80+'Schedule 3D_Income_The Cape'!AQ80</f>
        <v>75720.379411618982</v>
      </c>
      <c r="AR80" s="544">
        <f>'Schedule 3B_Income_Eastern'!AR80+'Schedule 3C_Income_Western'!AR80+'Schedule 3D_Income_The Cape'!AR80</f>
        <v>10981.445598687777</v>
      </c>
      <c r="AS80" s="544">
        <f>'Schedule 3B_Income_Eastern'!AS80+'Schedule 3C_Income_Western'!AS80+'Schedule 3D_Income_The Cape'!AS80</f>
        <v>64738.933812931209</v>
      </c>
      <c r="AT80" s="544">
        <f>'Schedule 3B_Income_Eastern'!AT80+'Schedule 3C_Income_Western'!AT80+'Schedule 3D_Income_The Cape'!AT80</f>
        <v>0</v>
      </c>
      <c r="AU80" s="544">
        <f>'Schedule 3B_Income_Eastern'!AU80+'Schedule 3C_Income_Western'!AU80+'Schedule 3D_Income_The Cape'!AU80</f>
        <v>0</v>
      </c>
      <c r="AV80" s="544">
        <f>'Schedule 3B_Income_Eastern'!AV80+'Schedule 3C_Income_Western'!AV80+'Schedule 3D_Income_The Cape'!AV80</f>
        <v>75720.379411618982</v>
      </c>
      <c r="AW80" s="544">
        <f>'Schedule 3B_Income_Eastern'!AW80+'Schedule 3C_Income_Western'!AW80+'Schedule 3D_Income_The Cape'!AW80</f>
        <v>151440.75882323796</v>
      </c>
      <c r="AX80" s="210">
        <v>51</v>
      </c>
      <c r="AY80" s="544">
        <f>'Schedule 3B_Income_Eastern'!AY80+'Schedule 3C_Income_Western'!AY80+'Schedule 3D_Income_The Cape'!AY80</f>
        <v>152.26763784027472</v>
      </c>
      <c r="AZ80" s="544">
        <f>'Schedule 3B_Income_Eastern'!AZ80+'Schedule 3C_Income_Western'!AZ80+'Schedule 3D_Income_The Cape'!AZ80</f>
        <v>932.98878592330573</v>
      </c>
      <c r="BA80" s="544">
        <f>'Schedule 3B_Income_Eastern'!BA80+'Schedule 3C_Income_Western'!BA80+'Schedule 3D_Income_The Cape'!BA80</f>
        <v>0</v>
      </c>
      <c r="BB80" s="544">
        <f>'Schedule 3B_Income_Eastern'!BB80+'Schedule 3C_Income_Western'!BB80+'Schedule 3D_Income_The Cape'!BB80</f>
        <v>0</v>
      </c>
      <c r="BC80" s="544">
        <f>'Schedule 3B_Income_Eastern'!BC80+'Schedule 3C_Income_Western'!BC80+'Schedule 3D_Income_The Cape'!BC80</f>
        <v>1085.2564237635806</v>
      </c>
      <c r="BD80" s="544">
        <f>'Schedule 3B_Income_Eastern'!BD80+'Schedule 3C_Income_Western'!BD80+'Schedule 3D_Income_The Cape'!BD80</f>
        <v>152.26763784027472</v>
      </c>
      <c r="BE80" s="544">
        <f>'Schedule 3B_Income_Eastern'!BE80+'Schedule 3C_Income_Western'!BE80+'Schedule 3D_Income_The Cape'!BE80</f>
        <v>932.98878592330573</v>
      </c>
      <c r="BF80" s="544">
        <f>'Schedule 3B_Income_Eastern'!BF80+'Schedule 3C_Income_Western'!BF80+'Schedule 3D_Income_The Cape'!BF80</f>
        <v>0</v>
      </c>
      <c r="BG80" s="544">
        <f>'Schedule 3B_Income_Eastern'!BG80+'Schedule 3C_Income_Western'!BG80+'Schedule 3D_Income_The Cape'!BG80</f>
        <v>0</v>
      </c>
      <c r="BH80" s="544">
        <f>'Schedule 3B_Income_Eastern'!BH80+'Schedule 3C_Income_Western'!BH80+'Schedule 3D_Income_The Cape'!BH80</f>
        <v>1085.2564237635806</v>
      </c>
      <c r="BI80" s="544">
        <f>'Schedule 3B_Income_Eastern'!BI80+'Schedule 3C_Income_Western'!BI80+'Schedule 3D_Income_The Cape'!BI80</f>
        <v>2170.5128475271613</v>
      </c>
      <c r="BJ80" s="210">
        <v>51</v>
      </c>
      <c r="BK80" s="544">
        <f>'Schedule 3B_Income_Eastern'!BK80+'Schedule 3C_Income_Western'!BK80+'Schedule 3D_Income_The Cape'!BK80</f>
        <v>0</v>
      </c>
      <c r="BL80" s="544">
        <f>'Schedule 3B_Income_Eastern'!BL80+'Schedule 3C_Income_Western'!BL80+'Schedule 3D_Income_The Cape'!BL80</f>
        <v>0</v>
      </c>
      <c r="BM80" s="544">
        <f>'Schedule 3B_Income_Eastern'!BM80+'Schedule 3C_Income_Western'!BM80+'Schedule 3D_Income_The Cape'!BM80</f>
        <v>0</v>
      </c>
      <c r="BN80" s="544">
        <f>'Schedule 3B_Income_Eastern'!BN80+'Schedule 3C_Income_Western'!BN80+'Schedule 3D_Income_The Cape'!BN80</f>
        <v>0</v>
      </c>
      <c r="BO80" s="544">
        <f>'Schedule 3B_Income_Eastern'!BO80+'Schedule 3C_Income_Western'!BO80+'Schedule 3D_Income_The Cape'!BO80</f>
        <v>0</v>
      </c>
      <c r="BP80" s="544">
        <f>'Schedule 3B_Income_Eastern'!BP80+'Schedule 3C_Income_Western'!BP80+'Schedule 3D_Income_The Cape'!BP80</f>
        <v>0</v>
      </c>
      <c r="BQ80" s="544">
        <f>'Schedule 3B_Income_Eastern'!BQ80+'Schedule 3C_Income_Western'!BQ80+'Schedule 3D_Income_The Cape'!BQ80</f>
        <v>0</v>
      </c>
      <c r="BR80" s="544">
        <f>'Schedule 3B_Income_Eastern'!BR80+'Schedule 3C_Income_Western'!BR80+'Schedule 3D_Income_The Cape'!BR80</f>
        <v>0</v>
      </c>
      <c r="BS80" s="544">
        <f>'Schedule 3B_Income_Eastern'!BS80+'Schedule 3C_Income_Western'!BS80+'Schedule 3D_Income_The Cape'!BS80</f>
        <v>0</v>
      </c>
      <c r="BT80" s="544">
        <f>'Schedule 3B_Income_Eastern'!BT80+'Schedule 3C_Income_Western'!BT80+'Schedule 3D_Income_The Cape'!BT80</f>
        <v>0</v>
      </c>
      <c r="BU80" s="544">
        <f>'Schedule 3B_Income_Eastern'!BU80+'Schedule 3C_Income_Western'!BU80+'Schedule 3D_Income_The Cape'!BU80</f>
        <v>0</v>
      </c>
      <c r="BV80" s="210">
        <v>51</v>
      </c>
      <c r="BW80" s="544">
        <f>'Schedule 3B_Income_Eastern'!BW80+'Schedule 3C_Income_Western'!BW80+'Schedule 3D_Income_The Cape'!BW80</f>
        <v>144.84899531456097</v>
      </c>
      <c r="BX80" s="544">
        <f>'Schedule 3B_Income_Eastern'!BX80+'Schedule 3C_Income_Western'!BX80+'Schedule 3D_Income_The Cape'!BX80</f>
        <v>847.77435348534561</v>
      </c>
      <c r="BY80" s="544">
        <f>'Schedule 3B_Income_Eastern'!BY80+'Schedule 3C_Income_Western'!BY80+'Schedule 3D_Income_The Cape'!BY80</f>
        <v>0</v>
      </c>
      <c r="BZ80" s="544">
        <f>'Schedule 3B_Income_Eastern'!BZ80+'Schedule 3C_Income_Western'!BZ80+'Schedule 3D_Income_The Cape'!BZ80</f>
        <v>0</v>
      </c>
      <c r="CA80" s="544">
        <f>'Schedule 3B_Income_Eastern'!CA80+'Schedule 3C_Income_Western'!CA80+'Schedule 3D_Income_The Cape'!CA80</f>
        <v>992.62334879990658</v>
      </c>
      <c r="CB80" s="544">
        <f>'Schedule 3B_Income_Eastern'!CB80+'Schedule 3C_Income_Western'!CB80+'Schedule 3D_Income_The Cape'!CB80</f>
        <v>144.84899531456097</v>
      </c>
      <c r="CC80" s="544">
        <f>'Schedule 3B_Income_Eastern'!CC80+'Schedule 3C_Income_Western'!CC80+'Schedule 3D_Income_The Cape'!CC80</f>
        <v>847.77435348534561</v>
      </c>
      <c r="CD80" s="544">
        <f>'Schedule 3B_Income_Eastern'!CD80+'Schedule 3C_Income_Western'!CD80+'Schedule 3D_Income_The Cape'!CD80</f>
        <v>0</v>
      </c>
      <c r="CE80" s="544">
        <f>'Schedule 3B_Income_Eastern'!CE80+'Schedule 3C_Income_Western'!CE80+'Schedule 3D_Income_The Cape'!CE80</f>
        <v>0</v>
      </c>
      <c r="CF80" s="544">
        <f>'Schedule 3B_Income_Eastern'!CF80+'Schedule 3C_Income_Western'!CF80+'Schedule 3D_Income_The Cape'!CF80</f>
        <v>992.62334879990658</v>
      </c>
      <c r="CG80" s="544">
        <f>'Schedule 3B_Income_Eastern'!CG80+'Schedule 3C_Income_Western'!CG80+'Schedule 3D_Income_The Cape'!CG80</f>
        <v>1985.2466975998132</v>
      </c>
      <c r="CH80" s="210">
        <v>51</v>
      </c>
      <c r="CI80" s="544">
        <f>'Schedule 3B_Income_Eastern'!CI80+'Schedule 3C_Income_Western'!CI80+'Schedule 3D_Income_The Cape'!CI80</f>
        <v>17754.109826475004</v>
      </c>
      <c r="CJ80" s="544">
        <f>'Schedule 3B_Income_Eastern'!CJ80+'Schedule 3C_Income_Western'!CJ80+'Schedule 3D_Income_The Cape'!CJ80</f>
        <v>100547.56781317499</v>
      </c>
      <c r="CK80" s="544">
        <f>'Schedule 3B_Income_Eastern'!CK80+'Schedule 3C_Income_Western'!CK80+'Schedule 3D_Income_The Cape'!CK80</f>
        <v>0</v>
      </c>
      <c r="CL80" s="544">
        <f>'Schedule 3B_Income_Eastern'!CL80+'Schedule 3C_Income_Western'!CL80+'Schedule 3D_Income_The Cape'!CL80</f>
        <v>0</v>
      </c>
      <c r="CM80" s="372">
        <f t="shared" si="36"/>
        <v>118301.67763964999</v>
      </c>
      <c r="CN80" s="544">
        <f>'Schedule 3B_Income_Eastern'!CN80+'Schedule 3C_Income_Western'!CN80+'Schedule 3D_Income_The Cape'!CN80</f>
        <v>17754.109826475004</v>
      </c>
      <c r="CO80" s="544">
        <f>'Schedule 3B_Income_Eastern'!CO80+'Schedule 3C_Income_Western'!CO80+'Schedule 3D_Income_The Cape'!CO80</f>
        <v>100547.56781317499</v>
      </c>
      <c r="CP80" s="544">
        <f>'Schedule 3B_Income_Eastern'!CP80+'Schedule 3C_Income_Western'!CP80+'Schedule 3D_Income_The Cape'!CP80</f>
        <v>0</v>
      </c>
      <c r="CQ80" s="544">
        <f>'Schedule 3B_Income_Eastern'!CQ80+'Schedule 3C_Income_Western'!CQ80+'Schedule 3D_Income_The Cape'!CQ80</f>
        <v>0</v>
      </c>
      <c r="CR80" s="372">
        <f t="shared" si="37"/>
        <v>118301.67763964999</v>
      </c>
      <c r="CS80" s="544">
        <f>'Schedule 3B_Income_Eastern'!CS80+'Schedule 3C_Income_Western'!CS80+'Schedule 3D_Income_The Cape'!CS80</f>
        <v>35508.219652950007</v>
      </c>
      <c r="CT80" s="544">
        <f>'Schedule 3B_Income_Eastern'!CT80+'Schedule 3C_Income_Western'!CT80+'Schedule 3D_Income_The Cape'!CT80</f>
        <v>201095.13562634998</v>
      </c>
      <c r="CU80" s="544">
        <f>'Schedule 3B_Income_Eastern'!CU80+'Schedule 3C_Income_Western'!CU80+'Schedule 3D_Income_The Cape'!CU80</f>
        <v>0</v>
      </c>
      <c r="CV80" s="544">
        <f>'Schedule 3B_Income_Eastern'!CV80+'Schedule 3C_Income_Western'!CV80+'Schedule 3D_Income_The Cape'!CV80</f>
        <v>0</v>
      </c>
      <c r="CW80" s="372">
        <f t="shared" si="38"/>
        <v>236603.35527929998</v>
      </c>
    </row>
    <row r="81" spans="1:101" ht="15.75" customHeight="1">
      <c r="A81" s="79" t="s">
        <v>282</v>
      </c>
      <c r="B81" s="210">
        <v>52</v>
      </c>
      <c r="C81" s="544">
        <f>'Schedule 3B_Income_Eastern'!C81+'Schedule 3C_Income_Western'!C81+'Schedule 3D_Income_The Cape'!C81</f>
        <v>2558860.0915663792</v>
      </c>
      <c r="D81" s="544">
        <f>'Schedule 3B_Income_Eastern'!D81+'Schedule 3C_Income_Western'!D81+'Schedule 3D_Income_The Cape'!D81</f>
        <v>1890611.2579521269</v>
      </c>
      <c r="E81" s="544">
        <f>'Schedule 3B_Income_Eastern'!E81+'Schedule 3C_Income_Western'!E81+'Schedule 3D_Income_The Cape'!E81</f>
        <v>0</v>
      </c>
      <c r="F81" s="544">
        <f>'Schedule 3B_Income_Eastern'!F81+'Schedule 3C_Income_Western'!F81+'Schedule 3D_Income_The Cape'!F81</f>
        <v>0</v>
      </c>
      <c r="G81" s="544">
        <f>'Schedule 3B_Income_Eastern'!G81+'Schedule 3C_Income_Western'!G81+'Schedule 3D_Income_The Cape'!G81</f>
        <v>4449471.3495185059</v>
      </c>
      <c r="H81" s="544">
        <f>'Schedule 3B_Income_Eastern'!H81+'Schedule 3C_Income_Western'!H81+'Schedule 3D_Income_The Cape'!H81</f>
        <v>2558860.0915663792</v>
      </c>
      <c r="I81" s="544">
        <f>'Schedule 3B_Income_Eastern'!I81+'Schedule 3C_Income_Western'!I81+'Schedule 3D_Income_The Cape'!I81</f>
        <v>1890611.2579521269</v>
      </c>
      <c r="J81" s="544">
        <f>'Schedule 3B_Income_Eastern'!J81+'Schedule 3C_Income_Western'!J81+'Schedule 3D_Income_The Cape'!J81</f>
        <v>0</v>
      </c>
      <c r="K81" s="544">
        <f>'Schedule 3B_Income_Eastern'!K81+'Schedule 3C_Income_Western'!K81+'Schedule 3D_Income_The Cape'!K81</f>
        <v>0</v>
      </c>
      <c r="L81" s="544">
        <f>'Schedule 3B_Income_Eastern'!L81+'Schedule 3C_Income_Western'!L81+'Schedule 3D_Income_The Cape'!L81</f>
        <v>4449471.3495185059</v>
      </c>
      <c r="M81" s="544">
        <f>'Schedule 3B_Income_Eastern'!M81+'Schedule 3C_Income_Western'!M81+'Schedule 3D_Income_The Cape'!M81</f>
        <v>8898942.6990370117</v>
      </c>
      <c r="N81" s="210">
        <v>52</v>
      </c>
      <c r="O81" s="544">
        <f>'Schedule 3B_Income_Eastern'!O81+'Schedule 3C_Income_Western'!O81+'Schedule 3D_Income_The Cape'!O81</f>
        <v>2861057.2735277591</v>
      </c>
      <c r="P81" s="544">
        <f>'Schedule 3B_Income_Eastern'!P81+'Schedule 3C_Income_Western'!P81+'Schedule 3D_Income_The Cape'!P81</f>
        <v>2377676.9372642199</v>
      </c>
      <c r="Q81" s="544">
        <f>'Schedule 3B_Income_Eastern'!Q81+'Schedule 3C_Income_Western'!Q81+'Schedule 3D_Income_The Cape'!Q81</f>
        <v>0</v>
      </c>
      <c r="R81" s="544">
        <f>'Schedule 3B_Income_Eastern'!R81+'Schedule 3C_Income_Western'!R81+'Schedule 3D_Income_The Cape'!R81</f>
        <v>0</v>
      </c>
      <c r="S81" s="544">
        <f>'Schedule 3B_Income_Eastern'!S81+'Schedule 3C_Income_Western'!S81+'Schedule 3D_Income_The Cape'!S81</f>
        <v>5238734.210791979</v>
      </c>
      <c r="T81" s="544">
        <f>'Schedule 3B_Income_Eastern'!T81+'Schedule 3C_Income_Western'!T81+'Schedule 3D_Income_The Cape'!T81</f>
        <v>2861057.2735277591</v>
      </c>
      <c r="U81" s="544">
        <f>'Schedule 3B_Income_Eastern'!U81+'Schedule 3C_Income_Western'!U81+'Schedule 3D_Income_The Cape'!U81</f>
        <v>2377676.9372642199</v>
      </c>
      <c r="V81" s="544">
        <f>'Schedule 3B_Income_Eastern'!V81+'Schedule 3C_Income_Western'!V81+'Schedule 3D_Income_The Cape'!V81</f>
        <v>0</v>
      </c>
      <c r="W81" s="544">
        <f>'Schedule 3B_Income_Eastern'!W81+'Schedule 3C_Income_Western'!W81+'Schedule 3D_Income_The Cape'!W81</f>
        <v>0</v>
      </c>
      <c r="X81" s="544">
        <f>'Schedule 3B_Income_Eastern'!X81+'Schedule 3C_Income_Western'!X81+'Schedule 3D_Income_The Cape'!X81</f>
        <v>5238734.210791979</v>
      </c>
      <c r="Y81" s="544">
        <f>'Schedule 3B_Income_Eastern'!Y81+'Schedule 3C_Income_Western'!Y81+'Schedule 3D_Income_The Cape'!Y81</f>
        <v>10477468.421583958</v>
      </c>
      <c r="Z81" s="210">
        <v>52</v>
      </c>
      <c r="AA81" s="544">
        <f>'Schedule 3B_Income_Eastern'!AA81+'Schedule 3C_Income_Western'!AA81+'Schedule 3D_Income_The Cape'!AA81</f>
        <v>438613.78881013201</v>
      </c>
      <c r="AB81" s="544">
        <f>'Schedule 3B_Income_Eastern'!AB81+'Schedule 3C_Income_Western'!AB81+'Schedule 3D_Income_The Cape'!AB81</f>
        <v>359727.27566033474</v>
      </c>
      <c r="AC81" s="544">
        <f>'Schedule 3B_Income_Eastern'!AC81+'Schedule 3C_Income_Western'!AC81+'Schedule 3D_Income_The Cape'!AC81</f>
        <v>0</v>
      </c>
      <c r="AD81" s="544">
        <f>'Schedule 3B_Income_Eastern'!AD81+'Schedule 3C_Income_Western'!AD81+'Schedule 3D_Income_The Cape'!AD81</f>
        <v>0</v>
      </c>
      <c r="AE81" s="544">
        <f>'Schedule 3B_Income_Eastern'!AE81+'Schedule 3C_Income_Western'!AE81+'Schedule 3D_Income_The Cape'!AE81</f>
        <v>798341.06447046681</v>
      </c>
      <c r="AF81" s="544">
        <f>'Schedule 3B_Income_Eastern'!AF81+'Schedule 3C_Income_Western'!AF81+'Schedule 3D_Income_The Cape'!AF81</f>
        <v>438613.78881013201</v>
      </c>
      <c r="AG81" s="544">
        <f>'Schedule 3B_Income_Eastern'!AG81+'Schedule 3C_Income_Western'!AG81+'Schedule 3D_Income_The Cape'!AG81</f>
        <v>359727.27566033474</v>
      </c>
      <c r="AH81" s="544">
        <f>'Schedule 3B_Income_Eastern'!AH81+'Schedule 3C_Income_Western'!AH81+'Schedule 3D_Income_The Cape'!AH81</f>
        <v>0</v>
      </c>
      <c r="AI81" s="544">
        <f>'Schedule 3B_Income_Eastern'!AI81+'Schedule 3C_Income_Western'!AI81+'Schedule 3D_Income_The Cape'!AI81</f>
        <v>0</v>
      </c>
      <c r="AJ81" s="544">
        <f>'Schedule 3B_Income_Eastern'!AJ81+'Schedule 3C_Income_Western'!AJ81+'Schedule 3D_Income_The Cape'!AJ81</f>
        <v>798341.06447046681</v>
      </c>
      <c r="AK81" s="544">
        <f>'Schedule 3B_Income_Eastern'!AK81+'Schedule 3C_Income_Western'!AK81+'Schedule 3D_Income_The Cape'!AK81</f>
        <v>1596682.1289409336</v>
      </c>
      <c r="AL81" s="210">
        <v>52</v>
      </c>
      <c r="AM81" s="544">
        <f>'Schedule 3B_Income_Eastern'!AM81+'Schedule 3C_Income_Western'!AM81+'Schedule 3D_Income_The Cape'!AM81</f>
        <v>9935088.9194521494</v>
      </c>
      <c r="AN81" s="544">
        <f>'Schedule 3B_Income_Eastern'!AN81+'Schedule 3C_Income_Western'!AN81+'Schedule 3D_Income_The Cape'!AN81</f>
        <v>8804923.1313837748</v>
      </c>
      <c r="AO81" s="544">
        <f>'Schedule 3B_Income_Eastern'!AO81+'Schedule 3C_Income_Western'!AO81+'Schedule 3D_Income_The Cape'!AO81</f>
        <v>0</v>
      </c>
      <c r="AP81" s="544">
        <f>'Schedule 3B_Income_Eastern'!AP81+'Schedule 3C_Income_Western'!AP81+'Schedule 3D_Income_The Cape'!AP81</f>
        <v>0</v>
      </c>
      <c r="AQ81" s="544">
        <f>'Schedule 3B_Income_Eastern'!AQ81+'Schedule 3C_Income_Western'!AQ81+'Schedule 3D_Income_The Cape'!AQ81</f>
        <v>18740012.050835922</v>
      </c>
      <c r="AR81" s="544">
        <f>'Schedule 3B_Income_Eastern'!AR81+'Schedule 3C_Income_Western'!AR81+'Schedule 3D_Income_The Cape'!AR81</f>
        <v>9935088.9194521494</v>
      </c>
      <c r="AS81" s="544">
        <f>'Schedule 3B_Income_Eastern'!AS81+'Schedule 3C_Income_Western'!AS81+'Schedule 3D_Income_The Cape'!AS81</f>
        <v>8804923.1313837748</v>
      </c>
      <c r="AT81" s="544">
        <f>'Schedule 3B_Income_Eastern'!AT81+'Schedule 3C_Income_Western'!AT81+'Schedule 3D_Income_The Cape'!AT81</f>
        <v>0</v>
      </c>
      <c r="AU81" s="544">
        <f>'Schedule 3B_Income_Eastern'!AU81+'Schedule 3C_Income_Western'!AU81+'Schedule 3D_Income_The Cape'!AU81</f>
        <v>0</v>
      </c>
      <c r="AV81" s="544">
        <f>'Schedule 3B_Income_Eastern'!AV81+'Schedule 3C_Income_Western'!AV81+'Schedule 3D_Income_The Cape'!AV81</f>
        <v>18740012.050835922</v>
      </c>
      <c r="AW81" s="544">
        <f>'Schedule 3B_Income_Eastern'!AW81+'Schedule 3C_Income_Western'!AW81+'Schedule 3D_Income_The Cape'!AW81</f>
        <v>37480024.101671845</v>
      </c>
      <c r="AX81" s="210">
        <v>52</v>
      </c>
      <c r="AY81" s="544">
        <f>'Schedule 3B_Income_Eastern'!AY81+'Schedule 3C_Income_Western'!AY81+'Schedule 3D_Income_The Cape'!AY81</f>
        <v>137758.95968367194</v>
      </c>
      <c r="AZ81" s="544">
        <f>'Schedule 3B_Income_Eastern'!AZ81+'Schedule 3C_Income_Western'!AZ81+'Schedule 3D_Income_The Cape'!AZ81</f>
        <v>126892.6449458595</v>
      </c>
      <c r="BA81" s="544">
        <f>'Schedule 3B_Income_Eastern'!BA81+'Schedule 3C_Income_Western'!BA81+'Schedule 3D_Income_The Cape'!BA81</f>
        <v>0</v>
      </c>
      <c r="BB81" s="544">
        <f>'Schedule 3B_Income_Eastern'!BB81+'Schedule 3C_Income_Western'!BB81+'Schedule 3D_Income_The Cape'!BB81</f>
        <v>0</v>
      </c>
      <c r="BC81" s="544">
        <f>'Schedule 3B_Income_Eastern'!BC81+'Schedule 3C_Income_Western'!BC81+'Schedule 3D_Income_The Cape'!BC81</f>
        <v>264651.60462953144</v>
      </c>
      <c r="BD81" s="544">
        <f>'Schedule 3B_Income_Eastern'!BD81+'Schedule 3C_Income_Western'!BD81+'Schedule 3D_Income_The Cape'!BD81</f>
        <v>137758.95968367194</v>
      </c>
      <c r="BE81" s="544">
        <f>'Schedule 3B_Income_Eastern'!BE81+'Schedule 3C_Income_Western'!BE81+'Schedule 3D_Income_The Cape'!BE81</f>
        <v>126892.6449458595</v>
      </c>
      <c r="BF81" s="544">
        <f>'Schedule 3B_Income_Eastern'!BF81+'Schedule 3C_Income_Western'!BF81+'Schedule 3D_Income_The Cape'!BF81</f>
        <v>0</v>
      </c>
      <c r="BG81" s="544">
        <f>'Schedule 3B_Income_Eastern'!BG81+'Schedule 3C_Income_Western'!BG81+'Schedule 3D_Income_The Cape'!BG81</f>
        <v>0</v>
      </c>
      <c r="BH81" s="544">
        <f>'Schedule 3B_Income_Eastern'!BH81+'Schedule 3C_Income_Western'!BH81+'Schedule 3D_Income_The Cape'!BH81</f>
        <v>264651.60462953144</v>
      </c>
      <c r="BI81" s="544">
        <f>'Schedule 3B_Income_Eastern'!BI81+'Schedule 3C_Income_Western'!BI81+'Schedule 3D_Income_The Cape'!BI81</f>
        <v>529303.20925906289</v>
      </c>
      <c r="BJ81" s="210">
        <v>52</v>
      </c>
      <c r="BK81" s="544">
        <f>'Schedule 3B_Income_Eastern'!BK81+'Schedule 3C_Income_Western'!BK81+'Schedule 3D_Income_The Cape'!BK81</f>
        <v>0</v>
      </c>
      <c r="BL81" s="544">
        <f>'Schedule 3B_Income_Eastern'!BL81+'Schedule 3C_Income_Western'!BL81+'Schedule 3D_Income_The Cape'!BL81</f>
        <v>0</v>
      </c>
      <c r="BM81" s="544">
        <f>'Schedule 3B_Income_Eastern'!BM81+'Schedule 3C_Income_Western'!BM81+'Schedule 3D_Income_The Cape'!BM81</f>
        <v>0</v>
      </c>
      <c r="BN81" s="544">
        <f>'Schedule 3B_Income_Eastern'!BN81+'Schedule 3C_Income_Western'!BN81+'Schedule 3D_Income_The Cape'!BN81</f>
        <v>0</v>
      </c>
      <c r="BO81" s="544">
        <f>'Schedule 3B_Income_Eastern'!BO81+'Schedule 3C_Income_Western'!BO81+'Schedule 3D_Income_The Cape'!BO81</f>
        <v>0</v>
      </c>
      <c r="BP81" s="544">
        <f>'Schedule 3B_Income_Eastern'!BP81+'Schedule 3C_Income_Western'!BP81+'Schedule 3D_Income_The Cape'!BP81</f>
        <v>0</v>
      </c>
      <c r="BQ81" s="544">
        <f>'Schedule 3B_Income_Eastern'!BQ81+'Schedule 3C_Income_Western'!BQ81+'Schedule 3D_Income_The Cape'!BQ81</f>
        <v>0</v>
      </c>
      <c r="BR81" s="544">
        <f>'Schedule 3B_Income_Eastern'!BR81+'Schedule 3C_Income_Western'!BR81+'Schedule 3D_Income_The Cape'!BR81</f>
        <v>0</v>
      </c>
      <c r="BS81" s="544">
        <f>'Schedule 3B_Income_Eastern'!BS81+'Schedule 3C_Income_Western'!BS81+'Schedule 3D_Income_The Cape'!BS81</f>
        <v>0</v>
      </c>
      <c r="BT81" s="544">
        <f>'Schedule 3B_Income_Eastern'!BT81+'Schedule 3C_Income_Western'!BT81+'Schedule 3D_Income_The Cape'!BT81</f>
        <v>0</v>
      </c>
      <c r="BU81" s="544">
        <f>'Schedule 3B_Income_Eastern'!BU81+'Schedule 3C_Income_Western'!BU81+'Schedule 3D_Income_The Cape'!BU81</f>
        <v>0</v>
      </c>
      <c r="BV81" s="210">
        <v>52</v>
      </c>
      <c r="BW81" s="544">
        <f>'Schedule 3B_Income_Eastern'!BW81+'Schedule 3C_Income_Western'!BW81+'Schedule 3D_Income_The Cape'!BW81</f>
        <v>131047.19550907161</v>
      </c>
      <c r="BX81" s="544">
        <f>'Schedule 3B_Income_Eastern'!BX81+'Schedule 3C_Income_Western'!BX81+'Schedule 3D_Income_The Cape'!BX81</f>
        <v>115302.91859249061</v>
      </c>
      <c r="BY81" s="544">
        <f>'Schedule 3B_Income_Eastern'!BY81+'Schedule 3C_Income_Western'!BY81+'Schedule 3D_Income_The Cape'!BY81</f>
        <v>0</v>
      </c>
      <c r="BZ81" s="544">
        <f>'Schedule 3B_Income_Eastern'!BZ81+'Schedule 3C_Income_Western'!BZ81+'Schedule 3D_Income_The Cape'!BZ81</f>
        <v>0</v>
      </c>
      <c r="CA81" s="544">
        <f>'Schedule 3B_Income_Eastern'!CA81+'Schedule 3C_Income_Western'!CA81+'Schedule 3D_Income_The Cape'!CA81</f>
        <v>246350.11410156218</v>
      </c>
      <c r="CB81" s="544">
        <f>'Schedule 3B_Income_Eastern'!CB81+'Schedule 3C_Income_Western'!CB81+'Schedule 3D_Income_The Cape'!CB81</f>
        <v>131047.19550907161</v>
      </c>
      <c r="CC81" s="544">
        <f>'Schedule 3B_Income_Eastern'!CC81+'Schedule 3C_Income_Western'!CC81+'Schedule 3D_Income_The Cape'!CC81</f>
        <v>115302.91859249061</v>
      </c>
      <c r="CD81" s="544">
        <f>'Schedule 3B_Income_Eastern'!CD81+'Schedule 3C_Income_Western'!CD81+'Schedule 3D_Income_The Cape'!CD81</f>
        <v>0</v>
      </c>
      <c r="CE81" s="544">
        <f>'Schedule 3B_Income_Eastern'!CE81+'Schedule 3C_Income_Western'!CE81+'Schedule 3D_Income_The Cape'!CE81</f>
        <v>0</v>
      </c>
      <c r="CF81" s="544">
        <f>'Schedule 3B_Income_Eastern'!CF81+'Schedule 3C_Income_Western'!CF81+'Schedule 3D_Income_The Cape'!CF81</f>
        <v>246350.11410156218</v>
      </c>
      <c r="CG81" s="544">
        <f>'Schedule 3B_Income_Eastern'!CG81+'Schedule 3C_Income_Western'!CG81+'Schedule 3D_Income_The Cape'!CG81</f>
        <v>492700.22820312437</v>
      </c>
      <c r="CH81" s="210">
        <v>52</v>
      </c>
      <c r="CI81" s="544">
        <f>'Schedule 3B_Income_Eastern'!CI81+'Schedule 3C_Income_Western'!CI81+'Schedule 3D_Income_The Cape'!CI81</f>
        <v>16062426.228549166</v>
      </c>
      <c r="CJ81" s="544">
        <f>'Schedule 3B_Income_Eastern'!CJ81+'Schedule 3C_Income_Western'!CJ81+'Schedule 3D_Income_The Cape'!CJ81</f>
        <v>13675134.165798806</v>
      </c>
      <c r="CK81" s="544">
        <f>'Schedule 3B_Income_Eastern'!CK81+'Schedule 3C_Income_Western'!CK81+'Schedule 3D_Income_The Cape'!CK81</f>
        <v>0</v>
      </c>
      <c r="CL81" s="544">
        <f>'Schedule 3B_Income_Eastern'!CL81+'Schedule 3C_Income_Western'!CL81+'Schedule 3D_Income_The Cape'!CL81</f>
        <v>0</v>
      </c>
      <c r="CM81" s="372">
        <f t="shared" si="36"/>
        <v>29737560.394347973</v>
      </c>
      <c r="CN81" s="544">
        <f>'Schedule 3B_Income_Eastern'!CN81+'Schedule 3C_Income_Western'!CN81+'Schedule 3D_Income_The Cape'!CN81</f>
        <v>16062426.228549166</v>
      </c>
      <c r="CO81" s="544">
        <f>'Schedule 3B_Income_Eastern'!CO81+'Schedule 3C_Income_Western'!CO81+'Schedule 3D_Income_The Cape'!CO81</f>
        <v>13675134.165798806</v>
      </c>
      <c r="CP81" s="544">
        <f>'Schedule 3B_Income_Eastern'!CP81+'Schedule 3C_Income_Western'!CP81+'Schedule 3D_Income_The Cape'!CP81</f>
        <v>0</v>
      </c>
      <c r="CQ81" s="544">
        <f>'Schedule 3B_Income_Eastern'!CQ81+'Schedule 3C_Income_Western'!CQ81+'Schedule 3D_Income_The Cape'!CQ81</f>
        <v>0</v>
      </c>
      <c r="CR81" s="372">
        <f t="shared" si="37"/>
        <v>29737560.394347973</v>
      </c>
      <c r="CS81" s="544">
        <f>'Schedule 3B_Income_Eastern'!CS81+'Schedule 3C_Income_Western'!CS81+'Schedule 3D_Income_The Cape'!CS81</f>
        <v>32124852.457098331</v>
      </c>
      <c r="CT81" s="544">
        <f>'Schedule 3B_Income_Eastern'!CT81+'Schedule 3C_Income_Western'!CT81+'Schedule 3D_Income_The Cape'!CT81</f>
        <v>27350268.331597611</v>
      </c>
      <c r="CU81" s="544">
        <f>'Schedule 3B_Income_Eastern'!CU81+'Schedule 3C_Income_Western'!CU81+'Schedule 3D_Income_The Cape'!CU81</f>
        <v>0</v>
      </c>
      <c r="CV81" s="544">
        <f>'Schedule 3B_Income_Eastern'!CV81+'Schedule 3C_Income_Western'!CV81+'Schedule 3D_Income_The Cape'!CV81</f>
        <v>0</v>
      </c>
      <c r="CW81" s="372">
        <f t="shared" si="38"/>
        <v>59475120.788695946</v>
      </c>
    </row>
    <row r="82" spans="1:101" ht="15.75" customHeight="1">
      <c r="A82" s="79" t="s">
        <v>284</v>
      </c>
      <c r="B82" s="210">
        <v>53</v>
      </c>
      <c r="C82" s="544">
        <f>'Schedule 3B_Income_Eastern'!C82+'Schedule 3C_Income_Western'!C82+'Schedule 3D_Income_The Cape'!C82</f>
        <v>29841.870406861886</v>
      </c>
      <c r="D82" s="544">
        <f>'Schedule 3B_Income_Eastern'!D82+'Schedule 3C_Income_Western'!D82+'Schedule 3D_Income_The Cape'!D82</f>
        <v>18454.388508385178</v>
      </c>
      <c r="E82" s="544">
        <f>'Schedule 3B_Income_Eastern'!E82+'Schedule 3C_Income_Western'!E82+'Schedule 3D_Income_The Cape'!E82</f>
        <v>0</v>
      </c>
      <c r="F82" s="544">
        <f>'Schedule 3B_Income_Eastern'!F82+'Schedule 3C_Income_Western'!F82+'Schedule 3D_Income_The Cape'!F82</f>
        <v>0</v>
      </c>
      <c r="G82" s="544">
        <f>'Schedule 3B_Income_Eastern'!G82+'Schedule 3C_Income_Western'!G82+'Schedule 3D_Income_The Cape'!G82</f>
        <v>48296.258915247068</v>
      </c>
      <c r="H82" s="544">
        <f>'Schedule 3B_Income_Eastern'!H82+'Schedule 3C_Income_Western'!H82+'Schedule 3D_Income_The Cape'!H82</f>
        <v>29841.870406861886</v>
      </c>
      <c r="I82" s="544">
        <f>'Schedule 3B_Income_Eastern'!I82+'Schedule 3C_Income_Western'!I82+'Schedule 3D_Income_The Cape'!I82</f>
        <v>18454.388508385178</v>
      </c>
      <c r="J82" s="544">
        <f>'Schedule 3B_Income_Eastern'!J82+'Schedule 3C_Income_Western'!J82+'Schedule 3D_Income_The Cape'!J82</f>
        <v>0</v>
      </c>
      <c r="K82" s="544">
        <f>'Schedule 3B_Income_Eastern'!K82+'Schedule 3C_Income_Western'!K82+'Schedule 3D_Income_The Cape'!K82</f>
        <v>0</v>
      </c>
      <c r="L82" s="544">
        <f>'Schedule 3B_Income_Eastern'!L82+'Schedule 3C_Income_Western'!L82+'Schedule 3D_Income_The Cape'!L82</f>
        <v>48296.258915247068</v>
      </c>
      <c r="M82" s="544">
        <f>'Schedule 3B_Income_Eastern'!M82+'Schedule 3C_Income_Western'!M82+'Schedule 3D_Income_The Cape'!M82</f>
        <v>96592.517830494136</v>
      </c>
      <c r="N82" s="210">
        <v>53</v>
      </c>
      <c r="O82" s="544">
        <f>'Schedule 3B_Income_Eastern'!O82+'Schedule 3C_Income_Western'!O82+'Schedule 3D_Income_The Cape'!O82</f>
        <v>33366.146380813239</v>
      </c>
      <c r="P82" s="544">
        <f>'Schedule 3B_Income_Eastern'!P82+'Schedule 3C_Income_Western'!P82+'Schedule 3D_Income_The Cape'!P82</f>
        <v>23208.670615465235</v>
      </c>
      <c r="Q82" s="544">
        <f>'Schedule 3B_Income_Eastern'!Q82+'Schedule 3C_Income_Western'!Q82+'Schedule 3D_Income_The Cape'!Q82</f>
        <v>0</v>
      </c>
      <c r="R82" s="544">
        <f>'Schedule 3B_Income_Eastern'!R82+'Schedule 3C_Income_Western'!R82+'Schedule 3D_Income_The Cape'!R82</f>
        <v>0</v>
      </c>
      <c r="S82" s="544">
        <f>'Schedule 3B_Income_Eastern'!S82+'Schedule 3C_Income_Western'!S82+'Schedule 3D_Income_The Cape'!S82</f>
        <v>56574.816996278474</v>
      </c>
      <c r="T82" s="544">
        <f>'Schedule 3B_Income_Eastern'!T82+'Schedule 3C_Income_Western'!T82+'Schedule 3D_Income_The Cape'!T82</f>
        <v>33366.146380813239</v>
      </c>
      <c r="U82" s="544">
        <f>'Schedule 3B_Income_Eastern'!U82+'Schedule 3C_Income_Western'!U82+'Schedule 3D_Income_The Cape'!U82</f>
        <v>23208.670615465235</v>
      </c>
      <c r="V82" s="544">
        <f>'Schedule 3B_Income_Eastern'!V82+'Schedule 3C_Income_Western'!V82+'Schedule 3D_Income_The Cape'!V82</f>
        <v>0</v>
      </c>
      <c r="W82" s="544">
        <f>'Schedule 3B_Income_Eastern'!W82+'Schedule 3C_Income_Western'!W82+'Schedule 3D_Income_The Cape'!W82</f>
        <v>0</v>
      </c>
      <c r="X82" s="544">
        <f>'Schedule 3B_Income_Eastern'!X82+'Schedule 3C_Income_Western'!X82+'Schedule 3D_Income_The Cape'!X82</f>
        <v>56574.816996278474</v>
      </c>
      <c r="Y82" s="544">
        <f>'Schedule 3B_Income_Eastern'!Y82+'Schedule 3C_Income_Western'!Y82+'Schedule 3D_Income_The Cape'!Y82</f>
        <v>113149.63399255695</v>
      </c>
      <c r="Z82" s="210">
        <v>53</v>
      </c>
      <c r="AA82" s="544">
        <f>'Schedule 3B_Income_Eastern'!AA82+'Schedule 3C_Income_Western'!AA82+'Schedule 3D_Income_The Cape'!AA82</f>
        <v>5115.190114330293</v>
      </c>
      <c r="AB82" s="544">
        <f>'Schedule 3B_Income_Eastern'!AB82+'Schedule 3C_Income_Western'!AB82+'Schedule 3D_Income_The Cape'!AB82</f>
        <v>3511.3230571204431</v>
      </c>
      <c r="AC82" s="544">
        <f>'Schedule 3B_Income_Eastern'!AC82+'Schedule 3C_Income_Western'!AC82+'Schedule 3D_Income_The Cape'!AC82</f>
        <v>0</v>
      </c>
      <c r="AD82" s="544">
        <f>'Schedule 3B_Income_Eastern'!AD82+'Schedule 3C_Income_Western'!AD82+'Schedule 3D_Income_The Cape'!AD82</f>
        <v>0</v>
      </c>
      <c r="AE82" s="544">
        <f>'Schedule 3B_Income_Eastern'!AE82+'Schedule 3C_Income_Western'!AE82+'Schedule 3D_Income_The Cape'!AE82</f>
        <v>8626.513171450737</v>
      </c>
      <c r="AF82" s="544">
        <f>'Schedule 3B_Income_Eastern'!AF82+'Schedule 3C_Income_Western'!AF82+'Schedule 3D_Income_The Cape'!AF82</f>
        <v>5115.190114330293</v>
      </c>
      <c r="AG82" s="544">
        <f>'Schedule 3B_Income_Eastern'!AG82+'Schedule 3C_Income_Western'!AG82+'Schedule 3D_Income_The Cape'!AG82</f>
        <v>3511.3230571204431</v>
      </c>
      <c r="AH82" s="544">
        <f>'Schedule 3B_Income_Eastern'!AH82+'Schedule 3C_Income_Western'!AH82+'Schedule 3D_Income_The Cape'!AH82</f>
        <v>0</v>
      </c>
      <c r="AI82" s="544">
        <f>'Schedule 3B_Income_Eastern'!AI82+'Schedule 3C_Income_Western'!AI82+'Schedule 3D_Income_The Cape'!AI82</f>
        <v>0</v>
      </c>
      <c r="AJ82" s="544">
        <f>'Schedule 3B_Income_Eastern'!AJ82+'Schedule 3C_Income_Western'!AJ82+'Schedule 3D_Income_The Cape'!AJ82</f>
        <v>8626.513171450737</v>
      </c>
      <c r="AK82" s="544">
        <f>'Schedule 3B_Income_Eastern'!AK82+'Schedule 3C_Income_Western'!AK82+'Schedule 3D_Income_The Cape'!AK82</f>
        <v>17253.026342901474</v>
      </c>
      <c r="AL82" s="210">
        <v>53</v>
      </c>
      <c r="AM82" s="544">
        <f>'Schedule 3B_Income_Eastern'!AM82+'Schedule 3C_Income_Western'!AM82+'Schedule 3D_Income_The Cape'!AM82</f>
        <v>115864.73093706834</v>
      </c>
      <c r="AN82" s="544">
        <f>'Schedule 3B_Income_Eastern'!AN82+'Schedule 3C_Income_Western'!AN82+'Schedule 3D_Income_The Cape'!AN82</f>
        <v>85945.469524511849</v>
      </c>
      <c r="AO82" s="544">
        <f>'Schedule 3B_Income_Eastern'!AO82+'Schedule 3C_Income_Western'!AO82+'Schedule 3D_Income_The Cape'!AO82</f>
        <v>0</v>
      </c>
      <c r="AP82" s="544">
        <f>'Schedule 3B_Income_Eastern'!AP82+'Schedule 3C_Income_Western'!AP82+'Schedule 3D_Income_The Cape'!AP82</f>
        <v>0</v>
      </c>
      <c r="AQ82" s="544">
        <f>'Schedule 3B_Income_Eastern'!AQ82+'Schedule 3C_Income_Western'!AQ82+'Schedule 3D_Income_The Cape'!AQ82</f>
        <v>201810.20046158021</v>
      </c>
      <c r="AR82" s="544">
        <f>'Schedule 3B_Income_Eastern'!AR82+'Schedule 3C_Income_Western'!AR82+'Schedule 3D_Income_The Cape'!AR82</f>
        <v>115864.73093706834</v>
      </c>
      <c r="AS82" s="544">
        <f>'Schedule 3B_Income_Eastern'!AS82+'Schedule 3C_Income_Western'!AS82+'Schedule 3D_Income_The Cape'!AS82</f>
        <v>85945.469524511849</v>
      </c>
      <c r="AT82" s="544">
        <f>'Schedule 3B_Income_Eastern'!AT82+'Schedule 3C_Income_Western'!AT82+'Schedule 3D_Income_The Cape'!AT82</f>
        <v>0</v>
      </c>
      <c r="AU82" s="544">
        <f>'Schedule 3B_Income_Eastern'!AU82+'Schedule 3C_Income_Western'!AU82+'Schedule 3D_Income_The Cape'!AU82</f>
        <v>0</v>
      </c>
      <c r="AV82" s="544">
        <f>'Schedule 3B_Income_Eastern'!AV82+'Schedule 3C_Income_Western'!AV82+'Schedule 3D_Income_The Cape'!AV82</f>
        <v>201810.20046158021</v>
      </c>
      <c r="AW82" s="544">
        <f>'Schedule 3B_Income_Eastern'!AW82+'Schedule 3C_Income_Western'!AW82+'Schedule 3D_Income_The Cape'!AW82</f>
        <v>403620.40092316043</v>
      </c>
      <c r="AX82" s="210">
        <v>53</v>
      </c>
      <c r="AY82" s="544">
        <f>'Schedule 3B_Income_Eastern'!AY82+'Schedule 3C_Income_Western'!AY82+'Schedule 3D_Income_The Cape'!AY82</f>
        <v>1606.5688920677776</v>
      </c>
      <c r="AZ82" s="544">
        <f>'Schedule 3B_Income_Eastern'!AZ82+'Schedule 3C_Income_Western'!AZ82+'Schedule 3D_Income_The Cape'!AZ82</f>
        <v>1238.6079681044439</v>
      </c>
      <c r="BA82" s="544">
        <f>'Schedule 3B_Income_Eastern'!BA82+'Schedule 3C_Income_Western'!BA82+'Schedule 3D_Income_The Cape'!BA82</f>
        <v>0</v>
      </c>
      <c r="BB82" s="544">
        <f>'Schedule 3B_Income_Eastern'!BB82+'Schedule 3C_Income_Western'!BB82+'Schedule 3D_Income_The Cape'!BB82</f>
        <v>0</v>
      </c>
      <c r="BC82" s="544">
        <f>'Schedule 3B_Income_Eastern'!BC82+'Schedule 3C_Income_Western'!BC82+'Schedule 3D_Income_The Cape'!BC82</f>
        <v>2845.176860172221</v>
      </c>
      <c r="BD82" s="544">
        <f>'Schedule 3B_Income_Eastern'!BD82+'Schedule 3C_Income_Western'!BD82+'Schedule 3D_Income_The Cape'!BD82</f>
        <v>1606.5688920677776</v>
      </c>
      <c r="BE82" s="544">
        <f>'Schedule 3B_Income_Eastern'!BE82+'Schedule 3C_Income_Western'!BE82+'Schedule 3D_Income_The Cape'!BE82</f>
        <v>1238.6079681044439</v>
      </c>
      <c r="BF82" s="544">
        <f>'Schedule 3B_Income_Eastern'!BF82+'Schedule 3C_Income_Western'!BF82+'Schedule 3D_Income_The Cape'!BF82</f>
        <v>0</v>
      </c>
      <c r="BG82" s="544">
        <f>'Schedule 3B_Income_Eastern'!BG82+'Schedule 3C_Income_Western'!BG82+'Schedule 3D_Income_The Cape'!BG82</f>
        <v>0</v>
      </c>
      <c r="BH82" s="544">
        <f>'Schedule 3B_Income_Eastern'!BH82+'Schedule 3C_Income_Western'!BH82+'Schedule 3D_Income_The Cape'!BH82</f>
        <v>2845.176860172221</v>
      </c>
      <c r="BI82" s="544">
        <f>'Schedule 3B_Income_Eastern'!BI82+'Schedule 3C_Income_Western'!BI82+'Schedule 3D_Income_The Cape'!BI82</f>
        <v>5690.3537203444421</v>
      </c>
      <c r="BJ82" s="210">
        <v>53</v>
      </c>
      <c r="BK82" s="544">
        <f>'Schedule 3B_Income_Eastern'!BK82+'Schedule 3C_Income_Western'!BK82+'Schedule 3D_Income_The Cape'!BK82</f>
        <v>0</v>
      </c>
      <c r="BL82" s="544">
        <f>'Schedule 3B_Income_Eastern'!BL82+'Schedule 3C_Income_Western'!BL82+'Schedule 3D_Income_The Cape'!BL82</f>
        <v>0</v>
      </c>
      <c r="BM82" s="544">
        <f>'Schedule 3B_Income_Eastern'!BM82+'Schedule 3C_Income_Western'!BM82+'Schedule 3D_Income_The Cape'!BM82</f>
        <v>0</v>
      </c>
      <c r="BN82" s="544">
        <f>'Schedule 3B_Income_Eastern'!BN82+'Schedule 3C_Income_Western'!BN82+'Schedule 3D_Income_The Cape'!BN82</f>
        <v>0</v>
      </c>
      <c r="BO82" s="544">
        <f>'Schedule 3B_Income_Eastern'!BO82+'Schedule 3C_Income_Western'!BO82+'Schedule 3D_Income_The Cape'!BO82</f>
        <v>0</v>
      </c>
      <c r="BP82" s="544">
        <f>'Schedule 3B_Income_Eastern'!BP82+'Schedule 3C_Income_Western'!BP82+'Schedule 3D_Income_The Cape'!BP82</f>
        <v>0</v>
      </c>
      <c r="BQ82" s="544">
        <f>'Schedule 3B_Income_Eastern'!BQ82+'Schedule 3C_Income_Western'!BQ82+'Schedule 3D_Income_The Cape'!BQ82</f>
        <v>0</v>
      </c>
      <c r="BR82" s="544">
        <f>'Schedule 3B_Income_Eastern'!BR82+'Schedule 3C_Income_Western'!BR82+'Schedule 3D_Income_The Cape'!BR82</f>
        <v>0</v>
      </c>
      <c r="BS82" s="544">
        <f>'Schedule 3B_Income_Eastern'!BS82+'Schedule 3C_Income_Western'!BS82+'Schedule 3D_Income_The Cape'!BS82</f>
        <v>0</v>
      </c>
      <c r="BT82" s="544">
        <f>'Schedule 3B_Income_Eastern'!BT82+'Schedule 3C_Income_Western'!BT82+'Schedule 3D_Income_The Cape'!BT82</f>
        <v>0</v>
      </c>
      <c r="BU82" s="544">
        <f>'Schedule 3B_Income_Eastern'!BU82+'Schedule 3C_Income_Western'!BU82+'Schedule 3D_Income_The Cape'!BU82</f>
        <v>0</v>
      </c>
      <c r="BV82" s="210">
        <v>53</v>
      </c>
      <c r="BW82" s="544">
        <f>'Schedule 3B_Income_Eastern'!BW82+'Schedule 3C_Income_Western'!BW82+'Schedule 3D_Income_The Cape'!BW82</f>
        <v>1528.2951336235496</v>
      </c>
      <c r="BX82" s="544">
        <f>'Schedule 3B_Income_Eastern'!BX82+'Schedule 3C_Income_Western'!BX82+'Schedule 3D_Income_The Cape'!BX82</f>
        <v>1125.47983987008</v>
      </c>
      <c r="BY82" s="544">
        <f>'Schedule 3B_Income_Eastern'!BY82+'Schedule 3C_Income_Western'!BY82+'Schedule 3D_Income_The Cape'!BY82</f>
        <v>0</v>
      </c>
      <c r="BZ82" s="544">
        <f>'Schedule 3B_Income_Eastern'!BZ82+'Schedule 3C_Income_Western'!BZ82+'Schedule 3D_Income_The Cape'!BZ82</f>
        <v>0</v>
      </c>
      <c r="CA82" s="544">
        <f>'Schedule 3B_Income_Eastern'!CA82+'Schedule 3C_Income_Western'!CA82+'Schedule 3D_Income_The Cape'!CA82</f>
        <v>2653.7749734936297</v>
      </c>
      <c r="CB82" s="544">
        <f>'Schedule 3B_Income_Eastern'!CB82+'Schedule 3C_Income_Western'!CB82+'Schedule 3D_Income_The Cape'!CB82</f>
        <v>1528.2951336235496</v>
      </c>
      <c r="CC82" s="544">
        <f>'Schedule 3B_Income_Eastern'!CC82+'Schedule 3C_Income_Western'!CC82+'Schedule 3D_Income_The Cape'!CC82</f>
        <v>1125.47983987008</v>
      </c>
      <c r="CD82" s="544">
        <f>'Schedule 3B_Income_Eastern'!CD82+'Schedule 3C_Income_Western'!CD82+'Schedule 3D_Income_The Cape'!CD82</f>
        <v>0</v>
      </c>
      <c r="CE82" s="544">
        <f>'Schedule 3B_Income_Eastern'!CE82+'Schedule 3C_Income_Western'!CE82+'Schedule 3D_Income_The Cape'!CE82</f>
        <v>0</v>
      </c>
      <c r="CF82" s="544">
        <f>'Schedule 3B_Income_Eastern'!CF82+'Schedule 3C_Income_Western'!CF82+'Schedule 3D_Income_The Cape'!CF82</f>
        <v>2653.7749734936297</v>
      </c>
      <c r="CG82" s="544">
        <f>'Schedule 3B_Income_Eastern'!CG82+'Schedule 3C_Income_Western'!CG82+'Schedule 3D_Income_The Cape'!CG82</f>
        <v>5307.5499469872593</v>
      </c>
      <c r="CH82" s="210">
        <v>53</v>
      </c>
      <c r="CI82" s="544">
        <f>'Schedule 3B_Income_Eastern'!CI82+'Schedule 3C_Income_Western'!CI82+'Schedule 3D_Income_The Cape'!CI82</f>
        <v>187322.80186476506</v>
      </c>
      <c r="CJ82" s="544">
        <f>'Schedule 3B_Income_Eastern'!CJ82+'Schedule 3C_Income_Western'!CJ82+'Schedule 3D_Income_The Cape'!CJ82</f>
        <v>133483.93951345724</v>
      </c>
      <c r="CK82" s="544">
        <f>'Schedule 3B_Income_Eastern'!CK82+'Schedule 3C_Income_Western'!CK82+'Schedule 3D_Income_The Cape'!CK82</f>
        <v>0</v>
      </c>
      <c r="CL82" s="544">
        <f>'Schedule 3B_Income_Eastern'!CL82+'Schedule 3C_Income_Western'!CL82+'Schedule 3D_Income_The Cape'!CL82</f>
        <v>0</v>
      </c>
      <c r="CM82" s="372">
        <f t="shared" si="36"/>
        <v>320806.7413782223</v>
      </c>
      <c r="CN82" s="544">
        <f>'Schedule 3B_Income_Eastern'!CN82+'Schedule 3C_Income_Western'!CN82+'Schedule 3D_Income_The Cape'!CN82</f>
        <v>187322.80186476506</v>
      </c>
      <c r="CO82" s="544">
        <f>'Schedule 3B_Income_Eastern'!CO82+'Schedule 3C_Income_Western'!CO82+'Schedule 3D_Income_The Cape'!CO82</f>
        <v>133483.93951345724</v>
      </c>
      <c r="CP82" s="544">
        <f>'Schedule 3B_Income_Eastern'!CP82+'Schedule 3C_Income_Western'!CP82+'Schedule 3D_Income_The Cape'!CP82</f>
        <v>0</v>
      </c>
      <c r="CQ82" s="544">
        <f>'Schedule 3B_Income_Eastern'!CQ82+'Schedule 3C_Income_Western'!CQ82+'Schedule 3D_Income_The Cape'!CQ82</f>
        <v>0</v>
      </c>
      <c r="CR82" s="372">
        <f t="shared" si="37"/>
        <v>320806.7413782223</v>
      </c>
      <c r="CS82" s="544">
        <f>'Schedule 3B_Income_Eastern'!CS82+'Schedule 3C_Income_Western'!CS82+'Schedule 3D_Income_The Cape'!CS82</f>
        <v>374645.60372953012</v>
      </c>
      <c r="CT82" s="544">
        <f>'Schedule 3B_Income_Eastern'!CT82+'Schedule 3C_Income_Western'!CT82+'Schedule 3D_Income_The Cape'!CT82</f>
        <v>266967.87902691448</v>
      </c>
      <c r="CU82" s="544">
        <f>'Schedule 3B_Income_Eastern'!CU82+'Schedule 3C_Income_Western'!CU82+'Schedule 3D_Income_The Cape'!CU82</f>
        <v>0</v>
      </c>
      <c r="CV82" s="544">
        <f>'Schedule 3B_Income_Eastern'!CV82+'Schedule 3C_Income_Western'!CV82+'Schedule 3D_Income_The Cape'!CV82</f>
        <v>0</v>
      </c>
      <c r="CW82" s="372">
        <f t="shared" si="38"/>
        <v>641613.4827564446</v>
      </c>
    </row>
    <row r="83" spans="1:101" ht="15.75" customHeight="1">
      <c r="A83" s="79" t="s">
        <v>286</v>
      </c>
      <c r="B83" s="210">
        <v>54</v>
      </c>
      <c r="C83" s="544">
        <f>'Schedule 3B_Income_Eastern'!C83+'Schedule 3C_Income_Western'!C83+'Schedule 3D_Income_The Cape'!C83</f>
        <v>0</v>
      </c>
      <c r="D83" s="544">
        <f>'Schedule 3B_Income_Eastern'!D83+'Schedule 3C_Income_Western'!D83+'Schedule 3D_Income_The Cape'!D83</f>
        <v>0</v>
      </c>
      <c r="E83" s="544">
        <f>'Schedule 3B_Income_Eastern'!E83+'Schedule 3C_Income_Western'!E83+'Schedule 3D_Income_The Cape'!E83</f>
        <v>0</v>
      </c>
      <c r="F83" s="544">
        <f>'Schedule 3B_Income_Eastern'!F83+'Schedule 3C_Income_Western'!F83+'Schedule 3D_Income_The Cape'!F83</f>
        <v>0</v>
      </c>
      <c r="G83" s="544">
        <f>'Schedule 3B_Income_Eastern'!G83+'Schedule 3C_Income_Western'!G83+'Schedule 3D_Income_The Cape'!G83</f>
        <v>0</v>
      </c>
      <c r="H83" s="544">
        <f>'Schedule 3B_Income_Eastern'!H83+'Schedule 3C_Income_Western'!H83+'Schedule 3D_Income_The Cape'!H83</f>
        <v>0</v>
      </c>
      <c r="I83" s="544">
        <f>'Schedule 3B_Income_Eastern'!I83+'Schedule 3C_Income_Western'!I83+'Schedule 3D_Income_The Cape'!I83</f>
        <v>0</v>
      </c>
      <c r="J83" s="544">
        <f>'Schedule 3B_Income_Eastern'!J83+'Schedule 3C_Income_Western'!J83+'Schedule 3D_Income_The Cape'!J83</f>
        <v>0</v>
      </c>
      <c r="K83" s="544">
        <f>'Schedule 3B_Income_Eastern'!K83+'Schedule 3C_Income_Western'!K83+'Schedule 3D_Income_The Cape'!K83</f>
        <v>0</v>
      </c>
      <c r="L83" s="544">
        <f>'Schedule 3B_Income_Eastern'!L83+'Schedule 3C_Income_Western'!L83+'Schedule 3D_Income_The Cape'!L83</f>
        <v>0</v>
      </c>
      <c r="M83" s="544">
        <f>'Schedule 3B_Income_Eastern'!M83+'Schedule 3C_Income_Western'!M83+'Schedule 3D_Income_The Cape'!M83</f>
        <v>0</v>
      </c>
      <c r="N83" s="210">
        <v>54</v>
      </c>
      <c r="O83" s="544">
        <f>'Schedule 3B_Income_Eastern'!O83+'Schedule 3C_Income_Western'!O83+'Schedule 3D_Income_The Cape'!O83</f>
        <v>0</v>
      </c>
      <c r="P83" s="544">
        <f>'Schedule 3B_Income_Eastern'!P83+'Schedule 3C_Income_Western'!P83+'Schedule 3D_Income_The Cape'!P83</f>
        <v>0</v>
      </c>
      <c r="Q83" s="544">
        <f>'Schedule 3B_Income_Eastern'!Q83+'Schedule 3C_Income_Western'!Q83+'Schedule 3D_Income_The Cape'!Q83</f>
        <v>0</v>
      </c>
      <c r="R83" s="544">
        <f>'Schedule 3B_Income_Eastern'!R83+'Schedule 3C_Income_Western'!R83+'Schedule 3D_Income_The Cape'!R83</f>
        <v>0</v>
      </c>
      <c r="S83" s="544">
        <f>'Schedule 3B_Income_Eastern'!S83+'Schedule 3C_Income_Western'!S83+'Schedule 3D_Income_The Cape'!S83</f>
        <v>0</v>
      </c>
      <c r="T83" s="544">
        <f>'Schedule 3B_Income_Eastern'!T83+'Schedule 3C_Income_Western'!T83+'Schedule 3D_Income_The Cape'!T83</f>
        <v>0</v>
      </c>
      <c r="U83" s="544">
        <f>'Schedule 3B_Income_Eastern'!U83+'Schedule 3C_Income_Western'!U83+'Schedule 3D_Income_The Cape'!U83</f>
        <v>0</v>
      </c>
      <c r="V83" s="544">
        <f>'Schedule 3B_Income_Eastern'!V83+'Schedule 3C_Income_Western'!V83+'Schedule 3D_Income_The Cape'!V83</f>
        <v>0</v>
      </c>
      <c r="W83" s="544">
        <f>'Schedule 3B_Income_Eastern'!W83+'Schedule 3C_Income_Western'!W83+'Schedule 3D_Income_The Cape'!W83</f>
        <v>0</v>
      </c>
      <c r="X83" s="544">
        <f>'Schedule 3B_Income_Eastern'!X83+'Schedule 3C_Income_Western'!X83+'Schedule 3D_Income_The Cape'!X83</f>
        <v>0</v>
      </c>
      <c r="Y83" s="544">
        <f>'Schedule 3B_Income_Eastern'!Y83+'Schedule 3C_Income_Western'!Y83+'Schedule 3D_Income_The Cape'!Y83</f>
        <v>0</v>
      </c>
      <c r="Z83" s="210">
        <v>54</v>
      </c>
      <c r="AA83" s="544">
        <f>'Schedule 3B_Income_Eastern'!AA83+'Schedule 3C_Income_Western'!AA83+'Schedule 3D_Income_The Cape'!AA83</f>
        <v>0</v>
      </c>
      <c r="AB83" s="544">
        <f>'Schedule 3B_Income_Eastern'!AB83+'Schedule 3C_Income_Western'!AB83+'Schedule 3D_Income_The Cape'!AB83</f>
        <v>0</v>
      </c>
      <c r="AC83" s="544">
        <f>'Schedule 3B_Income_Eastern'!AC83+'Schedule 3C_Income_Western'!AC83+'Schedule 3D_Income_The Cape'!AC83</f>
        <v>0</v>
      </c>
      <c r="AD83" s="544">
        <f>'Schedule 3B_Income_Eastern'!AD83+'Schedule 3C_Income_Western'!AD83+'Schedule 3D_Income_The Cape'!AD83</f>
        <v>0</v>
      </c>
      <c r="AE83" s="544">
        <f>'Schedule 3B_Income_Eastern'!AE83+'Schedule 3C_Income_Western'!AE83+'Schedule 3D_Income_The Cape'!AE83</f>
        <v>0</v>
      </c>
      <c r="AF83" s="544">
        <f>'Schedule 3B_Income_Eastern'!AF83+'Schedule 3C_Income_Western'!AF83+'Schedule 3D_Income_The Cape'!AF83</f>
        <v>0</v>
      </c>
      <c r="AG83" s="544">
        <f>'Schedule 3B_Income_Eastern'!AG83+'Schedule 3C_Income_Western'!AG83+'Schedule 3D_Income_The Cape'!AG83</f>
        <v>0</v>
      </c>
      <c r="AH83" s="544">
        <f>'Schedule 3B_Income_Eastern'!AH83+'Schedule 3C_Income_Western'!AH83+'Schedule 3D_Income_The Cape'!AH83</f>
        <v>0</v>
      </c>
      <c r="AI83" s="544">
        <f>'Schedule 3B_Income_Eastern'!AI83+'Schedule 3C_Income_Western'!AI83+'Schedule 3D_Income_The Cape'!AI83</f>
        <v>0</v>
      </c>
      <c r="AJ83" s="544">
        <f>'Schedule 3B_Income_Eastern'!AJ83+'Schedule 3C_Income_Western'!AJ83+'Schedule 3D_Income_The Cape'!AJ83</f>
        <v>0</v>
      </c>
      <c r="AK83" s="544">
        <f>'Schedule 3B_Income_Eastern'!AK83+'Schedule 3C_Income_Western'!AK83+'Schedule 3D_Income_The Cape'!AK83</f>
        <v>0</v>
      </c>
      <c r="AL83" s="210">
        <v>54</v>
      </c>
      <c r="AM83" s="544">
        <f>'Schedule 3B_Income_Eastern'!AM83+'Schedule 3C_Income_Western'!AM83+'Schedule 3D_Income_The Cape'!AM83</f>
        <v>0</v>
      </c>
      <c r="AN83" s="544">
        <f>'Schedule 3B_Income_Eastern'!AN83+'Schedule 3C_Income_Western'!AN83+'Schedule 3D_Income_The Cape'!AN83</f>
        <v>0</v>
      </c>
      <c r="AO83" s="544">
        <f>'Schedule 3B_Income_Eastern'!AO83+'Schedule 3C_Income_Western'!AO83+'Schedule 3D_Income_The Cape'!AO83</f>
        <v>0</v>
      </c>
      <c r="AP83" s="544">
        <f>'Schedule 3B_Income_Eastern'!AP83+'Schedule 3C_Income_Western'!AP83+'Schedule 3D_Income_The Cape'!AP83</f>
        <v>0</v>
      </c>
      <c r="AQ83" s="544">
        <f>'Schedule 3B_Income_Eastern'!AQ83+'Schedule 3C_Income_Western'!AQ83+'Schedule 3D_Income_The Cape'!AQ83</f>
        <v>0</v>
      </c>
      <c r="AR83" s="544">
        <f>'Schedule 3B_Income_Eastern'!AR83+'Schedule 3C_Income_Western'!AR83+'Schedule 3D_Income_The Cape'!AR83</f>
        <v>0</v>
      </c>
      <c r="AS83" s="544">
        <f>'Schedule 3B_Income_Eastern'!AS83+'Schedule 3C_Income_Western'!AS83+'Schedule 3D_Income_The Cape'!AS83</f>
        <v>0</v>
      </c>
      <c r="AT83" s="544">
        <f>'Schedule 3B_Income_Eastern'!AT83+'Schedule 3C_Income_Western'!AT83+'Schedule 3D_Income_The Cape'!AT83</f>
        <v>0</v>
      </c>
      <c r="AU83" s="544">
        <f>'Schedule 3B_Income_Eastern'!AU83+'Schedule 3C_Income_Western'!AU83+'Schedule 3D_Income_The Cape'!AU83</f>
        <v>0</v>
      </c>
      <c r="AV83" s="544">
        <f>'Schedule 3B_Income_Eastern'!AV83+'Schedule 3C_Income_Western'!AV83+'Schedule 3D_Income_The Cape'!AV83</f>
        <v>0</v>
      </c>
      <c r="AW83" s="544">
        <f>'Schedule 3B_Income_Eastern'!AW83+'Schedule 3C_Income_Western'!AW83+'Schedule 3D_Income_The Cape'!AW83</f>
        <v>0</v>
      </c>
      <c r="AX83" s="210">
        <v>54</v>
      </c>
      <c r="AY83" s="544">
        <f>'Schedule 3B_Income_Eastern'!AY83+'Schedule 3C_Income_Western'!AY83+'Schedule 3D_Income_The Cape'!AY83</f>
        <v>0</v>
      </c>
      <c r="AZ83" s="544">
        <f>'Schedule 3B_Income_Eastern'!AZ83+'Schedule 3C_Income_Western'!AZ83+'Schedule 3D_Income_The Cape'!AZ83</f>
        <v>0</v>
      </c>
      <c r="BA83" s="544">
        <f>'Schedule 3B_Income_Eastern'!BA83+'Schedule 3C_Income_Western'!BA83+'Schedule 3D_Income_The Cape'!BA83</f>
        <v>0</v>
      </c>
      <c r="BB83" s="544">
        <f>'Schedule 3B_Income_Eastern'!BB83+'Schedule 3C_Income_Western'!BB83+'Schedule 3D_Income_The Cape'!BB83</f>
        <v>0</v>
      </c>
      <c r="BC83" s="544">
        <f>'Schedule 3B_Income_Eastern'!BC83+'Schedule 3C_Income_Western'!BC83+'Schedule 3D_Income_The Cape'!BC83</f>
        <v>0</v>
      </c>
      <c r="BD83" s="544">
        <f>'Schedule 3B_Income_Eastern'!BD83+'Schedule 3C_Income_Western'!BD83+'Schedule 3D_Income_The Cape'!BD83</f>
        <v>0</v>
      </c>
      <c r="BE83" s="544">
        <f>'Schedule 3B_Income_Eastern'!BE83+'Schedule 3C_Income_Western'!BE83+'Schedule 3D_Income_The Cape'!BE83</f>
        <v>0</v>
      </c>
      <c r="BF83" s="544">
        <f>'Schedule 3B_Income_Eastern'!BF83+'Schedule 3C_Income_Western'!BF83+'Schedule 3D_Income_The Cape'!BF83</f>
        <v>0</v>
      </c>
      <c r="BG83" s="544">
        <f>'Schedule 3B_Income_Eastern'!BG83+'Schedule 3C_Income_Western'!BG83+'Schedule 3D_Income_The Cape'!BG83</f>
        <v>0</v>
      </c>
      <c r="BH83" s="544">
        <f>'Schedule 3B_Income_Eastern'!BH83+'Schedule 3C_Income_Western'!BH83+'Schedule 3D_Income_The Cape'!BH83</f>
        <v>0</v>
      </c>
      <c r="BI83" s="544">
        <f>'Schedule 3B_Income_Eastern'!BI83+'Schedule 3C_Income_Western'!BI83+'Schedule 3D_Income_The Cape'!BI83</f>
        <v>0</v>
      </c>
      <c r="BJ83" s="210">
        <v>54</v>
      </c>
      <c r="BK83" s="544">
        <f>'Schedule 3B_Income_Eastern'!BK83+'Schedule 3C_Income_Western'!BK83+'Schedule 3D_Income_The Cape'!BK83</f>
        <v>0</v>
      </c>
      <c r="BL83" s="544">
        <f>'Schedule 3B_Income_Eastern'!BL83+'Schedule 3C_Income_Western'!BL83+'Schedule 3D_Income_The Cape'!BL83</f>
        <v>0</v>
      </c>
      <c r="BM83" s="544">
        <f>'Schedule 3B_Income_Eastern'!BM83+'Schedule 3C_Income_Western'!BM83+'Schedule 3D_Income_The Cape'!BM83</f>
        <v>0</v>
      </c>
      <c r="BN83" s="544">
        <f>'Schedule 3B_Income_Eastern'!BN83+'Schedule 3C_Income_Western'!BN83+'Schedule 3D_Income_The Cape'!BN83</f>
        <v>0</v>
      </c>
      <c r="BO83" s="544">
        <f>'Schedule 3B_Income_Eastern'!BO83+'Schedule 3C_Income_Western'!BO83+'Schedule 3D_Income_The Cape'!BO83</f>
        <v>0</v>
      </c>
      <c r="BP83" s="544">
        <f>'Schedule 3B_Income_Eastern'!BP83+'Schedule 3C_Income_Western'!BP83+'Schedule 3D_Income_The Cape'!BP83</f>
        <v>0</v>
      </c>
      <c r="BQ83" s="544">
        <f>'Schedule 3B_Income_Eastern'!BQ83+'Schedule 3C_Income_Western'!BQ83+'Schedule 3D_Income_The Cape'!BQ83</f>
        <v>0</v>
      </c>
      <c r="BR83" s="544">
        <f>'Schedule 3B_Income_Eastern'!BR83+'Schedule 3C_Income_Western'!BR83+'Schedule 3D_Income_The Cape'!BR83</f>
        <v>0</v>
      </c>
      <c r="BS83" s="544">
        <f>'Schedule 3B_Income_Eastern'!BS83+'Schedule 3C_Income_Western'!BS83+'Schedule 3D_Income_The Cape'!BS83</f>
        <v>0</v>
      </c>
      <c r="BT83" s="544">
        <f>'Schedule 3B_Income_Eastern'!BT83+'Schedule 3C_Income_Western'!BT83+'Schedule 3D_Income_The Cape'!BT83</f>
        <v>0</v>
      </c>
      <c r="BU83" s="544">
        <f>'Schedule 3B_Income_Eastern'!BU83+'Schedule 3C_Income_Western'!BU83+'Schedule 3D_Income_The Cape'!BU83</f>
        <v>0</v>
      </c>
      <c r="BV83" s="210">
        <v>54</v>
      </c>
      <c r="BW83" s="544">
        <f>'Schedule 3B_Income_Eastern'!BW83+'Schedule 3C_Income_Western'!BW83+'Schedule 3D_Income_The Cape'!BW83</f>
        <v>0</v>
      </c>
      <c r="BX83" s="544">
        <f>'Schedule 3B_Income_Eastern'!BX83+'Schedule 3C_Income_Western'!BX83+'Schedule 3D_Income_The Cape'!BX83</f>
        <v>0</v>
      </c>
      <c r="BY83" s="544">
        <f>'Schedule 3B_Income_Eastern'!BY83+'Schedule 3C_Income_Western'!BY83+'Schedule 3D_Income_The Cape'!BY83</f>
        <v>0</v>
      </c>
      <c r="BZ83" s="544">
        <f>'Schedule 3B_Income_Eastern'!BZ83+'Schedule 3C_Income_Western'!BZ83+'Schedule 3D_Income_The Cape'!BZ83</f>
        <v>0</v>
      </c>
      <c r="CA83" s="544">
        <f>'Schedule 3B_Income_Eastern'!CA83+'Schedule 3C_Income_Western'!CA83+'Schedule 3D_Income_The Cape'!CA83</f>
        <v>0</v>
      </c>
      <c r="CB83" s="544">
        <f>'Schedule 3B_Income_Eastern'!CB83+'Schedule 3C_Income_Western'!CB83+'Schedule 3D_Income_The Cape'!CB83</f>
        <v>0</v>
      </c>
      <c r="CC83" s="544">
        <f>'Schedule 3B_Income_Eastern'!CC83+'Schedule 3C_Income_Western'!CC83+'Schedule 3D_Income_The Cape'!CC83</f>
        <v>0</v>
      </c>
      <c r="CD83" s="544">
        <f>'Schedule 3B_Income_Eastern'!CD83+'Schedule 3C_Income_Western'!CD83+'Schedule 3D_Income_The Cape'!CD83</f>
        <v>0</v>
      </c>
      <c r="CE83" s="544">
        <f>'Schedule 3B_Income_Eastern'!CE83+'Schedule 3C_Income_Western'!CE83+'Schedule 3D_Income_The Cape'!CE83</f>
        <v>0</v>
      </c>
      <c r="CF83" s="544">
        <f>'Schedule 3B_Income_Eastern'!CF83+'Schedule 3C_Income_Western'!CF83+'Schedule 3D_Income_The Cape'!CF83</f>
        <v>0</v>
      </c>
      <c r="CG83" s="544">
        <f>'Schedule 3B_Income_Eastern'!CG83+'Schedule 3C_Income_Western'!CG83+'Schedule 3D_Income_The Cape'!CG83</f>
        <v>0</v>
      </c>
      <c r="CH83" s="210">
        <v>54</v>
      </c>
      <c r="CI83" s="544">
        <f>'Schedule 3B_Income_Eastern'!CI83+'Schedule 3C_Income_Western'!CI83+'Schedule 3D_Income_The Cape'!CI83</f>
        <v>0</v>
      </c>
      <c r="CJ83" s="544">
        <f>'Schedule 3B_Income_Eastern'!CJ83+'Schedule 3C_Income_Western'!CJ83+'Schedule 3D_Income_The Cape'!CJ83</f>
        <v>0</v>
      </c>
      <c r="CK83" s="544">
        <f>'Schedule 3B_Income_Eastern'!CK83+'Schedule 3C_Income_Western'!CK83+'Schedule 3D_Income_The Cape'!CK83</f>
        <v>0</v>
      </c>
      <c r="CL83" s="544">
        <f>'Schedule 3B_Income_Eastern'!CL83+'Schedule 3C_Income_Western'!CL83+'Schedule 3D_Income_The Cape'!CL83</f>
        <v>0</v>
      </c>
      <c r="CM83" s="372">
        <f t="shared" si="36"/>
        <v>0</v>
      </c>
      <c r="CN83" s="544">
        <f>'Schedule 3B_Income_Eastern'!CN83+'Schedule 3C_Income_Western'!CN83+'Schedule 3D_Income_The Cape'!CN83</f>
        <v>0</v>
      </c>
      <c r="CO83" s="544">
        <f>'Schedule 3B_Income_Eastern'!CO83+'Schedule 3C_Income_Western'!CO83+'Schedule 3D_Income_The Cape'!CO83</f>
        <v>0</v>
      </c>
      <c r="CP83" s="544">
        <f>'Schedule 3B_Income_Eastern'!CP83+'Schedule 3C_Income_Western'!CP83+'Schedule 3D_Income_The Cape'!CP83</f>
        <v>0</v>
      </c>
      <c r="CQ83" s="544">
        <f>'Schedule 3B_Income_Eastern'!CQ83+'Schedule 3C_Income_Western'!CQ83+'Schedule 3D_Income_The Cape'!CQ83</f>
        <v>0</v>
      </c>
      <c r="CR83" s="372">
        <f t="shared" si="37"/>
        <v>0</v>
      </c>
      <c r="CS83" s="544">
        <f>'Schedule 3B_Income_Eastern'!CS83+'Schedule 3C_Income_Western'!CS83+'Schedule 3D_Income_The Cape'!CS83</f>
        <v>0</v>
      </c>
      <c r="CT83" s="544">
        <f>'Schedule 3B_Income_Eastern'!CT83+'Schedule 3C_Income_Western'!CT83+'Schedule 3D_Income_The Cape'!CT83</f>
        <v>0</v>
      </c>
      <c r="CU83" s="544">
        <f>'Schedule 3B_Income_Eastern'!CU83+'Schedule 3C_Income_Western'!CU83+'Schedule 3D_Income_The Cape'!CU83</f>
        <v>0</v>
      </c>
      <c r="CV83" s="544">
        <f>'Schedule 3B_Income_Eastern'!CV83+'Schedule 3C_Income_Western'!CV83+'Schedule 3D_Income_The Cape'!CV83</f>
        <v>0</v>
      </c>
      <c r="CW83" s="372">
        <f t="shared" si="38"/>
        <v>0</v>
      </c>
    </row>
    <row r="84" spans="1:101" ht="15.75" customHeight="1">
      <c r="A84" s="79" t="s">
        <v>288</v>
      </c>
      <c r="B84" s="210">
        <v>55</v>
      </c>
      <c r="C84" s="544">
        <f>'Schedule 3B_Income_Eastern'!C84+'Schedule 3C_Income_Western'!C84+'Schedule 3D_Income_The Cape'!C84</f>
        <v>438037.29128892621</v>
      </c>
      <c r="D84" s="544">
        <f>'Schedule 3B_Income_Eastern'!D84+'Schedule 3C_Income_Western'!D84+'Schedule 3D_Income_The Cape'!D84</f>
        <v>303328.40901203564</v>
      </c>
      <c r="E84" s="544">
        <f>'Schedule 3B_Income_Eastern'!E84+'Schedule 3C_Income_Western'!E84+'Schedule 3D_Income_The Cape'!E84</f>
        <v>0</v>
      </c>
      <c r="F84" s="544">
        <f>'Schedule 3B_Income_Eastern'!F84+'Schedule 3C_Income_Western'!F84+'Schedule 3D_Income_The Cape'!F84</f>
        <v>0</v>
      </c>
      <c r="G84" s="544">
        <f>'Schedule 3B_Income_Eastern'!G84+'Schedule 3C_Income_Western'!G84+'Schedule 3D_Income_The Cape'!G84</f>
        <v>741365.70030096173</v>
      </c>
      <c r="H84" s="544">
        <f>'Schedule 3B_Income_Eastern'!H84+'Schedule 3C_Income_Western'!H84+'Schedule 3D_Income_The Cape'!H84</f>
        <v>438037.29128892621</v>
      </c>
      <c r="I84" s="544">
        <f>'Schedule 3B_Income_Eastern'!I84+'Schedule 3C_Income_Western'!I84+'Schedule 3D_Income_The Cape'!I84</f>
        <v>303328.40901203564</v>
      </c>
      <c r="J84" s="544">
        <f>'Schedule 3B_Income_Eastern'!J84+'Schedule 3C_Income_Western'!J84+'Schedule 3D_Income_The Cape'!J84</f>
        <v>0</v>
      </c>
      <c r="K84" s="544">
        <f>'Schedule 3B_Income_Eastern'!K84+'Schedule 3C_Income_Western'!K84+'Schedule 3D_Income_The Cape'!K84</f>
        <v>0</v>
      </c>
      <c r="L84" s="544">
        <f>'Schedule 3B_Income_Eastern'!L84+'Schedule 3C_Income_Western'!L84+'Schedule 3D_Income_The Cape'!L84</f>
        <v>741365.70030096173</v>
      </c>
      <c r="M84" s="544">
        <f>'Schedule 3B_Income_Eastern'!M84+'Schedule 3C_Income_Western'!M84+'Schedule 3D_Income_The Cape'!M84</f>
        <v>1482731.4006019235</v>
      </c>
      <c r="N84" s="210">
        <v>55</v>
      </c>
      <c r="O84" s="544">
        <f>'Schedule 3B_Income_Eastern'!O84+'Schedule 3C_Income_Western'!O84+'Schedule 3D_Income_The Cape'!O84</f>
        <v>489768.77729622822</v>
      </c>
      <c r="P84" s="544">
        <f>'Schedule 3B_Income_Eastern'!P84+'Schedule 3C_Income_Western'!P84+'Schedule 3D_Income_The Cape'!P84</f>
        <v>381472.90168269369</v>
      </c>
      <c r="Q84" s="544">
        <f>'Schedule 3B_Income_Eastern'!Q84+'Schedule 3C_Income_Western'!Q84+'Schedule 3D_Income_The Cape'!Q84</f>
        <v>0</v>
      </c>
      <c r="R84" s="544">
        <f>'Schedule 3B_Income_Eastern'!R84+'Schedule 3C_Income_Western'!R84+'Schedule 3D_Income_The Cape'!R84</f>
        <v>0</v>
      </c>
      <c r="S84" s="544">
        <f>'Schedule 3B_Income_Eastern'!S84+'Schedule 3C_Income_Western'!S84+'Schedule 3D_Income_The Cape'!S84</f>
        <v>871241.67897892185</v>
      </c>
      <c r="T84" s="544">
        <f>'Schedule 3B_Income_Eastern'!T84+'Schedule 3C_Income_Western'!T84+'Schedule 3D_Income_The Cape'!T84</f>
        <v>489768.77729622822</v>
      </c>
      <c r="U84" s="544">
        <f>'Schedule 3B_Income_Eastern'!U84+'Schedule 3C_Income_Western'!U84+'Schedule 3D_Income_The Cape'!U84</f>
        <v>381472.90168269369</v>
      </c>
      <c r="V84" s="544">
        <f>'Schedule 3B_Income_Eastern'!V84+'Schedule 3C_Income_Western'!V84+'Schedule 3D_Income_The Cape'!V84</f>
        <v>0</v>
      </c>
      <c r="W84" s="544">
        <f>'Schedule 3B_Income_Eastern'!W84+'Schedule 3C_Income_Western'!W84+'Schedule 3D_Income_The Cape'!W84</f>
        <v>0</v>
      </c>
      <c r="X84" s="544">
        <f>'Schedule 3B_Income_Eastern'!X84+'Schedule 3C_Income_Western'!X84+'Schedule 3D_Income_The Cape'!X84</f>
        <v>871241.67897892185</v>
      </c>
      <c r="Y84" s="544">
        <f>'Schedule 3B_Income_Eastern'!Y84+'Schedule 3C_Income_Western'!Y84+'Schedule 3D_Income_The Cape'!Y84</f>
        <v>1742483.3579578437</v>
      </c>
      <c r="Z84" s="210">
        <v>55</v>
      </c>
      <c r="AA84" s="544">
        <f>'Schedule 3B_Income_Eastern'!AA84+'Schedule 3C_Income_Western'!AA84+'Schedule 3D_Income_The Cape'!AA84</f>
        <v>75083.900290442834</v>
      </c>
      <c r="AB84" s="544">
        <f>'Schedule 3B_Income_Eastern'!AB84+'Schedule 3C_Income_Western'!AB84+'Schedule 3D_Income_The Cape'!AB84</f>
        <v>57714.404135345663</v>
      </c>
      <c r="AC84" s="544">
        <f>'Schedule 3B_Income_Eastern'!AC84+'Schedule 3C_Income_Western'!AC84+'Schedule 3D_Income_The Cape'!AC84</f>
        <v>0</v>
      </c>
      <c r="AD84" s="544">
        <f>'Schedule 3B_Income_Eastern'!AD84+'Schedule 3C_Income_Western'!AD84+'Schedule 3D_Income_The Cape'!AD84</f>
        <v>0</v>
      </c>
      <c r="AE84" s="544">
        <f>'Schedule 3B_Income_Eastern'!AE84+'Schedule 3C_Income_Western'!AE84+'Schedule 3D_Income_The Cape'!AE84</f>
        <v>132798.30442578846</v>
      </c>
      <c r="AF84" s="544">
        <f>'Schedule 3B_Income_Eastern'!AF84+'Schedule 3C_Income_Western'!AF84+'Schedule 3D_Income_The Cape'!AF84</f>
        <v>75083.900290442834</v>
      </c>
      <c r="AG84" s="544">
        <f>'Schedule 3B_Income_Eastern'!AG84+'Schedule 3C_Income_Western'!AG84+'Schedule 3D_Income_The Cape'!AG84</f>
        <v>57714.404135345663</v>
      </c>
      <c r="AH84" s="544">
        <f>'Schedule 3B_Income_Eastern'!AH84+'Schedule 3C_Income_Western'!AH84+'Schedule 3D_Income_The Cape'!AH84</f>
        <v>0</v>
      </c>
      <c r="AI84" s="544">
        <f>'Schedule 3B_Income_Eastern'!AI84+'Schedule 3C_Income_Western'!AI84+'Schedule 3D_Income_The Cape'!AI84</f>
        <v>0</v>
      </c>
      <c r="AJ84" s="544">
        <f>'Schedule 3B_Income_Eastern'!AJ84+'Schedule 3C_Income_Western'!AJ84+'Schedule 3D_Income_The Cape'!AJ84</f>
        <v>132798.30442578846</v>
      </c>
      <c r="AK84" s="544">
        <f>'Schedule 3B_Income_Eastern'!AK84+'Schedule 3C_Income_Western'!AK84+'Schedule 3D_Income_The Cape'!AK84</f>
        <v>265596.60885157692</v>
      </c>
      <c r="AL84" s="210">
        <v>55</v>
      </c>
      <c r="AM84" s="544">
        <f>'Schedule 3B_Income_Eastern'!AM84+'Schedule 3C_Income_Western'!AM84+'Schedule 3D_Income_The Cape'!AM84</f>
        <v>1700733.6404732668</v>
      </c>
      <c r="AN84" s="544">
        <f>'Schedule 3B_Income_Eastern'!AN84+'Schedule 3C_Income_Western'!AN84+'Schedule 3D_Income_The Cape'!AN84</f>
        <v>1412655.9934953796</v>
      </c>
      <c r="AO84" s="544">
        <f>'Schedule 3B_Income_Eastern'!AO84+'Schedule 3C_Income_Western'!AO84+'Schedule 3D_Income_The Cape'!AO84</f>
        <v>0</v>
      </c>
      <c r="AP84" s="544">
        <f>'Schedule 3B_Income_Eastern'!AP84+'Schedule 3C_Income_Western'!AP84+'Schedule 3D_Income_The Cape'!AP84</f>
        <v>0</v>
      </c>
      <c r="AQ84" s="544">
        <f>'Schedule 3B_Income_Eastern'!AQ84+'Schedule 3C_Income_Western'!AQ84+'Schedule 3D_Income_The Cape'!AQ84</f>
        <v>3113389.6339686462</v>
      </c>
      <c r="AR84" s="544">
        <f>'Schedule 3B_Income_Eastern'!AR84+'Schedule 3C_Income_Western'!AR84+'Schedule 3D_Income_The Cape'!AR84</f>
        <v>1700733.6404732668</v>
      </c>
      <c r="AS84" s="544">
        <f>'Schedule 3B_Income_Eastern'!AS84+'Schedule 3C_Income_Western'!AS84+'Schedule 3D_Income_The Cape'!AS84</f>
        <v>1412655.9934953796</v>
      </c>
      <c r="AT84" s="544">
        <f>'Schedule 3B_Income_Eastern'!AT84+'Schedule 3C_Income_Western'!AT84+'Schedule 3D_Income_The Cape'!AT84</f>
        <v>0</v>
      </c>
      <c r="AU84" s="544">
        <f>'Schedule 3B_Income_Eastern'!AU84+'Schedule 3C_Income_Western'!AU84+'Schedule 3D_Income_The Cape'!AU84</f>
        <v>0</v>
      </c>
      <c r="AV84" s="544">
        <f>'Schedule 3B_Income_Eastern'!AV84+'Schedule 3C_Income_Western'!AV84+'Schedule 3D_Income_The Cape'!AV84</f>
        <v>3113389.6339686462</v>
      </c>
      <c r="AW84" s="544">
        <f>'Schedule 3B_Income_Eastern'!AW84+'Schedule 3C_Income_Western'!AW84+'Schedule 3D_Income_The Cape'!AW84</f>
        <v>6226779.2679372923</v>
      </c>
      <c r="AX84" s="210">
        <v>55</v>
      </c>
      <c r="AY84" s="544">
        <f>'Schedule 3B_Income_Eastern'!AY84+'Schedule 3C_Income_Western'!AY84+'Schedule 3D_Income_The Cape'!AY84</f>
        <v>23582.204337587438</v>
      </c>
      <c r="AZ84" s="544">
        <f>'Schedule 3B_Income_Eastern'!AZ84+'Schedule 3C_Income_Western'!AZ84+'Schedule 3D_Income_The Cape'!AZ84</f>
        <v>20358.571305900536</v>
      </c>
      <c r="BA84" s="544">
        <f>'Schedule 3B_Income_Eastern'!BA84+'Schedule 3C_Income_Western'!BA84+'Schedule 3D_Income_The Cape'!BA84</f>
        <v>0</v>
      </c>
      <c r="BB84" s="544">
        <f>'Schedule 3B_Income_Eastern'!BB84+'Schedule 3C_Income_Western'!BB84+'Schedule 3D_Income_The Cape'!BB84</f>
        <v>0</v>
      </c>
      <c r="BC84" s="544">
        <f>'Schedule 3B_Income_Eastern'!BC84+'Schedule 3C_Income_Western'!BC84+'Schedule 3D_Income_The Cape'!BC84</f>
        <v>43940.77564348797</v>
      </c>
      <c r="BD84" s="544">
        <f>'Schedule 3B_Income_Eastern'!BD84+'Schedule 3C_Income_Western'!BD84+'Schedule 3D_Income_The Cape'!BD84</f>
        <v>23582.204337587438</v>
      </c>
      <c r="BE84" s="544">
        <f>'Schedule 3B_Income_Eastern'!BE84+'Schedule 3C_Income_Western'!BE84+'Schedule 3D_Income_The Cape'!BE84</f>
        <v>20358.571305900536</v>
      </c>
      <c r="BF84" s="544">
        <f>'Schedule 3B_Income_Eastern'!BF84+'Schedule 3C_Income_Western'!BF84+'Schedule 3D_Income_The Cape'!BF84</f>
        <v>0</v>
      </c>
      <c r="BG84" s="544">
        <f>'Schedule 3B_Income_Eastern'!BG84+'Schedule 3C_Income_Western'!BG84+'Schedule 3D_Income_The Cape'!BG84</f>
        <v>0</v>
      </c>
      <c r="BH84" s="544">
        <f>'Schedule 3B_Income_Eastern'!BH84+'Schedule 3C_Income_Western'!BH84+'Schedule 3D_Income_The Cape'!BH84</f>
        <v>43940.77564348797</v>
      </c>
      <c r="BI84" s="544">
        <f>'Schedule 3B_Income_Eastern'!BI84+'Schedule 3C_Income_Western'!BI84+'Schedule 3D_Income_The Cape'!BI84</f>
        <v>87881.55128697594</v>
      </c>
      <c r="BJ84" s="210">
        <v>55</v>
      </c>
      <c r="BK84" s="544">
        <f>'Schedule 3B_Income_Eastern'!BK84+'Schedule 3C_Income_Western'!BK84+'Schedule 3D_Income_The Cape'!BK84</f>
        <v>0</v>
      </c>
      <c r="BL84" s="544">
        <f>'Schedule 3B_Income_Eastern'!BL84+'Schedule 3C_Income_Western'!BL84+'Schedule 3D_Income_The Cape'!BL84</f>
        <v>0</v>
      </c>
      <c r="BM84" s="544">
        <f>'Schedule 3B_Income_Eastern'!BM84+'Schedule 3C_Income_Western'!BM84+'Schedule 3D_Income_The Cape'!BM84</f>
        <v>0</v>
      </c>
      <c r="BN84" s="544">
        <f>'Schedule 3B_Income_Eastern'!BN84+'Schedule 3C_Income_Western'!BN84+'Schedule 3D_Income_The Cape'!BN84</f>
        <v>0</v>
      </c>
      <c r="BO84" s="544">
        <f>'Schedule 3B_Income_Eastern'!BO84+'Schedule 3C_Income_Western'!BO84+'Schedule 3D_Income_The Cape'!BO84</f>
        <v>0</v>
      </c>
      <c r="BP84" s="544">
        <f>'Schedule 3B_Income_Eastern'!BP84+'Schedule 3C_Income_Western'!BP84+'Schedule 3D_Income_The Cape'!BP84</f>
        <v>0</v>
      </c>
      <c r="BQ84" s="544">
        <f>'Schedule 3B_Income_Eastern'!BQ84+'Schedule 3C_Income_Western'!BQ84+'Schedule 3D_Income_The Cape'!BQ84</f>
        <v>0</v>
      </c>
      <c r="BR84" s="544">
        <f>'Schedule 3B_Income_Eastern'!BR84+'Schedule 3C_Income_Western'!BR84+'Schedule 3D_Income_The Cape'!BR84</f>
        <v>0</v>
      </c>
      <c r="BS84" s="544">
        <f>'Schedule 3B_Income_Eastern'!BS84+'Schedule 3C_Income_Western'!BS84+'Schedule 3D_Income_The Cape'!BS84</f>
        <v>0</v>
      </c>
      <c r="BT84" s="544">
        <f>'Schedule 3B_Income_Eastern'!BT84+'Schedule 3C_Income_Western'!BT84+'Schedule 3D_Income_The Cape'!BT84</f>
        <v>0</v>
      </c>
      <c r="BU84" s="544">
        <f>'Schedule 3B_Income_Eastern'!BU84+'Schedule 3C_Income_Western'!BU84+'Schedule 3D_Income_The Cape'!BU84</f>
        <v>0</v>
      </c>
      <c r="BV84" s="210">
        <v>55</v>
      </c>
      <c r="BW84" s="544">
        <f>'Schedule 3B_Income_Eastern'!BW84+'Schedule 3C_Income_Western'!BW84+'Schedule 3D_Income_The Cape'!BW84</f>
        <v>22433.254065354187</v>
      </c>
      <c r="BX84" s="544">
        <f>'Schedule 3B_Income_Eastern'!BX84+'Schedule 3C_Income_Western'!BX84+'Schedule 3D_Income_The Cape'!BX84</f>
        <v>18499.123341192993</v>
      </c>
      <c r="BY84" s="544">
        <f>'Schedule 3B_Income_Eastern'!BY84+'Schedule 3C_Income_Western'!BY84+'Schedule 3D_Income_The Cape'!BY84</f>
        <v>0</v>
      </c>
      <c r="BZ84" s="544">
        <f>'Schedule 3B_Income_Eastern'!BZ84+'Schedule 3C_Income_Western'!BZ84+'Schedule 3D_Income_The Cape'!BZ84</f>
        <v>0</v>
      </c>
      <c r="CA84" s="544">
        <f>'Schedule 3B_Income_Eastern'!CA84+'Schedule 3C_Income_Western'!CA84+'Schedule 3D_Income_The Cape'!CA84</f>
        <v>40932.377406547188</v>
      </c>
      <c r="CB84" s="544">
        <f>'Schedule 3B_Income_Eastern'!CB84+'Schedule 3C_Income_Western'!CB84+'Schedule 3D_Income_The Cape'!CB84</f>
        <v>22433.254065354187</v>
      </c>
      <c r="CC84" s="544">
        <f>'Schedule 3B_Income_Eastern'!CC84+'Schedule 3C_Income_Western'!CC84+'Schedule 3D_Income_The Cape'!CC84</f>
        <v>18499.123341192993</v>
      </c>
      <c r="CD84" s="544">
        <f>'Schedule 3B_Income_Eastern'!CD84+'Schedule 3C_Income_Western'!CD84+'Schedule 3D_Income_The Cape'!CD84</f>
        <v>0</v>
      </c>
      <c r="CE84" s="544">
        <f>'Schedule 3B_Income_Eastern'!CE84+'Schedule 3C_Income_Western'!CE84+'Schedule 3D_Income_The Cape'!CE84</f>
        <v>0</v>
      </c>
      <c r="CF84" s="544">
        <f>'Schedule 3B_Income_Eastern'!CF84+'Schedule 3C_Income_Western'!CF84+'Schedule 3D_Income_The Cape'!CF84</f>
        <v>40932.377406547188</v>
      </c>
      <c r="CG84" s="544">
        <f>'Schedule 3B_Income_Eastern'!CG84+'Schedule 3C_Income_Western'!CG84+'Schedule 3D_Income_The Cape'!CG84</f>
        <v>81864.754813094376</v>
      </c>
      <c r="CH84" s="210">
        <v>55</v>
      </c>
      <c r="CI84" s="544">
        <f>'Schedule 3B_Income_Eastern'!CI84+'Schedule 3C_Income_Western'!CI84+'Schedule 3D_Income_The Cape'!CI84</f>
        <v>2749639.0677518053</v>
      </c>
      <c r="CJ84" s="544">
        <f>'Schedule 3B_Income_Eastern'!CJ84+'Schedule 3C_Income_Western'!CJ84+'Schedule 3D_Income_The Cape'!CJ84</f>
        <v>2194029.4029725478</v>
      </c>
      <c r="CK84" s="544">
        <f>'Schedule 3B_Income_Eastern'!CK84+'Schedule 3C_Income_Western'!CK84+'Schedule 3D_Income_The Cape'!CK84</f>
        <v>0</v>
      </c>
      <c r="CL84" s="544">
        <f>'Schedule 3B_Income_Eastern'!CL84+'Schedule 3C_Income_Western'!CL84+'Schedule 3D_Income_The Cape'!CL84</f>
        <v>0</v>
      </c>
      <c r="CM84" s="372">
        <f t="shared" si="36"/>
        <v>4943668.4707243536</v>
      </c>
      <c r="CN84" s="544">
        <f>'Schedule 3B_Income_Eastern'!CN84+'Schedule 3C_Income_Western'!CN84+'Schedule 3D_Income_The Cape'!CN84</f>
        <v>2749639.0677518053</v>
      </c>
      <c r="CO84" s="544">
        <f>'Schedule 3B_Income_Eastern'!CO84+'Schedule 3C_Income_Western'!CO84+'Schedule 3D_Income_The Cape'!CO84</f>
        <v>2194029.4029725478</v>
      </c>
      <c r="CP84" s="544">
        <f>'Schedule 3B_Income_Eastern'!CP84+'Schedule 3C_Income_Western'!CP84+'Schedule 3D_Income_The Cape'!CP84</f>
        <v>0</v>
      </c>
      <c r="CQ84" s="544">
        <f>'Schedule 3B_Income_Eastern'!CQ84+'Schedule 3C_Income_Western'!CQ84+'Schedule 3D_Income_The Cape'!CQ84</f>
        <v>0</v>
      </c>
      <c r="CR84" s="372">
        <f t="shared" si="37"/>
        <v>4943668.4707243536</v>
      </c>
      <c r="CS84" s="544">
        <f>'Schedule 3B_Income_Eastern'!CS84+'Schedule 3C_Income_Western'!CS84+'Schedule 3D_Income_The Cape'!CS84</f>
        <v>5499278.1355036106</v>
      </c>
      <c r="CT84" s="544">
        <f>'Schedule 3B_Income_Eastern'!CT84+'Schedule 3C_Income_Western'!CT84+'Schedule 3D_Income_The Cape'!CT84</f>
        <v>4388058.8059450956</v>
      </c>
      <c r="CU84" s="544">
        <f>'Schedule 3B_Income_Eastern'!CU84+'Schedule 3C_Income_Western'!CU84+'Schedule 3D_Income_The Cape'!CU84</f>
        <v>0</v>
      </c>
      <c r="CV84" s="544">
        <f>'Schedule 3B_Income_Eastern'!CV84+'Schedule 3C_Income_Western'!CV84+'Schedule 3D_Income_The Cape'!CV84</f>
        <v>0</v>
      </c>
      <c r="CW84" s="372">
        <f t="shared" si="38"/>
        <v>9887336.9414487071</v>
      </c>
    </row>
    <row r="85" spans="1:101" ht="15.75" customHeight="1">
      <c r="A85" s="79" t="s">
        <v>290</v>
      </c>
      <c r="B85" s="210">
        <v>56</v>
      </c>
      <c r="C85" s="544">
        <f>'Schedule 3B_Income_Eastern'!C85+'Schedule 3C_Income_Western'!C85+'Schedule 3D_Income_The Cape'!C85</f>
        <v>19015.213803607676</v>
      </c>
      <c r="D85" s="544">
        <f>'Schedule 3B_Income_Eastern'!D85+'Schedule 3C_Income_Western'!D85+'Schedule 3D_Income_The Cape'!D85</f>
        <v>23133.121783532821</v>
      </c>
      <c r="E85" s="544">
        <f>'Schedule 3B_Income_Eastern'!E85+'Schedule 3C_Income_Western'!E85+'Schedule 3D_Income_The Cape'!E85</f>
        <v>0</v>
      </c>
      <c r="F85" s="544">
        <f>'Schedule 3B_Income_Eastern'!F85+'Schedule 3C_Income_Western'!F85+'Schedule 3D_Income_The Cape'!F85</f>
        <v>0</v>
      </c>
      <c r="G85" s="544">
        <f>'Schedule 3B_Income_Eastern'!G85+'Schedule 3C_Income_Western'!G85+'Schedule 3D_Income_The Cape'!G85</f>
        <v>42148.3355871405</v>
      </c>
      <c r="H85" s="544">
        <f>'Schedule 3B_Income_Eastern'!H85+'Schedule 3C_Income_Western'!H85+'Schedule 3D_Income_The Cape'!H85</f>
        <v>19015.213803607676</v>
      </c>
      <c r="I85" s="544">
        <f>'Schedule 3B_Income_Eastern'!I85+'Schedule 3C_Income_Western'!I85+'Schedule 3D_Income_The Cape'!I85</f>
        <v>23133.121783532821</v>
      </c>
      <c r="J85" s="544">
        <f>'Schedule 3B_Income_Eastern'!J85+'Schedule 3C_Income_Western'!J85+'Schedule 3D_Income_The Cape'!J85</f>
        <v>0</v>
      </c>
      <c r="K85" s="544">
        <f>'Schedule 3B_Income_Eastern'!K85+'Schedule 3C_Income_Western'!K85+'Schedule 3D_Income_The Cape'!K85</f>
        <v>0</v>
      </c>
      <c r="L85" s="544">
        <f>'Schedule 3B_Income_Eastern'!L85+'Schedule 3C_Income_Western'!L85+'Schedule 3D_Income_The Cape'!L85</f>
        <v>42148.3355871405</v>
      </c>
      <c r="M85" s="544">
        <f>'Schedule 3B_Income_Eastern'!M85+'Schedule 3C_Income_Western'!M85+'Schedule 3D_Income_The Cape'!M85</f>
        <v>84296.671174281</v>
      </c>
      <c r="N85" s="210">
        <v>56</v>
      </c>
      <c r="O85" s="544">
        <f>'Schedule 3B_Income_Eastern'!O85+'Schedule 3C_Income_Western'!O85+'Schedule 3D_Income_The Cape'!O85</f>
        <v>21260.879381332099</v>
      </c>
      <c r="P85" s="544">
        <f>'Schedule 3B_Income_Eastern'!P85+'Schedule 3C_Income_Western'!P85+'Schedule 3D_Income_The Cape'!P85</f>
        <v>29092.755012581911</v>
      </c>
      <c r="Q85" s="544">
        <f>'Schedule 3B_Income_Eastern'!Q85+'Schedule 3C_Income_Western'!Q85+'Schedule 3D_Income_The Cape'!Q85</f>
        <v>0</v>
      </c>
      <c r="R85" s="544">
        <f>'Schedule 3B_Income_Eastern'!R85+'Schedule 3C_Income_Western'!R85+'Schedule 3D_Income_The Cape'!R85</f>
        <v>0</v>
      </c>
      <c r="S85" s="544">
        <f>'Schedule 3B_Income_Eastern'!S85+'Schedule 3C_Income_Western'!S85+'Schedule 3D_Income_The Cape'!S85</f>
        <v>50353.634393914006</v>
      </c>
      <c r="T85" s="544">
        <f>'Schedule 3B_Income_Eastern'!T85+'Schedule 3C_Income_Western'!T85+'Schedule 3D_Income_The Cape'!T85</f>
        <v>21260.879381332099</v>
      </c>
      <c r="U85" s="544">
        <f>'Schedule 3B_Income_Eastern'!U85+'Schedule 3C_Income_Western'!U85+'Schedule 3D_Income_The Cape'!U85</f>
        <v>29092.755012581911</v>
      </c>
      <c r="V85" s="544">
        <f>'Schedule 3B_Income_Eastern'!V85+'Schedule 3C_Income_Western'!V85+'Schedule 3D_Income_The Cape'!V85</f>
        <v>0</v>
      </c>
      <c r="W85" s="544">
        <f>'Schedule 3B_Income_Eastern'!W85+'Schedule 3C_Income_Western'!W85+'Schedule 3D_Income_The Cape'!W85</f>
        <v>0</v>
      </c>
      <c r="X85" s="544">
        <f>'Schedule 3B_Income_Eastern'!X85+'Schedule 3C_Income_Western'!X85+'Schedule 3D_Income_The Cape'!X85</f>
        <v>50353.634393914006</v>
      </c>
      <c r="Y85" s="544">
        <f>'Schedule 3B_Income_Eastern'!Y85+'Schedule 3C_Income_Western'!Y85+'Schedule 3D_Income_The Cape'!Y85</f>
        <v>100707.26878782801</v>
      </c>
      <c r="Z85" s="210">
        <v>56</v>
      </c>
      <c r="AA85" s="544">
        <f>'Schedule 3B_Income_Eastern'!AA85+'Schedule 3C_Income_Western'!AA85+'Schedule 3D_Income_The Cape'!AA85</f>
        <v>3259.3946808282271</v>
      </c>
      <c r="AB85" s="544">
        <f>'Schedule 3B_Income_Eastern'!AB85+'Schedule 3C_Income_Western'!AB85+'Schedule 3D_Income_The Cape'!AB85</f>
        <v>4401.5472994288721</v>
      </c>
      <c r="AC85" s="544">
        <f>'Schedule 3B_Income_Eastern'!AC85+'Schedule 3C_Income_Western'!AC85+'Schedule 3D_Income_The Cape'!AC85</f>
        <v>0</v>
      </c>
      <c r="AD85" s="544">
        <f>'Schedule 3B_Income_Eastern'!AD85+'Schedule 3C_Income_Western'!AD85+'Schedule 3D_Income_The Cape'!AD85</f>
        <v>0</v>
      </c>
      <c r="AE85" s="544">
        <f>'Schedule 3B_Income_Eastern'!AE85+'Schedule 3C_Income_Western'!AE85+'Schedule 3D_Income_The Cape'!AE85</f>
        <v>7660.9419802570992</v>
      </c>
      <c r="AF85" s="544">
        <f>'Schedule 3B_Income_Eastern'!AF85+'Schedule 3C_Income_Western'!AF85+'Schedule 3D_Income_The Cape'!AF85</f>
        <v>3259.3946808282271</v>
      </c>
      <c r="AG85" s="544">
        <f>'Schedule 3B_Income_Eastern'!AG85+'Schedule 3C_Income_Western'!AG85+'Schedule 3D_Income_The Cape'!AG85</f>
        <v>4401.5472994288721</v>
      </c>
      <c r="AH85" s="544">
        <f>'Schedule 3B_Income_Eastern'!AH85+'Schedule 3C_Income_Western'!AH85+'Schedule 3D_Income_The Cape'!AH85</f>
        <v>0</v>
      </c>
      <c r="AI85" s="544">
        <f>'Schedule 3B_Income_Eastern'!AI85+'Schedule 3C_Income_Western'!AI85+'Schedule 3D_Income_The Cape'!AI85</f>
        <v>0</v>
      </c>
      <c r="AJ85" s="544">
        <f>'Schedule 3B_Income_Eastern'!AJ85+'Schedule 3C_Income_Western'!AJ85+'Schedule 3D_Income_The Cape'!AJ85</f>
        <v>7660.9419802570992</v>
      </c>
      <c r="AK85" s="544">
        <f>'Schedule 3B_Income_Eastern'!AK85+'Schedule 3C_Income_Western'!AK85+'Schedule 3D_Income_The Cape'!AK85</f>
        <v>15321.883960514198</v>
      </c>
      <c r="AL85" s="210">
        <v>56</v>
      </c>
      <c r="AM85" s="544">
        <f>'Schedule 3B_Income_Eastern'!AM85+'Schedule 3C_Income_Western'!AM85+'Schedule 3D_Income_The Cape'!AM85</f>
        <v>73828.905528630203</v>
      </c>
      <c r="AN85" s="544">
        <f>'Schedule 3B_Income_Eastern'!AN85+'Schedule 3C_Income_Western'!AN85+'Schedule 3D_Income_The Cape'!AN85</f>
        <v>107735.18788498806</v>
      </c>
      <c r="AO85" s="544">
        <f>'Schedule 3B_Income_Eastern'!AO85+'Schedule 3C_Income_Western'!AO85+'Schedule 3D_Income_The Cape'!AO85</f>
        <v>0</v>
      </c>
      <c r="AP85" s="544">
        <f>'Schedule 3B_Income_Eastern'!AP85+'Schedule 3C_Income_Western'!AP85+'Schedule 3D_Income_The Cape'!AP85</f>
        <v>0</v>
      </c>
      <c r="AQ85" s="544">
        <f>'Schedule 3B_Income_Eastern'!AQ85+'Schedule 3C_Income_Western'!AQ85+'Schedule 3D_Income_The Cape'!AQ85</f>
        <v>181564.09341361825</v>
      </c>
      <c r="AR85" s="544">
        <f>'Schedule 3B_Income_Eastern'!AR85+'Schedule 3C_Income_Western'!AR85+'Schedule 3D_Income_The Cape'!AR85</f>
        <v>73828.905528630203</v>
      </c>
      <c r="AS85" s="544">
        <f>'Schedule 3B_Income_Eastern'!AS85+'Schedule 3C_Income_Western'!AS85+'Schedule 3D_Income_The Cape'!AS85</f>
        <v>107735.18788498806</v>
      </c>
      <c r="AT85" s="544">
        <f>'Schedule 3B_Income_Eastern'!AT85+'Schedule 3C_Income_Western'!AT85+'Schedule 3D_Income_The Cape'!AT85</f>
        <v>0</v>
      </c>
      <c r="AU85" s="544">
        <f>'Schedule 3B_Income_Eastern'!AU85+'Schedule 3C_Income_Western'!AU85+'Schedule 3D_Income_The Cape'!AU85</f>
        <v>0</v>
      </c>
      <c r="AV85" s="544">
        <f>'Schedule 3B_Income_Eastern'!AV85+'Schedule 3C_Income_Western'!AV85+'Schedule 3D_Income_The Cape'!AV85</f>
        <v>181564.09341361825</v>
      </c>
      <c r="AW85" s="544">
        <f>'Schedule 3B_Income_Eastern'!AW85+'Schedule 3C_Income_Western'!AW85+'Schedule 3D_Income_The Cape'!AW85</f>
        <v>363128.1868272365</v>
      </c>
      <c r="AX85" s="210">
        <v>56</v>
      </c>
      <c r="AY85" s="544">
        <f>'Schedule 3B_Income_Eastern'!AY85+'Schedule 3C_Income_Western'!AY85+'Schedule 3D_Income_The Cape'!AY85</f>
        <v>1023.7042972302887</v>
      </c>
      <c r="AZ85" s="544">
        <f>'Schedule 3B_Income_Eastern'!AZ85+'Schedule 3C_Income_Western'!AZ85+'Schedule 3D_Income_The Cape'!AZ85</f>
        <v>1552.6317198315805</v>
      </c>
      <c r="BA85" s="544">
        <f>'Schedule 3B_Income_Eastern'!BA85+'Schedule 3C_Income_Western'!BA85+'Schedule 3D_Income_The Cape'!BA85</f>
        <v>0</v>
      </c>
      <c r="BB85" s="544">
        <f>'Schedule 3B_Income_Eastern'!BB85+'Schedule 3C_Income_Western'!BB85+'Schedule 3D_Income_The Cape'!BB85</f>
        <v>0</v>
      </c>
      <c r="BC85" s="544">
        <f>'Schedule 3B_Income_Eastern'!BC85+'Schedule 3C_Income_Western'!BC85+'Schedule 3D_Income_The Cape'!BC85</f>
        <v>2576.3360170618689</v>
      </c>
      <c r="BD85" s="544">
        <f>'Schedule 3B_Income_Eastern'!BD85+'Schedule 3C_Income_Western'!BD85+'Schedule 3D_Income_The Cape'!BD85</f>
        <v>1023.7042972302887</v>
      </c>
      <c r="BE85" s="544">
        <f>'Schedule 3B_Income_Eastern'!BE85+'Schedule 3C_Income_Western'!BE85+'Schedule 3D_Income_The Cape'!BE85</f>
        <v>1552.6317198315805</v>
      </c>
      <c r="BF85" s="544">
        <f>'Schedule 3B_Income_Eastern'!BF85+'Schedule 3C_Income_Western'!BF85+'Schedule 3D_Income_The Cape'!BF85</f>
        <v>0</v>
      </c>
      <c r="BG85" s="544">
        <f>'Schedule 3B_Income_Eastern'!BG85+'Schedule 3C_Income_Western'!BG85+'Schedule 3D_Income_The Cape'!BG85</f>
        <v>0</v>
      </c>
      <c r="BH85" s="544">
        <f>'Schedule 3B_Income_Eastern'!BH85+'Schedule 3C_Income_Western'!BH85+'Schedule 3D_Income_The Cape'!BH85</f>
        <v>2576.3360170618689</v>
      </c>
      <c r="BI85" s="544">
        <f>'Schedule 3B_Income_Eastern'!BI85+'Schedule 3C_Income_Western'!BI85+'Schedule 3D_Income_The Cape'!BI85</f>
        <v>5152.6720341237378</v>
      </c>
      <c r="BJ85" s="210">
        <v>56</v>
      </c>
      <c r="BK85" s="544">
        <f>'Schedule 3B_Income_Eastern'!BK85+'Schedule 3C_Income_Western'!BK85+'Schedule 3D_Income_The Cape'!BK85</f>
        <v>0</v>
      </c>
      <c r="BL85" s="544">
        <f>'Schedule 3B_Income_Eastern'!BL85+'Schedule 3C_Income_Western'!BL85+'Schedule 3D_Income_The Cape'!BL85</f>
        <v>0</v>
      </c>
      <c r="BM85" s="544">
        <f>'Schedule 3B_Income_Eastern'!BM85+'Schedule 3C_Income_Western'!BM85+'Schedule 3D_Income_The Cape'!BM85</f>
        <v>0</v>
      </c>
      <c r="BN85" s="544">
        <f>'Schedule 3B_Income_Eastern'!BN85+'Schedule 3C_Income_Western'!BN85+'Schedule 3D_Income_The Cape'!BN85</f>
        <v>0</v>
      </c>
      <c r="BO85" s="544">
        <f>'Schedule 3B_Income_Eastern'!BO85+'Schedule 3C_Income_Western'!BO85+'Schedule 3D_Income_The Cape'!BO85</f>
        <v>0</v>
      </c>
      <c r="BP85" s="544">
        <f>'Schedule 3B_Income_Eastern'!BP85+'Schedule 3C_Income_Western'!BP85+'Schedule 3D_Income_The Cape'!BP85</f>
        <v>0</v>
      </c>
      <c r="BQ85" s="544">
        <f>'Schedule 3B_Income_Eastern'!BQ85+'Schedule 3C_Income_Western'!BQ85+'Schedule 3D_Income_The Cape'!BQ85</f>
        <v>0</v>
      </c>
      <c r="BR85" s="544">
        <f>'Schedule 3B_Income_Eastern'!BR85+'Schedule 3C_Income_Western'!BR85+'Schedule 3D_Income_The Cape'!BR85</f>
        <v>0</v>
      </c>
      <c r="BS85" s="544">
        <f>'Schedule 3B_Income_Eastern'!BS85+'Schedule 3C_Income_Western'!BS85+'Schedule 3D_Income_The Cape'!BS85</f>
        <v>0</v>
      </c>
      <c r="BT85" s="544">
        <f>'Schedule 3B_Income_Eastern'!BT85+'Schedule 3C_Income_Western'!BT85+'Schedule 3D_Income_The Cape'!BT85</f>
        <v>0</v>
      </c>
      <c r="BU85" s="544">
        <f>'Schedule 3B_Income_Eastern'!BU85+'Schedule 3C_Income_Western'!BU85+'Schedule 3D_Income_The Cape'!BU85</f>
        <v>0</v>
      </c>
      <c r="BV85" s="210">
        <v>56</v>
      </c>
      <c r="BW85" s="544">
        <f>'Schedule 3B_Income_Eastern'!BW85+'Schedule 3C_Income_Western'!BW85+'Schedule 3D_Income_The Cape'!BW85</f>
        <v>973.82832659787516</v>
      </c>
      <c r="BX85" s="544">
        <f>'Schedule 3B_Income_Eastern'!BX85+'Schedule 3C_Income_Western'!BX85+'Schedule 3D_Income_The Cape'!BX85</f>
        <v>1410.822265327057</v>
      </c>
      <c r="BY85" s="544">
        <f>'Schedule 3B_Income_Eastern'!BY85+'Schedule 3C_Income_Western'!BY85+'Schedule 3D_Income_The Cape'!BY85</f>
        <v>0</v>
      </c>
      <c r="BZ85" s="544">
        <f>'Schedule 3B_Income_Eastern'!BZ85+'Schedule 3C_Income_Western'!BZ85+'Schedule 3D_Income_The Cape'!BZ85</f>
        <v>0</v>
      </c>
      <c r="CA85" s="544">
        <f>'Schedule 3B_Income_Eastern'!CA85+'Schedule 3C_Income_Western'!CA85+'Schedule 3D_Income_The Cape'!CA85</f>
        <v>2384.6505919249321</v>
      </c>
      <c r="CB85" s="544">
        <f>'Schedule 3B_Income_Eastern'!CB85+'Schedule 3C_Income_Western'!CB85+'Schedule 3D_Income_The Cape'!CB85</f>
        <v>973.82832659787516</v>
      </c>
      <c r="CC85" s="544">
        <f>'Schedule 3B_Income_Eastern'!CC85+'Schedule 3C_Income_Western'!CC85+'Schedule 3D_Income_The Cape'!CC85</f>
        <v>1410.822265327057</v>
      </c>
      <c r="CD85" s="544">
        <f>'Schedule 3B_Income_Eastern'!CD85+'Schedule 3C_Income_Western'!CD85+'Schedule 3D_Income_The Cape'!CD85</f>
        <v>0</v>
      </c>
      <c r="CE85" s="544">
        <f>'Schedule 3B_Income_Eastern'!CE85+'Schedule 3C_Income_Western'!CE85+'Schedule 3D_Income_The Cape'!CE85</f>
        <v>0</v>
      </c>
      <c r="CF85" s="544">
        <f>'Schedule 3B_Income_Eastern'!CF85+'Schedule 3C_Income_Western'!CF85+'Schedule 3D_Income_The Cape'!CF85</f>
        <v>2384.6505919249321</v>
      </c>
      <c r="CG85" s="544">
        <f>'Schedule 3B_Income_Eastern'!CG85+'Schedule 3C_Income_Western'!CG85+'Schedule 3D_Income_The Cape'!CG85</f>
        <v>4769.3011838498642</v>
      </c>
      <c r="CH85" s="210">
        <v>56</v>
      </c>
      <c r="CI85" s="544">
        <f>'Schedule 3B_Income_Eastern'!CI85+'Schedule 3C_Income_Western'!CI85+'Schedule 3D_Income_The Cape'!CI85</f>
        <v>119361.92601822637</v>
      </c>
      <c r="CJ85" s="544">
        <f>'Schedule 3B_Income_Eastern'!CJ85+'Schedule 3C_Income_Western'!CJ85+'Schedule 3D_Income_The Cape'!CJ85</f>
        <v>167326.06596569027</v>
      </c>
      <c r="CK85" s="544">
        <f>'Schedule 3B_Income_Eastern'!CK85+'Schedule 3C_Income_Western'!CK85+'Schedule 3D_Income_The Cape'!CK85</f>
        <v>0</v>
      </c>
      <c r="CL85" s="544">
        <f>'Schedule 3B_Income_Eastern'!CL85+'Schedule 3C_Income_Western'!CL85+'Schedule 3D_Income_The Cape'!CL85</f>
        <v>0</v>
      </c>
      <c r="CM85" s="372">
        <f t="shared" si="36"/>
        <v>286687.99198391661</v>
      </c>
      <c r="CN85" s="544">
        <f>'Schedule 3B_Income_Eastern'!CN85+'Schedule 3C_Income_Western'!CN85+'Schedule 3D_Income_The Cape'!CN85</f>
        <v>119361.92601822637</v>
      </c>
      <c r="CO85" s="544">
        <f>'Schedule 3B_Income_Eastern'!CO85+'Schedule 3C_Income_Western'!CO85+'Schedule 3D_Income_The Cape'!CO85</f>
        <v>167326.06596569027</v>
      </c>
      <c r="CP85" s="544">
        <f>'Schedule 3B_Income_Eastern'!CP85+'Schedule 3C_Income_Western'!CP85+'Schedule 3D_Income_The Cape'!CP85</f>
        <v>0</v>
      </c>
      <c r="CQ85" s="544">
        <f>'Schedule 3B_Income_Eastern'!CQ85+'Schedule 3C_Income_Western'!CQ85+'Schedule 3D_Income_The Cape'!CQ85</f>
        <v>0</v>
      </c>
      <c r="CR85" s="372">
        <f t="shared" si="37"/>
        <v>286687.99198391661</v>
      </c>
      <c r="CS85" s="544">
        <f>'Schedule 3B_Income_Eastern'!CS85+'Schedule 3C_Income_Western'!CS85+'Schedule 3D_Income_The Cape'!CS85</f>
        <v>238723.85203645274</v>
      </c>
      <c r="CT85" s="544">
        <f>'Schedule 3B_Income_Eastern'!CT85+'Schedule 3C_Income_Western'!CT85+'Schedule 3D_Income_The Cape'!CT85</f>
        <v>334652.13193138054</v>
      </c>
      <c r="CU85" s="544">
        <f>'Schedule 3B_Income_Eastern'!CU85+'Schedule 3C_Income_Western'!CU85+'Schedule 3D_Income_The Cape'!CU85</f>
        <v>0</v>
      </c>
      <c r="CV85" s="544">
        <f>'Schedule 3B_Income_Eastern'!CV85+'Schedule 3C_Income_Western'!CV85+'Schedule 3D_Income_The Cape'!CV85</f>
        <v>0</v>
      </c>
      <c r="CW85" s="372">
        <f t="shared" si="38"/>
        <v>573375.98396783322</v>
      </c>
    </row>
    <row r="86" spans="1:101" ht="15.75" customHeight="1">
      <c r="A86" s="120"/>
      <c r="B86" s="210"/>
      <c r="C86" s="171" t="s">
        <v>1362</v>
      </c>
      <c r="D86" s="171" t="s">
        <v>1362</v>
      </c>
      <c r="E86" s="171" t="s">
        <v>1362</v>
      </c>
      <c r="F86" s="171" t="s">
        <v>1362</v>
      </c>
      <c r="G86" s="337"/>
      <c r="H86" s="338" t="s">
        <v>1362</v>
      </c>
      <c r="I86" s="171" t="s">
        <v>1362</v>
      </c>
      <c r="J86" s="171" t="s">
        <v>1362</v>
      </c>
      <c r="K86" s="171" t="s">
        <v>1362</v>
      </c>
      <c r="L86" s="339"/>
      <c r="M86" s="338" t="s">
        <v>1362</v>
      </c>
      <c r="N86" s="210"/>
      <c r="O86" s="171" t="s">
        <v>1362</v>
      </c>
      <c r="P86" s="171" t="s">
        <v>1362</v>
      </c>
      <c r="Q86" s="171" t="s">
        <v>1362</v>
      </c>
      <c r="R86" s="171" t="s">
        <v>1362</v>
      </c>
      <c r="S86" s="337"/>
      <c r="T86" s="338" t="s">
        <v>1362</v>
      </c>
      <c r="U86" s="171" t="s">
        <v>1362</v>
      </c>
      <c r="V86" s="171" t="s">
        <v>1362</v>
      </c>
      <c r="W86" s="171" t="s">
        <v>1362</v>
      </c>
      <c r="X86" s="339"/>
      <c r="Y86" s="338" t="s">
        <v>1362</v>
      </c>
      <c r="Z86" s="210"/>
      <c r="AA86" s="171" t="s">
        <v>1362</v>
      </c>
      <c r="AB86" s="171" t="s">
        <v>1362</v>
      </c>
      <c r="AC86" s="171" t="s">
        <v>1362</v>
      </c>
      <c r="AD86" s="171" t="s">
        <v>1362</v>
      </c>
      <c r="AE86" s="337"/>
      <c r="AF86" s="338" t="s">
        <v>1362</v>
      </c>
      <c r="AG86" s="171" t="s">
        <v>1362</v>
      </c>
      <c r="AH86" s="171" t="s">
        <v>1362</v>
      </c>
      <c r="AI86" s="171" t="s">
        <v>1362</v>
      </c>
      <c r="AJ86" s="339"/>
      <c r="AK86" s="338" t="s">
        <v>1362</v>
      </c>
      <c r="AL86" s="210"/>
      <c r="AM86" s="171" t="s">
        <v>1362</v>
      </c>
      <c r="AN86" s="171" t="s">
        <v>1362</v>
      </c>
      <c r="AO86" s="171" t="s">
        <v>1362</v>
      </c>
      <c r="AP86" s="171" t="s">
        <v>1362</v>
      </c>
      <c r="AQ86" s="337"/>
      <c r="AR86" s="338" t="s">
        <v>1362</v>
      </c>
      <c r="AS86" s="171" t="s">
        <v>1362</v>
      </c>
      <c r="AT86" s="171" t="s">
        <v>1362</v>
      </c>
      <c r="AU86" s="171" t="s">
        <v>1362</v>
      </c>
      <c r="AV86" s="339"/>
      <c r="AW86" s="338" t="s">
        <v>1362</v>
      </c>
      <c r="AX86" s="210"/>
      <c r="AY86" s="171" t="s">
        <v>1362</v>
      </c>
      <c r="AZ86" s="171" t="s">
        <v>1362</v>
      </c>
      <c r="BA86" s="171" t="s">
        <v>1362</v>
      </c>
      <c r="BB86" s="171" t="s">
        <v>1362</v>
      </c>
      <c r="BC86" s="337"/>
      <c r="BD86" s="338" t="s">
        <v>1362</v>
      </c>
      <c r="BE86" s="171" t="s">
        <v>1362</v>
      </c>
      <c r="BF86" s="171" t="s">
        <v>1362</v>
      </c>
      <c r="BG86" s="171" t="s">
        <v>1362</v>
      </c>
      <c r="BH86" s="339"/>
      <c r="BI86" s="338" t="s">
        <v>1362</v>
      </c>
      <c r="BJ86" s="210"/>
      <c r="BK86" s="171" t="s">
        <v>1362</v>
      </c>
      <c r="BL86" s="171" t="s">
        <v>1362</v>
      </c>
      <c r="BM86" s="171" t="s">
        <v>1362</v>
      </c>
      <c r="BN86" s="171" t="s">
        <v>1362</v>
      </c>
      <c r="BO86" s="337"/>
      <c r="BP86" s="338" t="s">
        <v>1362</v>
      </c>
      <c r="BQ86" s="171" t="s">
        <v>1362</v>
      </c>
      <c r="BR86" s="171" t="s">
        <v>1362</v>
      </c>
      <c r="BS86" s="171" t="s">
        <v>1362</v>
      </c>
      <c r="BT86" s="339"/>
      <c r="BU86" s="338" t="s">
        <v>1362</v>
      </c>
      <c r="BV86" s="210"/>
      <c r="BW86" s="171" t="s">
        <v>1362</v>
      </c>
      <c r="BX86" s="171" t="s">
        <v>1362</v>
      </c>
      <c r="BY86" s="171" t="s">
        <v>1362</v>
      </c>
      <c r="BZ86" s="171" t="s">
        <v>1362</v>
      </c>
      <c r="CA86" s="337"/>
      <c r="CB86" s="338" t="s">
        <v>1362</v>
      </c>
      <c r="CC86" s="171" t="s">
        <v>1362</v>
      </c>
      <c r="CD86" s="171" t="s">
        <v>1362</v>
      </c>
      <c r="CE86" s="171" t="s">
        <v>1362</v>
      </c>
      <c r="CF86" s="339"/>
      <c r="CG86" s="338" t="s">
        <v>1362</v>
      </c>
      <c r="CH86" s="210"/>
      <c r="CI86" s="339" t="s">
        <v>1362</v>
      </c>
      <c r="CJ86" s="339"/>
      <c r="CK86" s="339"/>
      <c r="CL86" s="339"/>
      <c r="CM86" s="171"/>
      <c r="CN86" s="339" t="s">
        <v>1362</v>
      </c>
      <c r="CO86" s="339"/>
      <c r="CP86" s="339"/>
      <c r="CQ86" s="339"/>
      <c r="CR86" s="171"/>
      <c r="CS86" s="339" t="s">
        <v>1362</v>
      </c>
      <c r="CT86" s="339"/>
      <c r="CU86" s="339"/>
      <c r="CV86" s="339"/>
      <c r="CW86" s="171"/>
    </row>
    <row r="87" spans="1:101" s="288" customFormat="1" ht="15.75" customHeight="1">
      <c r="A87" s="16" t="s">
        <v>292</v>
      </c>
      <c r="B87" s="210">
        <v>57</v>
      </c>
      <c r="C87" s="198">
        <f t="shared" ref="C87:M87" si="39">SUM(C75:C85)</f>
        <v>3462187.7960236426</v>
      </c>
      <c r="D87" s="198">
        <f t="shared" si="39"/>
        <v>2636827.0563882282</v>
      </c>
      <c r="E87" s="198">
        <f t="shared" si="39"/>
        <v>0</v>
      </c>
      <c r="F87" s="198">
        <f t="shared" si="39"/>
        <v>0</v>
      </c>
      <c r="G87" s="203">
        <f t="shared" si="39"/>
        <v>6099014.8524118708</v>
      </c>
      <c r="H87" s="200">
        <f t="shared" si="39"/>
        <v>3465606.0421654768</v>
      </c>
      <c r="I87" s="198">
        <f t="shared" si="39"/>
        <v>2640224.7359046163</v>
      </c>
      <c r="J87" s="198">
        <f t="shared" si="39"/>
        <v>0</v>
      </c>
      <c r="K87" s="198">
        <f t="shared" si="39"/>
        <v>0</v>
      </c>
      <c r="L87" s="201">
        <f t="shared" si="39"/>
        <v>6105830.7780700941</v>
      </c>
      <c r="M87" s="200">
        <f t="shared" si="39"/>
        <v>12204845.630481964</v>
      </c>
      <c r="N87" s="210">
        <v>57</v>
      </c>
      <c r="O87" s="198">
        <f t="shared" ref="O87:Y87" si="40">SUM(O75:O85)</f>
        <v>3871066.4990163362</v>
      </c>
      <c r="P87" s="198">
        <f t="shared" si="40"/>
        <v>3316135.3785228259</v>
      </c>
      <c r="Q87" s="198">
        <f t="shared" si="40"/>
        <v>0</v>
      </c>
      <c r="R87" s="198">
        <f t="shared" si="40"/>
        <v>0</v>
      </c>
      <c r="S87" s="203">
        <f t="shared" si="40"/>
        <v>7187201.8775391616</v>
      </c>
      <c r="T87" s="200">
        <f t="shared" si="40"/>
        <v>3874888.4344238392</v>
      </c>
      <c r="U87" s="198">
        <f t="shared" si="40"/>
        <v>3320408.3797505246</v>
      </c>
      <c r="V87" s="198">
        <f t="shared" si="40"/>
        <v>0</v>
      </c>
      <c r="W87" s="198">
        <f t="shared" si="40"/>
        <v>0</v>
      </c>
      <c r="X87" s="201">
        <f t="shared" si="40"/>
        <v>7195296.8141743634</v>
      </c>
      <c r="Y87" s="200">
        <f t="shared" si="40"/>
        <v>14382498.691713525</v>
      </c>
      <c r="Z87" s="210">
        <v>57</v>
      </c>
      <c r="AA87" s="198">
        <f t="shared" ref="AA87:AK87" si="41">SUM(AA75:AA85)</f>
        <v>593453.04254464258</v>
      </c>
      <c r="AB87" s="198">
        <f t="shared" si="41"/>
        <v>501710.02071014629</v>
      </c>
      <c r="AC87" s="198">
        <f t="shared" si="41"/>
        <v>0</v>
      </c>
      <c r="AD87" s="198">
        <f t="shared" si="41"/>
        <v>0</v>
      </c>
      <c r="AE87" s="203">
        <f t="shared" si="41"/>
        <v>1095163.063254789</v>
      </c>
      <c r="AF87" s="200">
        <f t="shared" si="41"/>
        <v>594038.96355544624</v>
      </c>
      <c r="AG87" s="198">
        <f t="shared" si="41"/>
        <v>502356.49839870143</v>
      </c>
      <c r="AH87" s="198">
        <f t="shared" si="41"/>
        <v>0</v>
      </c>
      <c r="AI87" s="198">
        <f t="shared" si="41"/>
        <v>0</v>
      </c>
      <c r="AJ87" s="201">
        <f t="shared" si="41"/>
        <v>1096395.4619541478</v>
      </c>
      <c r="AK87" s="200">
        <f t="shared" si="41"/>
        <v>2191558.525208937</v>
      </c>
      <c r="AL87" s="210">
        <v>57</v>
      </c>
      <c r="AM87" s="198">
        <f t="shared" ref="AM87:AW87" si="42">SUM(AM75:AM85)</f>
        <v>13442369.796889171</v>
      </c>
      <c r="AN87" s="198">
        <f t="shared" si="42"/>
        <v>12280186.867923113</v>
      </c>
      <c r="AO87" s="198">
        <f t="shared" si="42"/>
        <v>0</v>
      </c>
      <c r="AP87" s="198">
        <f t="shared" si="42"/>
        <v>0</v>
      </c>
      <c r="AQ87" s="203">
        <f t="shared" si="42"/>
        <v>25722556.664812282</v>
      </c>
      <c r="AR87" s="200">
        <f t="shared" si="42"/>
        <v>13455641.557811009</v>
      </c>
      <c r="AS87" s="198">
        <f t="shared" si="42"/>
        <v>12296010.484143021</v>
      </c>
      <c r="AT87" s="198">
        <f t="shared" si="42"/>
        <v>0</v>
      </c>
      <c r="AU87" s="198">
        <f t="shared" si="42"/>
        <v>0</v>
      </c>
      <c r="AV87" s="201">
        <f t="shared" si="42"/>
        <v>25751652.041954029</v>
      </c>
      <c r="AW87" s="200">
        <f t="shared" si="42"/>
        <v>51474208.706766307</v>
      </c>
      <c r="AX87" s="210">
        <v>57</v>
      </c>
      <c r="AY87" s="198">
        <f t="shared" ref="AY87:BI87" si="43">SUM(AY75:AY85)</f>
        <v>186390.56921543673</v>
      </c>
      <c r="AZ87" s="198">
        <f t="shared" si="43"/>
        <v>176976.60375318668</v>
      </c>
      <c r="BA87" s="198">
        <f t="shared" si="43"/>
        <v>0</v>
      </c>
      <c r="BB87" s="198">
        <f t="shared" si="43"/>
        <v>0</v>
      </c>
      <c r="BC87" s="203">
        <f t="shared" si="43"/>
        <v>363367.17296862346</v>
      </c>
      <c r="BD87" s="200">
        <f t="shared" si="43"/>
        <v>186574.59413887581</v>
      </c>
      <c r="BE87" s="198">
        <f t="shared" si="43"/>
        <v>177204.64668834824</v>
      </c>
      <c r="BF87" s="198">
        <f t="shared" si="43"/>
        <v>0</v>
      </c>
      <c r="BG87" s="198">
        <f t="shared" si="43"/>
        <v>0</v>
      </c>
      <c r="BH87" s="201">
        <f t="shared" si="43"/>
        <v>363779.2408272241</v>
      </c>
      <c r="BI87" s="200">
        <f t="shared" si="43"/>
        <v>727146.41379584745</v>
      </c>
      <c r="BJ87" s="210">
        <v>57</v>
      </c>
      <c r="BK87" s="198">
        <f t="shared" ref="BK87:BU87" si="44">SUM(BK75:BK85)</f>
        <v>0</v>
      </c>
      <c r="BL87" s="198">
        <f t="shared" si="44"/>
        <v>0</v>
      </c>
      <c r="BM87" s="198">
        <f t="shared" si="44"/>
        <v>0</v>
      </c>
      <c r="BN87" s="198">
        <f t="shared" si="44"/>
        <v>0</v>
      </c>
      <c r="BO87" s="203">
        <f t="shared" si="44"/>
        <v>0</v>
      </c>
      <c r="BP87" s="200">
        <f t="shared" si="44"/>
        <v>0</v>
      </c>
      <c r="BQ87" s="198">
        <f t="shared" si="44"/>
        <v>0</v>
      </c>
      <c r="BR87" s="198">
        <f t="shared" si="44"/>
        <v>0</v>
      </c>
      <c r="BS87" s="198">
        <f t="shared" si="44"/>
        <v>0</v>
      </c>
      <c r="BT87" s="201">
        <f t="shared" si="44"/>
        <v>0</v>
      </c>
      <c r="BU87" s="200">
        <f t="shared" si="44"/>
        <v>0</v>
      </c>
      <c r="BV87" s="210">
        <v>57</v>
      </c>
      <c r="BW87" s="198">
        <f t="shared" ref="BW87:CG87" si="45">SUM(BW75:BW85)</f>
        <v>177309.42089799768</v>
      </c>
      <c r="BX87" s="198">
        <f t="shared" si="45"/>
        <v>160812.46430031949</v>
      </c>
      <c r="BY87" s="198">
        <f t="shared" si="45"/>
        <v>0</v>
      </c>
      <c r="BZ87" s="198">
        <f t="shared" si="45"/>
        <v>0</v>
      </c>
      <c r="CA87" s="203">
        <f t="shared" si="45"/>
        <v>338121.88519831724</v>
      </c>
      <c r="CB87" s="200">
        <f t="shared" si="45"/>
        <v>177484.4799299172</v>
      </c>
      <c r="CC87" s="198">
        <f t="shared" si="45"/>
        <v>161019.67895803068</v>
      </c>
      <c r="CD87" s="198">
        <f t="shared" si="45"/>
        <v>0</v>
      </c>
      <c r="CE87" s="198">
        <f t="shared" si="45"/>
        <v>0</v>
      </c>
      <c r="CF87" s="201">
        <f t="shared" si="45"/>
        <v>338504.15888794791</v>
      </c>
      <c r="CG87" s="200">
        <f t="shared" si="45"/>
        <v>676626.04408626514</v>
      </c>
      <c r="CH87" s="210">
        <v>57</v>
      </c>
      <c r="CI87" s="201">
        <f t="shared" ref="CI87:CL87" si="46">SUM(CI75:CI85)</f>
        <v>21732777.12458723</v>
      </c>
      <c r="CJ87" s="201">
        <f t="shared" si="46"/>
        <v>19072648.391597819</v>
      </c>
      <c r="CK87" s="201">
        <f t="shared" si="46"/>
        <v>0</v>
      </c>
      <c r="CL87" s="201">
        <f t="shared" si="46"/>
        <v>0</v>
      </c>
      <c r="CM87" s="198">
        <f>SUM(CM75:CM85)</f>
        <v>40805425.516185045</v>
      </c>
      <c r="CN87" s="201">
        <f t="shared" ref="CN87:CQ87" si="47">SUM(CN75:CN85)</f>
        <v>21754234.072024569</v>
      </c>
      <c r="CO87" s="201">
        <f t="shared" si="47"/>
        <v>19097224.423843242</v>
      </c>
      <c r="CP87" s="201">
        <f t="shared" si="47"/>
        <v>0</v>
      </c>
      <c r="CQ87" s="201">
        <f t="shared" si="47"/>
        <v>0</v>
      </c>
      <c r="CR87" s="198">
        <f>SUM(CR75:CR85)</f>
        <v>40851458.495867819</v>
      </c>
      <c r="CS87" s="201">
        <f t="shared" ref="CS87:CV87" si="48">SUM(CS75:CS85)</f>
        <v>43487011.196611799</v>
      </c>
      <c r="CT87" s="201">
        <f t="shared" si="48"/>
        <v>38169872.815441057</v>
      </c>
      <c r="CU87" s="201">
        <f t="shared" si="48"/>
        <v>0</v>
      </c>
      <c r="CV87" s="201">
        <f t="shared" si="48"/>
        <v>0</v>
      </c>
      <c r="CW87" s="198">
        <f>SUM(CW75:CW85)</f>
        <v>81656884.012052864</v>
      </c>
    </row>
    <row r="88" spans="1:101" ht="15.75" customHeight="1">
      <c r="A88" s="120"/>
      <c r="B88" s="210"/>
      <c r="C88" s="171" t="s">
        <v>1362</v>
      </c>
      <c r="D88" s="171" t="s">
        <v>1362</v>
      </c>
      <c r="E88" s="171" t="s">
        <v>1362</v>
      </c>
      <c r="F88" s="171" t="s">
        <v>1362</v>
      </c>
      <c r="G88" s="337"/>
      <c r="H88" s="338" t="s">
        <v>1362</v>
      </c>
      <c r="I88" s="171" t="s">
        <v>1362</v>
      </c>
      <c r="J88" s="171" t="s">
        <v>1362</v>
      </c>
      <c r="K88" s="171" t="s">
        <v>1362</v>
      </c>
      <c r="L88" s="339"/>
      <c r="M88" s="338" t="s">
        <v>1362</v>
      </c>
      <c r="N88" s="210"/>
      <c r="O88" s="171" t="s">
        <v>1362</v>
      </c>
      <c r="P88" s="171" t="s">
        <v>1362</v>
      </c>
      <c r="Q88" s="171" t="s">
        <v>1362</v>
      </c>
      <c r="R88" s="171" t="s">
        <v>1362</v>
      </c>
      <c r="S88" s="337"/>
      <c r="T88" s="338" t="s">
        <v>1362</v>
      </c>
      <c r="U88" s="171" t="s">
        <v>1362</v>
      </c>
      <c r="V88" s="171" t="s">
        <v>1362</v>
      </c>
      <c r="W88" s="171" t="s">
        <v>1362</v>
      </c>
      <c r="X88" s="339"/>
      <c r="Y88" s="338" t="s">
        <v>1362</v>
      </c>
      <c r="Z88" s="210"/>
      <c r="AA88" s="171" t="s">
        <v>1362</v>
      </c>
      <c r="AB88" s="171" t="s">
        <v>1362</v>
      </c>
      <c r="AC88" s="171" t="s">
        <v>1362</v>
      </c>
      <c r="AD88" s="171" t="s">
        <v>1362</v>
      </c>
      <c r="AE88" s="337"/>
      <c r="AF88" s="338" t="s">
        <v>1362</v>
      </c>
      <c r="AG88" s="171" t="s">
        <v>1362</v>
      </c>
      <c r="AH88" s="171" t="s">
        <v>1362</v>
      </c>
      <c r="AI88" s="171" t="s">
        <v>1362</v>
      </c>
      <c r="AJ88" s="339"/>
      <c r="AK88" s="338" t="s">
        <v>1362</v>
      </c>
      <c r="AL88" s="210"/>
      <c r="AM88" s="171" t="s">
        <v>1362</v>
      </c>
      <c r="AN88" s="171" t="s">
        <v>1362</v>
      </c>
      <c r="AO88" s="171" t="s">
        <v>1362</v>
      </c>
      <c r="AP88" s="171" t="s">
        <v>1362</v>
      </c>
      <c r="AQ88" s="337"/>
      <c r="AR88" s="338" t="s">
        <v>1362</v>
      </c>
      <c r="AS88" s="171" t="s">
        <v>1362</v>
      </c>
      <c r="AT88" s="171" t="s">
        <v>1362</v>
      </c>
      <c r="AU88" s="171" t="s">
        <v>1362</v>
      </c>
      <c r="AV88" s="339"/>
      <c r="AW88" s="338" t="s">
        <v>1362</v>
      </c>
      <c r="AX88" s="210"/>
      <c r="AY88" s="171" t="s">
        <v>1362</v>
      </c>
      <c r="AZ88" s="171" t="s">
        <v>1362</v>
      </c>
      <c r="BA88" s="171" t="s">
        <v>1362</v>
      </c>
      <c r="BB88" s="171" t="s">
        <v>1362</v>
      </c>
      <c r="BC88" s="337"/>
      <c r="BD88" s="338" t="s">
        <v>1362</v>
      </c>
      <c r="BE88" s="171" t="s">
        <v>1362</v>
      </c>
      <c r="BF88" s="171" t="s">
        <v>1362</v>
      </c>
      <c r="BG88" s="171" t="s">
        <v>1362</v>
      </c>
      <c r="BH88" s="339"/>
      <c r="BI88" s="338" t="s">
        <v>1362</v>
      </c>
      <c r="BJ88" s="210"/>
      <c r="BK88" s="171" t="s">
        <v>1362</v>
      </c>
      <c r="BL88" s="171" t="s">
        <v>1362</v>
      </c>
      <c r="BM88" s="171" t="s">
        <v>1362</v>
      </c>
      <c r="BN88" s="171" t="s">
        <v>1362</v>
      </c>
      <c r="BO88" s="337"/>
      <c r="BP88" s="338" t="s">
        <v>1362</v>
      </c>
      <c r="BQ88" s="171" t="s">
        <v>1362</v>
      </c>
      <c r="BR88" s="171" t="s">
        <v>1362</v>
      </c>
      <c r="BS88" s="171" t="s">
        <v>1362</v>
      </c>
      <c r="BT88" s="339"/>
      <c r="BU88" s="338" t="s">
        <v>1362</v>
      </c>
      <c r="BV88" s="210"/>
      <c r="BW88" s="171" t="s">
        <v>1362</v>
      </c>
      <c r="BX88" s="171" t="s">
        <v>1362</v>
      </c>
      <c r="BY88" s="171" t="s">
        <v>1362</v>
      </c>
      <c r="BZ88" s="171" t="s">
        <v>1362</v>
      </c>
      <c r="CA88" s="337"/>
      <c r="CB88" s="338" t="s">
        <v>1362</v>
      </c>
      <c r="CC88" s="171" t="s">
        <v>1362</v>
      </c>
      <c r="CD88" s="171" t="s">
        <v>1362</v>
      </c>
      <c r="CE88" s="171" t="s">
        <v>1362</v>
      </c>
      <c r="CF88" s="339"/>
      <c r="CG88" s="338" t="s">
        <v>1362</v>
      </c>
      <c r="CH88" s="210"/>
      <c r="CI88" s="339" t="s">
        <v>1362</v>
      </c>
      <c r="CJ88" s="339"/>
      <c r="CK88" s="339"/>
      <c r="CL88" s="339"/>
      <c r="CM88" s="171"/>
      <c r="CN88" s="339" t="s">
        <v>1362</v>
      </c>
      <c r="CO88" s="339"/>
      <c r="CP88" s="339"/>
      <c r="CQ88" s="339"/>
      <c r="CR88" s="171"/>
      <c r="CS88" s="339" t="s">
        <v>1362</v>
      </c>
      <c r="CT88" s="339"/>
      <c r="CU88" s="339"/>
      <c r="CV88" s="339"/>
      <c r="CW88" s="171"/>
    </row>
    <row r="89" spans="1:101" s="288" customFormat="1" ht="15.75" customHeight="1">
      <c r="A89" s="16" t="s">
        <v>294</v>
      </c>
      <c r="B89" s="210">
        <v>58</v>
      </c>
      <c r="C89" s="198">
        <f t="shared" ref="C89:M89" si="49">C87+C65+C72-C69</f>
        <v>12549683.295377996</v>
      </c>
      <c r="D89" s="198">
        <f t="shared" si="49"/>
        <v>10172289.438803062</v>
      </c>
      <c r="E89" s="198">
        <f t="shared" si="49"/>
        <v>0</v>
      </c>
      <c r="F89" s="198">
        <f t="shared" si="49"/>
        <v>0</v>
      </c>
      <c r="G89" s="203">
        <f t="shared" si="49"/>
        <v>22721972.734181061</v>
      </c>
      <c r="H89" s="200">
        <f t="shared" si="49"/>
        <v>32565650.904885087</v>
      </c>
      <c r="I89" s="198">
        <f t="shared" si="49"/>
        <v>27987116.204112377</v>
      </c>
      <c r="J89" s="198">
        <f t="shared" si="49"/>
        <v>0</v>
      </c>
      <c r="K89" s="198">
        <f t="shared" si="49"/>
        <v>0</v>
      </c>
      <c r="L89" s="201">
        <f t="shared" si="49"/>
        <v>60552767.108997472</v>
      </c>
      <c r="M89" s="200">
        <f t="shared" si="49"/>
        <v>83274739.843178526</v>
      </c>
      <c r="N89" s="210">
        <v>58</v>
      </c>
      <c r="O89" s="198">
        <f t="shared" ref="O89:Y89" si="50">O87+O65+O72-O69</f>
        <v>13207672.619451199</v>
      </c>
      <c r="P89" s="198">
        <f t="shared" si="50"/>
        <v>12405969.127160572</v>
      </c>
      <c r="Q89" s="198">
        <f t="shared" si="50"/>
        <v>0</v>
      </c>
      <c r="R89" s="198">
        <f t="shared" si="50"/>
        <v>0</v>
      </c>
      <c r="S89" s="203">
        <f t="shared" si="50"/>
        <v>25613641.746611774</v>
      </c>
      <c r="T89" s="200">
        <f t="shared" si="50"/>
        <v>31409688.240587633</v>
      </c>
      <c r="U89" s="198">
        <f t="shared" si="50"/>
        <v>31186388.739086326</v>
      </c>
      <c r="V89" s="198">
        <f t="shared" si="50"/>
        <v>0</v>
      </c>
      <c r="W89" s="198">
        <f t="shared" si="50"/>
        <v>0</v>
      </c>
      <c r="X89" s="201">
        <f t="shared" si="50"/>
        <v>62596076.979673952</v>
      </c>
      <c r="Y89" s="200">
        <f t="shared" si="50"/>
        <v>88209718.726285711</v>
      </c>
      <c r="Z89" s="210">
        <v>58</v>
      </c>
      <c r="AA89" s="198">
        <f t="shared" ref="AA89:AK89" si="51">AA87+AA65+AA72-AA69</f>
        <v>2902219.1156338151</v>
      </c>
      <c r="AB89" s="198">
        <f t="shared" si="51"/>
        <v>2865556.4315598691</v>
      </c>
      <c r="AC89" s="198">
        <f t="shared" si="51"/>
        <v>0</v>
      </c>
      <c r="AD89" s="198">
        <f t="shared" si="51"/>
        <v>0</v>
      </c>
      <c r="AE89" s="203">
        <f t="shared" si="51"/>
        <v>5767775.5471936855</v>
      </c>
      <c r="AF89" s="200">
        <f t="shared" si="51"/>
        <v>6531801.8510972355</v>
      </c>
      <c r="AG89" s="198">
        <f t="shared" si="51"/>
        <v>6927606.3534502126</v>
      </c>
      <c r="AH89" s="198">
        <f t="shared" si="51"/>
        <v>0</v>
      </c>
      <c r="AI89" s="198">
        <f t="shared" si="51"/>
        <v>0</v>
      </c>
      <c r="AJ89" s="201">
        <f t="shared" si="51"/>
        <v>13459408.20454745</v>
      </c>
      <c r="AK89" s="200">
        <f t="shared" si="51"/>
        <v>19227183.751741134</v>
      </c>
      <c r="AL89" s="210">
        <v>58</v>
      </c>
      <c r="AM89" s="198">
        <f t="shared" ref="AM89:AW89" si="52">AM87+AM65+AM72-AM69</f>
        <v>112990565.92983344</v>
      </c>
      <c r="AN89" s="198">
        <f t="shared" si="52"/>
        <v>115989210.67135464</v>
      </c>
      <c r="AO89" s="198">
        <f t="shared" si="52"/>
        <v>0</v>
      </c>
      <c r="AP89" s="198">
        <f t="shared" si="52"/>
        <v>0</v>
      </c>
      <c r="AQ89" s="203">
        <f t="shared" si="52"/>
        <v>228979776.60118806</v>
      </c>
      <c r="AR89" s="200">
        <f t="shared" si="52"/>
        <v>199520059.5008969</v>
      </c>
      <c r="AS89" s="198">
        <f t="shared" si="52"/>
        <v>203589216.1117897</v>
      </c>
      <c r="AT89" s="198">
        <f t="shared" si="52"/>
        <v>0</v>
      </c>
      <c r="AU89" s="198">
        <f t="shared" si="52"/>
        <v>0</v>
      </c>
      <c r="AV89" s="201">
        <f t="shared" si="52"/>
        <v>403109275.61268675</v>
      </c>
      <c r="AW89" s="200">
        <f t="shared" si="52"/>
        <v>632089052.21387446</v>
      </c>
      <c r="AX89" s="210">
        <v>58</v>
      </c>
      <c r="AY89" s="198">
        <f t="shared" ref="AY89:BI89" si="53">AY87+AY65+AY72-AY69</f>
        <v>5618727.9598167492</v>
      </c>
      <c r="AZ89" s="198">
        <f t="shared" si="53"/>
        <v>6191372.5802956922</v>
      </c>
      <c r="BA89" s="198">
        <f t="shared" si="53"/>
        <v>0</v>
      </c>
      <c r="BB89" s="198">
        <f t="shared" si="53"/>
        <v>0</v>
      </c>
      <c r="BC89" s="203">
        <f t="shared" si="53"/>
        <v>11810100.54011244</v>
      </c>
      <c r="BD89" s="200">
        <f t="shared" si="53"/>
        <v>4152522.3855100055</v>
      </c>
      <c r="BE89" s="198">
        <f t="shared" si="53"/>
        <v>4192810.6895127217</v>
      </c>
      <c r="BF89" s="198">
        <f t="shared" si="53"/>
        <v>0</v>
      </c>
      <c r="BG89" s="198">
        <f t="shared" si="53"/>
        <v>0</v>
      </c>
      <c r="BH89" s="201">
        <f t="shared" si="53"/>
        <v>8345333.0750227282</v>
      </c>
      <c r="BI89" s="200">
        <f t="shared" si="53"/>
        <v>20155433.615135167</v>
      </c>
      <c r="BJ89" s="210">
        <v>58</v>
      </c>
      <c r="BK89" s="198">
        <f t="shared" ref="BK89:BU89" si="54">BK87+BK65+BK72-BK69</f>
        <v>0</v>
      </c>
      <c r="BL89" s="198">
        <f t="shared" si="54"/>
        <v>0</v>
      </c>
      <c r="BM89" s="198">
        <f t="shared" si="54"/>
        <v>0</v>
      </c>
      <c r="BN89" s="198">
        <f t="shared" si="54"/>
        <v>0</v>
      </c>
      <c r="BO89" s="203">
        <f t="shared" si="54"/>
        <v>0</v>
      </c>
      <c r="BP89" s="200">
        <f t="shared" si="54"/>
        <v>0</v>
      </c>
      <c r="BQ89" s="198">
        <f t="shared" si="54"/>
        <v>0</v>
      </c>
      <c r="BR89" s="198">
        <f t="shared" si="54"/>
        <v>0</v>
      </c>
      <c r="BS89" s="198">
        <f t="shared" si="54"/>
        <v>0</v>
      </c>
      <c r="BT89" s="201">
        <f t="shared" si="54"/>
        <v>0</v>
      </c>
      <c r="BU89" s="200">
        <f t="shared" si="54"/>
        <v>0</v>
      </c>
      <c r="BV89" s="210">
        <v>58</v>
      </c>
      <c r="BW89" s="198">
        <f t="shared" ref="BW89:CG89" si="55">BW87+BW65+BW72-BW69</f>
        <v>2208758.3172806632</v>
      </c>
      <c r="BX89" s="198">
        <f t="shared" si="55"/>
        <v>2305427.7602191307</v>
      </c>
      <c r="BY89" s="198">
        <f t="shared" si="55"/>
        <v>0</v>
      </c>
      <c r="BZ89" s="198">
        <f t="shared" si="55"/>
        <v>0</v>
      </c>
      <c r="CA89" s="203">
        <f t="shared" si="55"/>
        <v>4514186.0774997948</v>
      </c>
      <c r="CB89" s="200">
        <f t="shared" si="55"/>
        <v>7848466.7629689351</v>
      </c>
      <c r="CC89" s="198">
        <f t="shared" si="55"/>
        <v>8431021.7215222195</v>
      </c>
      <c r="CD89" s="198">
        <f t="shared" si="55"/>
        <v>0</v>
      </c>
      <c r="CE89" s="198">
        <f t="shared" si="55"/>
        <v>0</v>
      </c>
      <c r="CF89" s="201">
        <f t="shared" si="55"/>
        <v>16279488.484491156</v>
      </c>
      <c r="CG89" s="200">
        <f t="shared" si="55"/>
        <v>20793674.56199095</v>
      </c>
      <c r="CH89" s="210">
        <v>58</v>
      </c>
      <c r="CI89" s="201">
        <f t="shared" ref="CI89:CW89" si="56">CI87+CI65+CI72-CI69</f>
        <v>149477627.23739386</v>
      </c>
      <c r="CJ89" s="201">
        <f t="shared" si="56"/>
        <v>149929826.00939298</v>
      </c>
      <c r="CK89" s="201">
        <f t="shared" si="56"/>
        <v>0</v>
      </c>
      <c r="CL89" s="201">
        <f t="shared" si="56"/>
        <v>0</v>
      </c>
      <c r="CM89" s="198">
        <f t="shared" si="56"/>
        <v>299407453.24678677</v>
      </c>
      <c r="CN89" s="201">
        <f t="shared" ref="CN89:CQ89" si="57">CN87+CN65+CN72-CN69</f>
        <v>282028189.64594579</v>
      </c>
      <c r="CO89" s="201">
        <f t="shared" si="57"/>
        <v>282314159.81947356</v>
      </c>
      <c r="CP89" s="201">
        <f t="shared" si="57"/>
        <v>0</v>
      </c>
      <c r="CQ89" s="201">
        <f t="shared" si="57"/>
        <v>0</v>
      </c>
      <c r="CR89" s="198">
        <f t="shared" si="56"/>
        <v>564342349.46541941</v>
      </c>
      <c r="CS89" s="201">
        <f t="shared" ref="CS89:CV89" si="58">CS87+CS65+CS72-CS69</f>
        <v>431505816.88333958</v>
      </c>
      <c r="CT89" s="201">
        <f t="shared" si="58"/>
        <v>432243985.82886666</v>
      </c>
      <c r="CU89" s="201">
        <f t="shared" si="58"/>
        <v>0</v>
      </c>
      <c r="CV89" s="201">
        <f t="shared" si="58"/>
        <v>0</v>
      </c>
      <c r="CW89" s="198">
        <f t="shared" si="56"/>
        <v>863749802.71220624</v>
      </c>
    </row>
    <row r="90" spans="1:101" ht="15.75" customHeight="1">
      <c r="A90" s="120"/>
      <c r="B90" s="210"/>
      <c r="C90" s="171" t="s">
        <v>1362</v>
      </c>
      <c r="D90" s="171" t="s">
        <v>1362</v>
      </c>
      <c r="E90" s="171" t="s">
        <v>1362</v>
      </c>
      <c r="F90" s="171" t="s">
        <v>1362</v>
      </c>
      <c r="G90" s="337"/>
      <c r="H90" s="338" t="s">
        <v>1362</v>
      </c>
      <c r="I90" s="171" t="s">
        <v>1362</v>
      </c>
      <c r="J90" s="171" t="s">
        <v>1362</v>
      </c>
      <c r="K90" s="171" t="s">
        <v>1362</v>
      </c>
      <c r="L90" s="339"/>
      <c r="M90" s="338" t="s">
        <v>1362</v>
      </c>
      <c r="N90" s="210"/>
      <c r="O90" s="171" t="s">
        <v>1362</v>
      </c>
      <c r="P90" s="171" t="s">
        <v>1362</v>
      </c>
      <c r="Q90" s="171" t="s">
        <v>1362</v>
      </c>
      <c r="R90" s="171" t="s">
        <v>1362</v>
      </c>
      <c r="S90" s="337"/>
      <c r="T90" s="338" t="s">
        <v>1362</v>
      </c>
      <c r="U90" s="171" t="s">
        <v>1362</v>
      </c>
      <c r="V90" s="171" t="s">
        <v>1362</v>
      </c>
      <c r="W90" s="171" t="s">
        <v>1362</v>
      </c>
      <c r="X90" s="339"/>
      <c r="Y90" s="338" t="s">
        <v>1362</v>
      </c>
      <c r="Z90" s="210"/>
      <c r="AA90" s="171" t="s">
        <v>1362</v>
      </c>
      <c r="AB90" s="171" t="s">
        <v>1362</v>
      </c>
      <c r="AC90" s="171" t="s">
        <v>1362</v>
      </c>
      <c r="AD90" s="171" t="s">
        <v>1362</v>
      </c>
      <c r="AE90" s="337"/>
      <c r="AF90" s="338" t="s">
        <v>1362</v>
      </c>
      <c r="AG90" s="171" t="s">
        <v>1362</v>
      </c>
      <c r="AH90" s="171" t="s">
        <v>1362</v>
      </c>
      <c r="AI90" s="171" t="s">
        <v>1362</v>
      </c>
      <c r="AJ90" s="339"/>
      <c r="AK90" s="338" t="s">
        <v>1362</v>
      </c>
      <c r="AL90" s="210"/>
      <c r="AM90" s="171" t="s">
        <v>1362</v>
      </c>
      <c r="AN90" s="171" t="s">
        <v>1362</v>
      </c>
      <c r="AO90" s="171" t="s">
        <v>1362</v>
      </c>
      <c r="AP90" s="171" t="s">
        <v>1362</v>
      </c>
      <c r="AQ90" s="337"/>
      <c r="AR90" s="338" t="s">
        <v>1362</v>
      </c>
      <c r="AS90" s="171" t="s">
        <v>1362</v>
      </c>
      <c r="AT90" s="171" t="s">
        <v>1362</v>
      </c>
      <c r="AU90" s="171" t="s">
        <v>1362</v>
      </c>
      <c r="AV90" s="339"/>
      <c r="AW90" s="338" t="s">
        <v>1362</v>
      </c>
      <c r="AX90" s="210"/>
      <c r="AY90" s="171" t="s">
        <v>1362</v>
      </c>
      <c r="AZ90" s="171" t="s">
        <v>1362</v>
      </c>
      <c r="BA90" s="171" t="s">
        <v>1362</v>
      </c>
      <c r="BB90" s="171" t="s">
        <v>1362</v>
      </c>
      <c r="BC90" s="337"/>
      <c r="BD90" s="338" t="s">
        <v>1362</v>
      </c>
      <c r="BE90" s="171" t="s">
        <v>1362</v>
      </c>
      <c r="BF90" s="171" t="s">
        <v>1362</v>
      </c>
      <c r="BG90" s="171" t="s">
        <v>1362</v>
      </c>
      <c r="BH90" s="339"/>
      <c r="BI90" s="338" t="s">
        <v>1362</v>
      </c>
      <c r="BJ90" s="210"/>
      <c r="BK90" s="171" t="s">
        <v>1362</v>
      </c>
      <c r="BL90" s="171" t="s">
        <v>1362</v>
      </c>
      <c r="BM90" s="171" t="s">
        <v>1362</v>
      </c>
      <c r="BN90" s="171" t="s">
        <v>1362</v>
      </c>
      <c r="BO90" s="337"/>
      <c r="BP90" s="338" t="s">
        <v>1362</v>
      </c>
      <c r="BQ90" s="171" t="s">
        <v>1362</v>
      </c>
      <c r="BR90" s="171" t="s">
        <v>1362</v>
      </c>
      <c r="BS90" s="171" t="s">
        <v>1362</v>
      </c>
      <c r="BT90" s="339"/>
      <c r="BU90" s="338" t="s">
        <v>1362</v>
      </c>
      <c r="BV90" s="210"/>
      <c r="BW90" s="171" t="s">
        <v>1362</v>
      </c>
      <c r="BX90" s="171" t="s">
        <v>1362</v>
      </c>
      <c r="BY90" s="171" t="s">
        <v>1362</v>
      </c>
      <c r="BZ90" s="171" t="s">
        <v>1362</v>
      </c>
      <c r="CA90" s="337"/>
      <c r="CB90" s="338" t="s">
        <v>1362</v>
      </c>
      <c r="CC90" s="171" t="s">
        <v>1362</v>
      </c>
      <c r="CD90" s="171" t="s">
        <v>1362</v>
      </c>
      <c r="CE90" s="171" t="s">
        <v>1362</v>
      </c>
      <c r="CF90" s="339"/>
      <c r="CG90" s="338" t="s">
        <v>1362</v>
      </c>
      <c r="CH90" s="210"/>
      <c r="CI90" s="339" t="s">
        <v>1362</v>
      </c>
      <c r="CJ90" s="339"/>
      <c r="CK90" s="339"/>
      <c r="CL90" s="339"/>
      <c r="CM90" s="171"/>
      <c r="CN90" s="339" t="s">
        <v>1362</v>
      </c>
      <c r="CO90" s="339"/>
      <c r="CP90" s="339"/>
      <c r="CQ90" s="339"/>
      <c r="CR90" s="171"/>
      <c r="CS90" s="339" t="s">
        <v>1362</v>
      </c>
      <c r="CT90" s="339"/>
      <c r="CU90" s="339"/>
      <c r="CV90" s="339"/>
      <c r="CW90" s="171"/>
    </row>
    <row r="91" spans="1:101" s="288" customFormat="1" ht="15.75" customHeight="1">
      <c r="A91" s="16" t="s">
        <v>296</v>
      </c>
      <c r="B91" s="210">
        <v>59</v>
      </c>
      <c r="C91" s="198">
        <f t="shared" ref="C91:F91" si="59">C31-C89</f>
        <v>-7640876.2221872173</v>
      </c>
      <c r="D91" s="198">
        <f t="shared" si="59"/>
        <v>-5959232.9220672091</v>
      </c>
      <c r="E91" s="198">
        <f t="shared" si="59"/>
        <v>0</v>
      </c>
      <c r="F91" s="198">
        <f t="shared" si="59"/>
        <v>0</v>
      </c>
      <c r="G91" s="203">
        <f>SUM(C91:F91)</f>
        <v>-13600109.144254427</v>
      </c>
      <c r="H91" s="200">
        <f t="shared" ref="H91:K91" si="60">H31-H89</f>
        <v>-4204681.1554337069</v>
      </c>
      <c r="I91" s="198">
        <f t="shared" si="60"/>
        <v>-5040919.4282344803</v>
      </c>
      <c r="J91" s="198">
        <f t="shared" si="60"/>
        <v>0</v>
      </c>
      <c r="K91" s="198">
        <f t="shared" si="60"/>
        <v>0</v>
      </c>
      <c r="L91" s="201">
        <f>SUM(H91:K91)</f>
        <v>-9245600.5836681873</v>
      </c>
      <c r="M91" s="200">
        <f>M31-M89</f>
        <v>-22845709.727922618</v>
      </c>
      <c r="N91" s="210">
        <v>59</v>
      </c>
      <c r="O91" s="198">
        <f t="shared" ref="O91:R91" si="61">O31-O89</f>
        <v>-3407.4907509479672</v>
      </c>
      <c r="P91" s="198">
        <f t="shared" si="61"/>
        <v>3201.6985958646983</v>
      </c>
      <c r="Q91" s="198">
        <f t="shared" si="61"/>
        <v>0</v>
      </c>
      <c r="R91" s="198">
        <f t="shared" si="61"/>
        <v>0</v>
      </c>
      <c r="S91" s="203">
        <f>SUM(O91:R91)</f>
        <v>-205.79215508326888</v>
      </c>
      <c r="T91" s="200">
        <f t="shared" ref="T91:W91" si="62">T31-T89</f>
        <v>-1202666.3731120527</v>
      </c>
      <c r="U91" s="198">
        <f t="shared" si="62"/>
        <v>-2913011.6496612914</v>
      </c>
      <c r="V91" s="198">
        <f t="shared" si="62"/>
        <v>0</v>
      </c>
      <c r="W91" s="198">
        <f t="shared" si="62"/>
        <v>0</v>
      </c>
      <c r="X91" s="201">
        <f>SUM(T91:W91)</f>
        <v>-4115678.0227733441</v>
      </c>
      <c r="Y91" s="200">
        <f>Y31-Y89</f>
        <v>-4115883.8149284124</v>
      </c>
      <c r="Z91" s="210">
        <v>59</v>
      </c>
      <c r="AA91" s="198">
        <f t="shared" ref="AA91:AD91" si="63">AA31-AA89</f>
        <v>506972.7287282343</v>
      </c>
      <c r="AB91" s="198">
        <f t="shared" si="63"/>
        <v>294169.79636136955</v>
      </c>
      <c r="AC91" s="198">
        <f t="shared" si="63"/>
        <v>0</v>
      </c>
      <c r="AD91" s="198">
        <f t="shared" si="63"/>
        <v>0</v>
      </c>
      <c r="AE91" s="203">
        <f>SUM(AA91:AD91)</f>
        <v>801142.52508960385</v>
      </c>
      <c r="AF91" s="200">
        <f t="shared" ref="AF91:AI91" si="64">AF31-AF89</f>
        <v>-1041414.6015862841</v>
      </c>
      <c r="AG91" s="198">
        <f t="shared" si="64"/>
        <v>-1851133.3371053729</v>
      </c>
      <c r="AH91" s="198">
        <f t="shared" si="64"/>
        <v>0</v>
      </c>
      <c r="AI91" s="198">
        <f t="shared" si="64"/>
        <v>0</v>
      </c>
      <c r="AJ91" s="201">
        <f>SUM(AF91:AI91)</f>
        <v>-2892547.938691657</v>
      </c>
      <c r="AK91" s="200">
        <f>AK31-AK89</f>
        <v>-2091405.4136020541</v>
      </c>
      <c r="AL91" s="210">
        <v>59</v>
      </c>
      <c r="AM91" s="198">
        <f t="shared" ref="AM91:AP91" si="65">AM31-AM89</f>
        <v>48839773.594889104</v>
      </c>
      <c r="AN91" s="198">
        <f t="shared" si="65"/>
        <v>45899552.391776785</v>
      </c>
      <c r="AO91" s="198">
        <f t="shared" si="65"/>
        <v>0</v>
      </c>
      <c r="AP91" s="198">
        <f t="shared" si="65"/>
        <v>0</v>
      </c>
      <c r="AQ91" s="203">
        <f>SUM(AM91:AP91)</f>
        <v>94739325.98666589</v>
      </c>
      <c r="AR91" s="200">
        <f t="shared" ref="AR91:AU91" si="66">AR31-AR89</f>
        <v>-51462135.883940578</v>
      </c>
      <c r="AS91" s="198">
        <f t="shared" si="66"/>
        <v>-57961529.145956308</v>
      </c>
      <c r="AT91" s="198">
        <f t="shared" si="66"/>
        <v>0</v>
      </c>
      <c r="AU91" s="198">
        <f t="shared" si="66"/>
        <v>0</v>
      </c>
      <c r="AV91" s="201">
        <f>SUM(AR91:AU91)</f>
        <v>-109423665.02989689</v>
      </c>
      <c r="AW91" s="200">
        <f>AW31-AW89</f>
        <v>-14684339.043230772</v>
      </c>
      <c r="AX91" s="210">
        <v>59</v>
      </c>
      <c r="AY91" s="198">
        <f t="shared" ref="AY91:BB91" si="67">AY31-AY89</f>
        <v>1110966.6824606508</v>
      </c>
      <c r="AZ91" s="198">
        <f t="shared" si="67"/>
        <v>778191.86352004856</v>
      </c>
      <c r="BA91" s="198">
        <f t="shared" si="67"/>
        <v>0</v>
      </c>
      <c r="BB91" s="198">
        <f t="shared" si="67"/>
        <v>0</v>
      </c>
      <c r="BC91" s="203">
        <f>SUM(AY91:BB91)</f>
        <v>1889158.5459806994</v>
      </c>
      <c r="BD91" s="200">
        <f t="shared" ref="BD91:BG91" si="68">BD31-BD89</f>
        <v>-1203216.1845383402</v>
      </c>
      <c r="BE91" s="198">
        <f t="shared" si="68"/>
        <v>-1095826.5671354565</v>
      </c>
      <c r="BF91" s="198">
        <f t="shared" si="68"/>
        <v>0</v>
      </c>
      <c r="BG91" s="198">
        <f t="shared" si="68"/>
        <v>0</v>
      </c>
      <c r="BH91" s="201">
        <f>SUM(BD91:BG91)</f>
        <v>-2299042.7516737967</v>
      </c>
      <c r="BI91" s="200">
        <f>BI31-BI89</f>
        <v>-409884.20569309592</v>
      </c>
      <c r="BJ91" s="210">
        <v>59</v>
      </c>
      <c r="BK91" s="198">
        <f t="shared" ref="BK91:BN91" si="69">BK31-BK89</f>
        <v>0</v>
      </c>
      <c r="BL91" s="198">
        <f t="shared" si="69"/>
        <v>0</v>
      </c>
      <c r="BM91" s="198">
        <f t="shared" si="69"/>
        <v>0</v>
      </c>
      <c r="BN91" s="198">
        <f t="shared" si="69"/>
        <v>0</v>
      </c>
      <c r="BO91" s="203">
        <f>SUM(BK91:BN91)</f>
        <v>0</v>
      </c>
      <c r="BP91" s="200">
        <f t="shared" ref="BP91:BS91" si="70">BP31-BP89</f>
        <v>0</v>
      </c>
      <c r="BQ91" s="198">
        <f t="shared" si="70"/>
        <v>0</v>
      </c>
      <c r="BR91" s="198">
        <f t="shared" si="70"/>
        <v>0</v>
      </c>
      <c r="BS91" s="198">
        <f t="shared" si="70"/>
        <v>0</v>
      </c>
      <c r="BT91" s="201">
        <f>SUM(BP91:BS91)</f>
        <v>0</v>
      </c>
      <c r="BU91" s="200">
        <f>BU31-BU89</f>
        <v>0</v>
      </c>
      <c r="BV91" s="210">
        <v>59</v>
      </c>
      <c r="BW91" s="198">
        <f t="shared" ref="BW91:BZ91" si="71">BW31-BW89</f>
        <v>6318337.074718276</v>
      </c>
      <c r="BX91" s="198">
        <f t="shared" si="71"/>
        <v>6112424.0771681666</v>
      </c>
      <c r="BY91" s="198">
        <f t="shared" si="71"/>
        <v>0</v>
      </c>
      <c r="BZ91" s="198">
        <f t="shared" si="71"/>
        <v>0</v>
      </c>
      <c r="CA91" s="203">
        <f>SUM(BW91:BZ91)</f>
        <v>12430761.151886443</v>
      </c>
      <c r="CB91" s="200">
        <f t="shared" ref="CB91:CE91" si="72">CB31-CB89</f>
        <v>-3931670.3627881398</v>
      </c>
      <c r="CC91" s="198">
        <f t="shared" si="72"/>
        <v>-4662519.7455744371</v>
      </c>
      <c r="CD91" s="198">
        <f t="shared" si="72"/>
        <v>0</v>
      </c>
      <c r="CE91" s="198">
        <f t="shared" si="72"/>
        <v>0</v>
      </c>
      <c r="CF91" s="201">
        <f>SUM(CB91:CE91)</f>
        <v>-8594190.1083625779</v>
      </c>
      <c r="CG91" s="200">
        <f>CG31-CG89</f>
        <v>3836571.0435238667</v>
      </c>
      <c r="CH91" s="210">
        <v>59</v>
      </c>
      <c r="CI91" s="201">
        <f t="shared" ref="CI91:CW91" si="73">CI31-CI89</f>
        <v>49131766.367858082</v>
      </c>
      <c r="CJ91" s="201">
        <f t="shared" si="73"/>
        <v>47128306.905355006</v>
      </c>
      <c r="CK91" s="201">
        <f t="shared" si="73"/>
        <v>0</v>
      </c>
      <c r="CL91" s="201">
        <f t="shared" si="73"/>
        <v>0</v>
      </c>
      <c r="CM91" s="198">
        <f t="shared" si="73"/>
        <v>96260073.273213148</v>
      </c>
      <c r="CN91" s="201">
        <f t="shared" ref="CN91:CQ91" si="74">CN31-CN89</f>
        <v>-63045784.561399072</v>
      </c>
      <c r="CO91" s="201">
        <f t="shared" si="74"/>
        <v>-73524939.87366733</v>
      </c>
      <c r="CP91" s="201">
        <f t="shared" si="74"/>
        <v>0</v>
      </c>
      <c r="CQ91" s="201">
        <f t="shared" si="74"/>
        <v>0</v>
      </c>
      <c r="CR91" s="198">
        <f t="shared" si="73"/>
        <v>-136570724.43506646</v>
      </c>
      <c r="CS91" s="201">
        <f t="shared" ref="CS91:CV91" si="75">CS31-CS89</f>
        <v>-13914018.193540931</v>
      </c>
      <c r="CT91" s="201">
        <f t="shared" si="75"/>
        <v>-26396632.968312442</v>
      </c>
      <c r="CU91" s="201">
        <f t="shared" si="75"/>
        <v>0</v>
      </c>
      <c r="CV91" s="201">
        <f t="shared" si="75"/>
        <v>0</v>
      </c>
      <c r="CW91" s="198">
        <f t="shared" si="73"/>
        <v>-40310651.161853433</v>
      </c>
    </row>
    <row r="92" spans="1:101" ht="15.75" customHeight="1">
      <c r="A92" s="120"/>
      <c r="B92" s="210"/>
      <c r="C92" s="277" t="s">
        <v>1366</v>
      </c>
      <c r="D92" s="277" t="s">
        <v>1366</v>
      </c>
      <c r="E92" s="277" t="s">
        <v>1366</v>
      </c>
      <c r="F92" s="277" t="s">
        <v>1366</v>
      </c>
      <c r="G92" s="343"/>
      <c r="H92" s="344" t="s">
        <v>1366</v>
      </c>
      <c r="I92" s="277" t="s">
        <v>1366</v>
      </c>
      <c r="J92" s="277" t="s">
        <v>1366</v>
      </c>
      <c r="K92" s="277" t="s">
        <v>1366</v>
      </c>
      <c r="L92" s="345"/>
      <c r="M92" s="344" t="s">
        <v>1366</v>
      </c>
      <c r="N92" s="210"/>
      <c r="O92" s="277" t="s">
        <v>1366</v>
      </c>
      <c r="P92" s="277" t="s">
        <v>1366</v>
      </c>
      <c r="Q92" s="277" t="s">
        <v>1366</v>
      </c>
      <c r="R92" s="277" t="s">
        <v>1366</v>
      </c>
      <c r="S92" s="343"/>
      <c r="T92" s="344" t="s">
        <v>1366</v>
      </c>
      <c r="U92" s="277" t="s">
        <v>1366</v>
      </c>
      <c r="V92" s="277" t="s">
        <v>1366</v>
      </c>
      <c r="W92" s="277" t="s">
        <v>1366</v>
      </c>
      <c r="X92" s="345"/>
      <c r="Y92" s="344" t="s">
        <v>1366</v>
      </c>
      <c r="Z92" s="210"/>
      <c r="AA92" s="277" t="s">
        <v>1366</v>
      </c>
      <c r="AB92" s="277" t="s">
        <v>1366</v>
      </c>
      <c r="AC92" s="277" t="s">
        <v>1366</v>
      </c>
      <c r="AD92" s="277" t="s">
        <v>1366</v>
      </c>
      <c r="AE92" s="343"/>
      <c r="AF92" s="344" t="s">
        <v>1366</v>
      </c>
      <c r="AG92" s="277" t="s">
        <v>1366</v>
      </c>
      <c r="AH92" s="277" t="s">
        <v>1366</v>
      </c>
      <c r="AI92" s="277" t="s">
        <v>1366</v>
      </c>
      <c r="AJ92" s="345"/>
      <c r="AK92" s="344" t="s">
        <v>1366</v>
      </c>
      <c r="AL92" s="210"/>
      <c r="AM92" s="277" t="s">
        <v>1366</v>
      </c>
      <c r="AN92" s="277" t="s">
        <v>1366</v>
      </c>
      <c r="AO92" s="277" t="s">
        <v>1366</v>
      </c>
      <c r="AP92" s="277" t="s">
        <v>1366</v>
      </c>
      <c r="AQ92" s="343"/>
      <c r="AR92" s="344" t="s">
        <v>1366</v>
      </c>
      <c r="AS92" s="277" t="s">
        <v>1366</v>
      </c>
      <c r="AT92" s="277" t="s">
        <v>1366</v>
      </c>
      <c r="AU92" s="277" t="s">
        <v>1366</v>
      </c>
      <c r="AV92" s="345"/>
      <c r="AW92" s="344" t="s">
        <v>1366</v>
      </c>
      <c r="AX92" s="210"/>
      <c r="AY92" s="277" t="s">
        <v>1366</v>
      </c>
      <c r="AZ92" s="277" t="s">
        <v>1366</v>
      </c>
      <c r="BA92" s="277" t="s">
        <v>1366</v>
      </c>
      <c r="BB92" s="277" t="s">
        <v>1366</v>
      </c>
      <c r="BC92" s="343"/>
      <c r="BD92" s="344" t="s">
        <v>1366</v>
      </c>
      <c r="BE92" s="277" t="s">
        <v>1366</v>
      </c>
      <c r="BF92" s="277" t="s">
        <v>1366</v>
      </c>
      <c r="BG92" s="277" t="s">
        <v>1366</v>
      </c>
      <c r="BH92" s="345"/>
      <c r="BI92" s="344" t="s">
        <v>1366</v>
      </c>
      <c r="BJ92" s="210"/>
      <c r="BK92" s="277" t="s">
        <v>1366</v>
      </c>
      <c r="BL92" s="277" t="s">
        <v>1366</v>
      </c>
      <c r="BM92" s="277" t="s">
        <v>1366</v>
      </c>
      <c r="BN92" s="277" t="s">
        <v>1366</v>
      </c>
      <c r="BO92" s="343"/>
      <c r="BP92" s="344" t="s">
        <v>1366</v>
      </c>
      <c r="BQ92" s="277" t="s">
        <v>1366</v>
      </c>
      <c r="BR92" s="277" t="s">
        <v>1366</v>
      </c>
      <c r="BS92" s="277" t="s">
        <v>1366</v>
      </c>
      <c r="BT92" s="345"/>
      <c r="BU92" s="344" t="s">
        <v>1366</v>
      </c>
      <c r="BV92" s="210"/>
      <c r="BW92" s="277" t="s">
        <v>1366</v>
      </c>
      <c r="BX92" s="277" t="s">
        <v>1366</v>
      </c>
      <c r="BY92" s="277" t="s">
        <v>1366</v>
      </c>
      <c r="BZ92" s="277" t="s">
        <v>1366</v>
      </c>
      <c r="CA92" s="343"/>
      <c r="CB92" s="344" t="s">
        <v>1366</v>
      </c>
      <c r="CC92" s="277" t="s">
        <v>1366</v>
      </c>
      <c r="CD92" s="277" t="s">
        <v>1366</v>
      </c>
      <c r="CE92" s="277" t="s">
        <v>1366</v>
      </c>
      <c r="CF92" s="345"/>
      <c r="CG92" s="344" t="s">
        <v>1366</v>
      </c>
      <c r="CH92" s="210"/>
      <c r="CI92" s="345" t="s">
        <v>1366</v>
      </c>
      <c r="CJ92" s="345"/>
      <c r="CK92" s="345"/>
      <c r="CL92" s="345"/>
      <c r="CM92" s="277"/>
      <c r="CN92" s="345" t="s">
        <v>1366</v>
      </c>
      <c r="CO92" s="345"/>
      <c r="CP92" s="345"/>
      <c r="CQ92" s="345"/>
      <c r="CR92" s="277"/>
      <c r="CS92" s="345" t="s">
        <v>1366</v>
      </c>
      <c r="CT92" s="345"/>
      <c r="CU92" s="345"/>
      <c r="CV92" s="345"/>
      <c r="CW92" s="277"/>
    </row>
    <row r="93" spans="1:101" ht="15.75" customHeight="1">
      <c r="A93" s="119" t="s">
        <v>298</v>
      </c>
      <c r="B93" s="210">
        <v>60</v>
      </c>
      <c r="C93" s="346">
        <f t="shared" ref="C93:M93" si="76">IF((C31-C27)=0,"",C91/(C31-C27))</f>
        <v>-1.5565647841239285</v>
      </c>
      <c r="D93" s="346">
        <f t="shared" si="76"/>
        <v>-1.4144678331265872</v>
      </c>
      <c r="E93" s="346" t="str">
        <f t="shared" si="76"/>
        <v/>
      </c>
      <c r="F93" s="346" t="str">
        <f t="shared" si="76"/>
        <v/>
      </c>
      <c r="G93" s="347">
        <f t="shared" si="76"/>
        <v>-1.49093537851993</v>
      </c>
      <c r="H93" s="348">
        <f t="shared" si="76"/>
        <v>-0.14825590212813661</v>
      </c>
      <c r="I93" s="346">
        <f t="shared" si="76"/>
        <v>-0.21968431097626287</v>
      </c>
      <c r="J93" s="346" t="str">
        <f t="shared" si="76"/>
        <v/>
      </c>
      <c r="K93" s="346" t="str">
        <f t="shared" si="76"/>
        <v/>
      </c>
      <c r="L93" s="349">
        <f t="shared" si="76"/>
        <v>-0.18020095845877257</v>
      </c>
      <c r="M93" s="348">
        <f t="shared" si="76"/>
        <v>-0.37805852062078676</v>
      </c>
      <c r="N93" s="210">
        <v>60</v>
      </c>
      <c r="O93" s="346">
        <f t="shared" ref="O93:Y93" si="77">IF((O31-O27)=0,"",O91/(O31-O27))</f>
        <v>-2.5805985548878327E-4</v>
      </c>
      <c r="P93" s="346">
        <f t="shared" si="77"/>
        <v>2.5801067942583745E-4</v>
      </c>
      <c r="Q93" s="346" t="str">
        <f t="shared" si="77"/>
        <v/>
      </c>
      <c r="R93" s="346" t="str">
        <f t="shared" si="77"/>
        <v/>
      </c>
      <c r="S93" s="347">
        <f t="shared" si="77"/>
        <v>-8.0345391945535314E-6</v>
      </c>
      <c r="T93" s="348">
        <f t="shared" si="77"/>
        <v>-3.9814132567864438E-2</v>
      </c>
      <c r="U93" s="346">
        <f t="shared" si="77"/>
        <v>-0.10303019835401382</v>
      </c>
      <c r="V93" s="346" t="str">
        <f t="shared" si="77"/>
        <v/>
      </c>
      <c r="W93" s="346" t="str">
        <f t="shared" si="77"/>
        <v/>
      </c>
      <c r="X93" s="349">
        <f t="shared" si="77"/>
        <v>-7.0377051049302017E-2</v>
      </c>
      <c r="Y93" s="348">
        <f t="shared" si="77"/>
        <v>-4.8943942433674663E-2</v>
      </c>
      <c r="Z93" s="210">
        <v>60</v>
      </c>
      <c r="AA93" s="346">
        <f t="shared" ref="AA93:AK93" si="78">IF((AA31-AA27)=0,"",AA91/(AA31-AA27))</f>
        <v>0.14870759754005641</v>
      </c>
      <c r="AB93" s="346">
        <f t="shared" si="78"/>
        <v>9.309977356959237E-2</v>
      </c>
      <c r="AC93" s="346" t="str">
        <f t="shared" si="78"/>
        <v/>
      </c>
      <c r="AD93" s="346" t="str">
        <f t="shared" si="78"/>
        <v/>
      </c>
      <c r="AE93" s="347">
        <f t="shared" si="78"/>
        <v>0.12195958547114821</v>
      </c>
      <c r="AF93" s="348">
        <f t="shared" si="78"/>
        <v>-0.18967962627391113</v>
      </c>
      <c r="AG93" s="346">
        <f t="shared" si="78"/>
        <v>-0.36464949801668112</v>
      </c>
      <c r="AH93" s="346" t="str">
        <f t="shared" si="78"/>
        <v/>
      </c>
      <c r="AI93" s="346" t="str">
        <f t="shared" si="78"/>
        <v/>
      </c>
      <c r="AJ93" s="349">
        <f t="shared" si="78"/>
        <v>-0.27373769179462071</v>
      </c>
      <c r="AK93" s="348">
        <f t="shared" si="78"/>
        <v>-0.12204904687330227</v>
      </c>
      <c r="AL93" s="210">
        <v>60</v>
      </c>
      <c r="AM93" s="346">
        <f t="shared" ref="AM93:AW93" si="79">IF((AM31-AM27)=0,"",AM91/(AM31-AM27))</f>
        <v>0.30179615106985508</v>
      </c>
      <c r="AN93" s="346">
        <f t="shared" si="79"/>
        <v>0.28352525229856401</v>
      </c>
      <c r="AO93" s="346" t="str">
        <f t="shared" si="79"/>
        <v/>
      </c>
      <c r="AP93" s="346" t="str">
        <f t="shared" si="79"/>
        <v/>
      </c>
      <c r="AQ93" s="347">
        <f t="shared" si="79"/>
        <v>0.29265905295457395</v>
      </c>
      <c r="AR93" s="348">
        <f t="shared" si="79"/>
        <v>-0.34758109952344951</v>
      </c>
      <c r="AS93" s="346">
        <f t="shared" si="79"/>
        <v>-0.39801174044297644</v>
      </c>
      <c r="AT93" s="346" t="str">
        <f t="shared" si="79"/>
        <v/>
      </c>
      <c r="AU93" s="346" t="str">
        <f t="shared" si="79"/>
        <v/>
      </c>
      <c r="AV93" s="349">
        <f t="shared" si="79"/>
        <v>-0.37258776421751333</v>
      </c>
      <c r="AW93" s="348">
        <f t="shared" si="79"/>
        <v>-2.3783976263835528E-2</v>
      </c>
      <c r="AX93" s="210">
        <v>60</v>
      </c>
      <c r="AY93" s="346">
        <f t="shared" ref="AY93:BI93" si="80">IF((AY31-AY27)=0,"",AY91/(AY31-AY27))</f>
        <v>0.16508426333065951</v>
      </c>
      <c r="AZ93" s="346">
        <f t="shared" si="80"/>
        <v>0.11165573828800114</v>
      </c>
      <c r="BA93" s="346" t="str">
        <f t="shared" si="80"/>
        <v/>
      </c>
      <c r="BB93" s="346" t="str">
        <f t="shared" si="80"/>
        <v/>
      </c>
      <c r="BC93" s="347">
        <f t="shared" si="80"/>
        <v>0.13790224231166534</v>
      </c>
      <c r="BD93" s="348">
        <f t="shared" si="80"/>
        <v>-0.40796584096352351</v>
      </c>
      <c r="BE93" s="346">
        <f t="shared" si="80"/>
        <v>-0.35383667588656958</v>
      </c>
      <c r="BF93" s="346" t="str">
        <f t="shared" si="80"/>
        <v/>
      </c>
      <c r="BG93" s="346" t="str">
        <f t="shared" si="80"/>
        <v/>
      </c>
      <c r="BH93" s="349">
        <f t="shared" si="80"/>
        <v>-0.38024021817073428</v>
      </c>
      <c r="BI93" s="348">
        <f t="shared" si="80"/>
        <v>-2.0758308477205223E-2</v>
      </c>
      <c r="BJ93" s="210">
        <v>60</v>
      </c>
      <c r="BK93" s="346" t="str">
        <f t="shared" ref="BK93:BU93" si="81">IF((BK31-BK27)=0,"",BK91/(BK31-BK27))</f>
        <v/>
      </c>
      <c r="BL93" s="346" t="str">
        <f t="shared" si="81"/>
        <v/>
      </c>
      <c r="BM93" s="346" t="str">
        <f t="shared" si="81"/>
        <v/>
      </c>
      <c r="BN93" s="346" t="str">
        <f t="shared" si="81"/>
        <v/>
      </c>
      <c r="BO93" s="347" t="str">
        <f t="shared" si="81"/>
        <v/>
      </c>
      <c r="BP93" s="348" t="str">
        <f t="shared" si="81"/>
        <v/>
      </c>
      <c r="BQ93" s="346" t="str">
        <f t="shared" si="81"/>
        <v/>
      </c>
      <c r="BR93" s="346" t="str">
        <f t="shared" si="81"/>
        <v/>
      </c>
      <c r="BS93" s="346" t="str">
        <f t="shared" si="81"/>
        <v/>
      </c>
      <c r="BT93" s="349" t="str">
        <f t="shared" si="81"/>
        <v/>
      </c>
      <c r="BU93" s="348" t="str">
        <f t="shared" si="81"/>
        <v/>
      </c>
      <c r="BV93" s="210">
        <v>60</v>
      </c>
      <c r="BW93" s="346">
        <f t="shared" ref="BW93:CG93" si="82">IF((BW31-BW27)=0,"",BW91/(BW31-BW27))</f>
        <v>0.74097178280037024</v>
      </c>
      <c r="BX93" s="346">
        <f t="shared" si="82"/>
        <v>0.72612635566003492</v>
      </c>
      <c r="BY93" s="346" t="str">
        <f t="shared" si="82"/>
        <v/>
      </c>
      <c r="BZ93" s="346" t="str">
        <f t="shared" si="82"/>
        <v/>
      </c>
      <c r="CA93" s="347">
        <f t="shared" si="82"/>
        <v>0.73359692323672687</v>
      </c>
      <c r="CB93" s="348">
        <f t="shared" si="82"/>
        <v>-1.0037974816885191</v>
      </c>
      <c r="CC93" s="346">
        <f t="shared" si="82"/>
        <v>-1.2372342578915081</v>
      </c>
      <c r="CD93" s="346" t="str">
        <f t="shared" si="82"/>
        <v/>
      </c>
      <c r="CE93" s="346" t="str">
        <f t="shared" si="82"/>
        <v/>
      </c>
      <c r="CF93" s="349">
        <f t="shared" si="82"/>
        <v>-1.1182636883763841</v>
      </c>
      <c r="CG93" s="348">
        <f t="shared" si="82"/>
        <v>0.1557666579932456</v>
      </c>
      <c r="CH93" s="210">
        <v>60</v>
      </c>
      <c r="CI93" s="349">
        <f t="shared" ref="CI93:CW93" si="83">IF((CI31-CI27)=0,"",CI91/(CI31-CI27))</f>
        <v>0.24737886499724385</v>
      </c>
      <c r="CJ93" s="349">
        <f t="shared" si="83"/>
        <v>0.23915941051640752</v>
      </c>
      <c r="CK93" s="349" t="str">
        <f t="shared" si="83"/>
        <v/>
      </c>
      <c r="CL93" s="349" t="str">
        <f t="shared" si="83"/>
        <v/>
      </c>
      <c r="CM93" s="379">
        <f t="shared" si="83"/>
        <v>0.24328525042185251</v>
      </c>
      <c r="CN93" s="349">
        <f t="shared" ref="CN93:CQ93" si="84">IF((CN31-CN27)=0,"",CN91/(CN31-CN27))</f>
        <v>-0.28790342556087001</v>
      </c>
      <c r="CO93" s="349">
        <f t="shared" si="84"/>
        <v>-0.3521491190625245</v>
      </c>
      <c r="CP93" s="349" t="str">
        <f t="shared" si="84"/>
        <v/>
      </c>
      <c r="CQ93" s="349" t="str">
        <f t="shared" si="84"/>
        <v/>
      </c>
      <c r="CR93" s="379">
        <f t="shared" si="83"/>
        <v>-0.31926083088231005</v>
      </c>
      <c r="CS93" s="349">
        <f t="shared" ref="CS93:CV93" si="85">IF((CS31-CS27)=0,"",CS91/(CS31-CS27))</f>
        <v>-3.3319663454110922E-2</v>
      </c>
      <c r="CT93" s="349">
        <f t="shared" si="85"/>
        <v>-6.5040791278444296E-2</v>
      </c>
      <c r="CU93" s="349" t="str">
        <f t="shared" si="85"/>
        <v/>
      </c>
      <c r="CV93" s="349" t="str">
        <f t="shared" si="85"/>
        <v/>
      </c>
      <c r="CW93" s="379">
        <f t="shared" si="83"/>
        <v>-4.8954013281925494E-2</v>
      </c>
    </row>
    <row r="94" spans="1:101" ht="15.75" customHeight="1">
      <c r="A94" s="119" t="s">
        <v>300</v>
      </c>
      <c r="B94" s="210">
        <v>61</v>
      </c>
      <c r="C94" s="351">
        <f>IF((C31-C27-C24)=0,"",(C72+C65-C63)/(C31-C27-C24))</f>
        <v>1.8512635277489895</v>
      </c>
      <c r="D94" s="351">
        <f t="shared" ref="D94:M94" si="86">IF((D31-D27-D24)=0,"",(D72+D65-D63)/(D31-D27-D24))</f>
        <v>1.7885975069361468</v>
      </c>
      <c r="E94" s="351" t="str">
        <f t="shared" si="86"/>
        <v/>
      </c>
      <c r="F94" s="351" t="str">
        <f t="shared" si="86"/>
        <v/>
      </c>
      <c r="G94" s="347">
        <f t="shared" si="86"/>
        <v>1.8223203754248303</v>
      </c>
      <c r="H94" s="352">
        <f t="shared" si="86"/>
        <v>1.0260595854019599</v>
      </c>
      <c r="I94" s="351">
        <f t="shared" si="86"/>
        <v>1.1046227710752305</v>
      </c>
      <c r="J94" s="351" t="str">
        <f t="shared" si="86"/>
        <v/>
      </c>
      <c r="K94" s="351" t="str">
        <f t="shared" si="86"/>
        <v/>
      </c>
      <c r="L94" s="349">
        <f t="shared" si="86"/>
        <v>1.0611955408616858</v>
      </c>
      <c r="M94" s="353">
        <f t="shared" si="86"/>
        <v>1.1760886129918915</v>
      </c>
      <c r="N94" s="210">
        <v>61</v>
      </c>
      <c r="O94" s="351">
        <f>IF((O31-O27-O24)=0,"",(O72+O65-O63)/(O31-O27-O24))</f>
        <v>0.70709017347290282</v>
      </c>
      <c r="P94" s="351">
        <f t="shared" ref="P94:Y94" si="87">IF((P31-P27-P24)=0,"",(P72+P65-P63)/(P31-P27-P24))</f>
        <v>0.73250935749638602</v>
      </c>
      <c r="Q94" s="351" t="str">
        <f t="shared" si="87"/>
        <v/>
      </c>
      <c r="R94" s="351" t="str">
        <f t="shared" si="87"/>
        <v/>
      </c>
      <c r="S94" s="347">
        <f t="shared" si="87"/>
        <v>0.71940523332506834</v>
      </c>
      <c r="T94" s="352">
        <f t="shared" si="87"/>
        <v>0.91153639464905301</v>
      </c>
      <c r="U94" s="351">
        <f t="shared" si="87"/>
        <v>0.98559080053292925</v>
      </c>
      <c r="V94" s="351" t="str">
        <f t="shared" si="87"/>
        <v/>
      </c>
      <c r="W94" s="351" t="str">
        <f t="shared" si="87"/>
        <v/>
      </c>
      <c r="X94" s="349">
        <f t="shared" si="87"/>
        <v>0.94733929921253313</v>
      </c>
      <c r="Y94" s="353">
        <f t="shared" si="87"/>
        <v>0.87791477356684855</v>
      </c>
      <c r="Z94" s="210">
        <v>61</v>
      </c>
      <c r="AA94" s="351">
        <f>IF((AA31-AA27-AA24)=0,"",(AA72+AA65-AA63)/(AA31-AA27-AA24))</f>
        <v>0.67721799725271969</v>
      </c>
      <c r="AB94" s="351">
        <f t="shared" ref="AB94:AK94" si="88">IF((AB31-AB27-AB24)=0,"",(AB72+AB65-AB63)/(AB31-AB27-AB24))</f>
        <v>0.74811747611592305</v>
      </c>
      <c r="AC94" s="351" t="str">
        <f t="shared" si="88"/>
        <v/>
      </c>
      <c r="AD94" s="351" t="str">
        <f t="shared" si="88"/>
        <v/>
      </c>
      <c r="AE94" s="347">
        <f t="shared" si="88"/>
        <v>0.71132147372249754</v>
      </c>
      <c r="AF94" s="352">
        <f t="shared" si="88"/>
        <v>1.0814834396372839</v>
      </c>
      <c r="AG94" s="351">
        <f t="shared" si="88"/>
        <v>1.2656917183178129</v>
      </c>
      <c r="AH94" s="351" t="str">
        <f t="shared" si="88"/>
        <v/>
      </c>
      <c r="AI94" s="351" t="str">
        <f t="shared" si="88"/>
        <v/>
      </c>
      <c r="AJ94" s="349">
        <f t="shared" si="88"/>
        <v>1.169979769917213</v>
      </c>
      <c r="AK94" s="353">
        <f t="shared" si="88"/>
        <v>0.99415532171165111</v>
      </c>
      <c r="AL94" s="210">
        <v>61</v>
      </c>
      <c r="AM94" s="351">
        <f>IF((AM31-AM27-AM24)=0,"",(AM72+AM65-AM63)/(AM31-AM27-AM24))</f>
        <v>0.61513926514216122</v>
      </c>
      <c r="AN94" s="351">
        <f t="shared" ref="AN94:AW94" si="89">IF((AN31-AN27-AN24)=0,"",(AN72+AN65-AN63)/(AN31-AN27-AN24))</f>
        <v>0.64061903890752647</v>
      </c>
      <c r="AO94" s="351" t="str">
        <f t="shared" si="89"/>
        <v/>
      </c>
      <c r="AP94" s="351" t="str">
        <f t="shared" si="89"/>
        <v/>
      </c>
      <c r="AQ94" s="347">
        <f t="shared" si="89"/>
        <v>0.62788145126904871</v>
      </c>
      <c r="AR94" s="352">
        <f t="shared" si="89"/>
        <v>1.2567001711063903</v>
      </c>
      <c r="AS94" s="351">
        <f t="shared" si="89"/>
        <v>1.3135771748714731</v>
      </c>
      <c r="AT94" s="351" t="str">
        <f t="shared" si="89"/>
        <v/>
      </c>
      <c r="AU94" s="351" t="str">
        <f t="shared" si="89"/>
        <v/>
      </c>
      <c r="AV94" s="349">
        <f t="shared" si="89"/>
        <v>1.2849033455262049</v>
      </c>
      <c r="AW94" s="353">
        <f t="shared" si="89"/>
        <v>0.9404120686500701</v>
      </c>
      <c r="AX94" s="210">
        <v>61</v>
      </c>
      <c r="AY94" s="351">
        <f>IF((AY31-AY27-AY24)=0,"",(AY72+AY65-AY63)/(AY31-AY27-AY24))</f>
        <v>0.80721900165784521</v>
      </c>
      <c r="AZ94" s="351">
        <f t="shared" ref="AZ94:BI94" si="90">IF((AZ31-AZ27-AZ24)=0,"",(AZ72+AZ65-AZ63)/(AZ31-AZ27-AZ24))</f>
        <v>0.86295148355780271</v>
      </c>
      <c r="BA94" s="351" t="str">
        <f t="shared" si="90"/>
        <v/>
      </c>
      <c r="BB94" s="351" t="str">
        <f t="shared" si="90"/>
        <v/>
      </c>
      <c r="BC94" s="347">
        <f t="shared" si="90"/>
        <v>0.83557317189248681</v>
      </c>
      <c r="BD94" s="352">
        <f t="shared" si="90"/>
        <v>1.3447053378399727</v>
      </c>
      <c r="BE94" s="351">
        <f t="shared" si="90"/>
        <v>1.2966182208715904</v>
      </c>
      <c r="BF94" s="351" t="str">
        <f t="shared" si="90"/>
        <v/>
      </c>
      <c r="BG94" s="351" t="str">
        <f t="shared" si="90"/>
        <v/>
      </c>
      <c r="BH94" s="349">
        <f t="shared" si="90"/>
        <v>1.3200745262550784</v>
      </c>
      <c r="BI94" s="353">
        <f t="shared" si="90"/>
        <v>0.98393246996961048</v>
      </c>
      <c r="BJ94" s="210">
        <v>61</v>
      </c>
      <c r="BK94" s="351" t="str">
        <f>IF((BK31-BK27-BK24)=0,"",(BK72+BK65-BK63)/(BK31-BK27-BK24))</f>
        <v/>
      </c>
      <c r="BL94" s="351" t="str">
        <f t="shared" ref="BL94:BU94" si="91">IF((BL31-BL27-BL24)=0,"",(BL72+BL65-BL63)/(BL31-BL27-BL24))</f>
        <v/>
      </c>
      <c r="BM94" s="351" t="str">
        <f t="shared" si="91"/>
        <v/>
      </c>
      <c r="BN94" s="351" t="str">
        <f t="shared" si="91"/>
        <v/>
      </c>
      <c r="BO94" s="347" t="str">
        <f t="shared" si="91"/>
        <v/>
      </c>
      <c r="BP94" s="352" t="str">
        <f t="shared" si="91"/>
        <v/>
      </c>
      <c r="BQ94" s="351" t="str">
        <f t="shared" si="91"/>
        <v/>
      </c>
      <c r="BR94" s="351" t="str">
        <f t="shared" si="91"/>
        <v/>
      </c>
      <c r="BS94" s="351" t="str">
        <f t="shared" si="91"/>
        <v/>
      </c>
      <c r="BT94" s="349" t="str">
        <f t="shared" si="91"/>
        <v/>
      </c>
      <c r="BU94" s="353" t="str">
        <f t="shared" si="91"/>
        <v/>
      </c>
      <c r="BV94" s="210">
        <v>61</v>
      </c>
      <c r="BW94" s="351">
        <f>IF((BW31-BW27-BW24)=0,"",(BW72+BW65-BW63)/(BW31-BW27-BW24))</f>
        <v>0.23823456909943741</v>
      </c>
      <c r="BX94" s="351">
        <f t="shared" ref="BX94:CG94" si="92">IF((BX31-BX27-BX24)=0,"",(BX72+BX65-BX63)/(BX31-BX27-BX24))</f>
        <v>0.25476990298090696</v>
      </c>
      <c r="BY94" s="351" t="str">
        <f t="shared" si="92"/>
        <v/>
      </c>
      <c r="BZ94" s="351" t="str">
        <f t="shared" si="92"/>
        <v/>
      </c>
      <c r="CA94" s="347">
        <f t="shared" si="92"/>
        <v>0.24644893464520629</v>
      </c>
      <c r="CB94" s="352">
        <f t="shared" si="92"/>
        <v>1.958483796269046</v>
      </c>
      <c r="CC94" s="351">
        <f t="shared" si="92"/>
        <v>2.1945064896733331</v>
      </c>
      <c r="CD94" s="351" t="str">
        <f t="shared" si="92"/>
        <v/>
      </c>
      <c r="CE94" s="351" t="str">
        <f t="shared" si="92"/>
        <v/>
      </c>
      <c r="CF94" s="349">
        <f t="shared" si="92"/>
        <v>2.0742180128123255</v>
      </c>
      <c r="CG94" s="353">
        <f t="shared" si="92"/>
        <v>0.81676199418004958</v>
      </c>
      <c r="CH94" s="210">
        <v>61</v>
      </c>
      <c r="CI94" s="349">
        <f t="shared" ref="CI94:CW94" si="93">IF((CI31-CI27-CI24)=0,"",(CI72+CI65-CI63)/(CI31-CI27-CI24))</f>
        <v>0.64319641580854503</v>
      </c>
      <c r="CJ94" s="349">
        <f t="shared" si="93"/>
        <v>0.66405367635553048</v>
      </c>
      <c r="CK94" s="349" t="str">
        <f t="shared" si="93"/>
        <v/>
      </c>
      <c r="CL94" s="349" t="str">
        <f t="shared" si="93"/>
        <v/>
      </c>
      <c r="CM94" s="350">
        <f t="shared" si="93"/>
        <v>0.65358415942059911</v>
      </c>
      <c r="CN94" s="349">
        <f t="shared" ref="CN94:CQ94" si="94">IF((CN31-CN27-CN24)=0,"",(CN72+CN65-CN63)/(CN31-CN27-CN24))</f>
        <v>1.188561042031812</v>
      </c>
      <c r="CO94" s="349">
        <f t="shared" si="94"/>
        <v>1.260682593976602</v>
      </c>
      <c r="CP94" s="349" t="str">
        <f t="shared" si="94"/>
        <v/>
      </c>
      <c r="CQ94" s="349" t="str">
        <f t="shared" si="94"/>
        <v/>
      </c>
      <c r="CR94" s="350">
        <f t="shared" si="93"/>
        <v>1.2237625413616593</v>
      </c>
      <c r="CS94" s="349">
        <f t="shared" ref="CS94:CV94" si="95">IF((CS31-CS27-CS24)=0,"",(CS72+CS65-CS63)/(CS31-CS27-CS24))</f>
        <v>0.9291820550694323</v>
      </c>
      <c r="CT94" s="349">
        <f t="shared" si="95"/>
        <v>0.97099096553384734</v>
      </c>
      <c r="CU94" s="349" t="str">
        <f t="shared" si="95"/>
        <v/>
      </c>
      <c r="CV94" s="349" t="str">
        <f t="shared" si="95"/>
        <v/>
      </c>
      <c r="CW94" s="350">
        <f t="shared" si="93"/>
        <v>0.94978835682958029</v>
      </c>
    </row>
    <row r="95" spans="1:101" ht="15.75" customHeight="1">
      <c r="A95" s="119" t="s">
        <v>302</v>
      </c>
      <c r="B95" s="210">
        <v>62</v>
      </c>
      <c r="C95" s="351">
        <f>IF((C31-C27)=0,"",(C72)/(C31-C27))</f>
        <v>0.24637132186021793</v>
      </c>
      <c r="D95" s="351">
        <f t="shared" ref="D95:M95" si="96">IF((D31-D27)=0,"",(D72)/(D31-D27))</f>
        <v>0.29075475669285239</v>
      </c>
      <c r="E95" s="351" t="str">
        <f t="shared" si="96"/>
        <v/>
      </c>
      <c r="F95" s="351" t="str">
        <f t="shared" si="96"/>
        <v/>
      </c>
      <c r="G95" s="347">
        <f t="shared" si="96"/>
        <v>0.26687041368650299</v>
      </c>
      <c r="H95" s="352">
        <f t="shared" si="96"/>
        <v>4.2522207522903692E-2</v>
      </c>
      <c r="I95" s="351">
        <f t="shared" si="96"/>
        <v>5.3236209680924129E-2</v>
      </c>
      <c r="J95" s="351" t="str">
        <f t="shared" si="96"/>
        <v/>
      </c>
      <c r="K95" s="351" t="str">
        <f t="shared" si="96"/>
        <v/>
      </c>
      <c r="L95" s="349">
        <f t="shared" si="96"/>
        <v>4.7313850063790235E-2</v>
      </c>
      <c r="M95" s="353">
        <f t="shared" si="96"/>
        <v>8.0456282100504581E-2</v>
      </c>
      <c r="N95" s="210">
        <v>62</v>
      </c>
      <c r="O95" s="351">
        <f t="shared" ref="O95:Y95" si="97">IF((O31-O27)=0,"",(O72)/(O31-O27))</f>
        <v>0.10240753017551316</v>
      </c>
      <c r="P95" s="351">
        <f t="shared" si="97"/>
        <v>0.12414577843843976</v>
      </c>
      <c r="Q95" s="351" t="str">
        <f t="shared" si="97"/>
        <v/>
      </c>
      <c r="R95" s="351" t="str">
        <f t="shared" si="97"/>
        <v/>
      </c>
      <c r="S95" s="347">
        <f t="shared" si="97"/>
        <v>0.11293925409677887</v>
      </c>
      <c r="T95" s="352">
        <f t="shared" si="97"/>
        <v>4.4638437053511164E-2</v>
      </c>
      <c r="U95" s="351">
        <f t="shared" si="97"/>
        <v>5.4336387402621783E-2</v>
      </c>
      <c r="V95" s="351" t="str">
        <f t="shared" si="97"/>
        <v/>
      </c>
      <c r="W95" s="351" t="str">
        <f t="shared" si="97"/>
        <v/>
      </c>
      <c r="X95" s="349">
        <f t="shared" si="97"/>
        <v>4.9327081661031759E-2</v>
      </c>
      <c r="Y95" s="353">
        <f t="shared" si="97"/>
        <v>6.8702179803771066E-2</v>
      </c>
      <c r="Z95" s="210">
        <v>62</v>
      </c>
      <c r="AA95" s="351">
        <f t="shared" ref="AA95:AK95" si="98">IF((AA31-AA27)=0,"",(AA72)/(AA31-AA27))</f>
        <v>6.0806557375726898E-2</v>
      </c>
      <c r="AB95" s="351">
        <f t="shared" si="98"/>
        <v>7.3764225595610397E-2</v>
      </c>
      <c r="AC95" s="351" t="str">
        <f t="shared" si="98"/>
        <v/>
      </c>
      <c r="AD95" s="351" t="str">
        <f t="shared" si="98"/>
        <v/>
      </c>
      <c r="AE95" s="347">
        <f t="shared" si="98"/>
        <v>6.7039346957898704E-2</v>
      </c>
      <c r="AF95" s="352">
        <f t="shared" si="98"/>
        <v>3.7650404076082319E-2</v>
      </c>
      <c r="AG95" s="351">
        <f t="shared" si="98"/>
        <v>4.5785386795091663E-2</v>
      </c>
      <c r="AH95" s="351" t="str">
        <f t="shared" si="98"/>
        <v/>
      </c>
      <c r="AI95" s="351" t="str">
        <f t="shared" si="98"/>
        <v/>
      </c>
      <c r="AJ95" s="349">
        <f t="shared" si="98"/>
        <v>4.1558567827894535E-2</v>
      </c>
      <c r="AK95" s="353">
        <f t="shared" si="98"/>
        <v>5.1326501750709311E-2</v>
      </c>
      <c r="AL95" s="210">
        <v>62</v>
      </c>
      <c r="AM95" s="351">
        <f t="shared" ref="AM95:AW95" si="99">IF((AM31-AM27)=0,"",(AM72)/(AM31-AM27))</f>
        <v>2.9015588902815324E-2</v>
      </c>
      <c r="AN95" s="351">
        <f t="shared" si="99"/>
        <v>3.5239581157944184E-2</v>
      </c>
      <c r="AO95" s="351" t="str">
        <f t="shared" si="99"/>
        <v/>
      </c>
      <c r="AP95" s="351" t="str">
        <f t="shared" si="99"/>
        <v/>
      </c>
      <c r="AQ95" s="347">
        <f t="shared" si="99"/>
        <v>3.2128146671085649E-2</v>
      </c>
      <c r="AR95" s="352">
        <f t="shared" si="99"/>
        <v>3.1624993302244948E-2</v>
      </c>
      <c r="AS95" s="351">
        <f t="shared" si="99"/>
        <v>3.9065844598886304E-2</v>
      </c>
      <c r="AT95" s="351" t="str">
        <f t="shared" si="99"/>
        <v/>
      </c>
      <c r="AU95" s="351" t="str">
        <f t="shared" si="99"/>
        <v/>
      </c>
      <c r="AV95" s="349">
        <f t="shared" si="99"/>
        <v>3.5314632577510496E-2</v>
      </c>
      <c r="AW95" s="353">
        <f t="shared" si="99"/>
        <v>3.3643886734416172E-2</v>
      </c>
      <c r="AX95" s="210">
        <v>62</v>
      </c>
      <c r="AY95" s="351">
        <f t="shared" ref="AY95:BI95" si="100">IF((AY31-AY27)=0,"",(AY72)/(AY31-AY27))</f>
        <v>9.6748462509001956E-3</v>
      </c>
      <c r="AZ95" s="351">
        <f t="shared" si="100"/>
        <v>1.1796486788115207E-2</v>
      </c>
      <c r="BA95" s="351" t="str">
        <f t="shared" si="100"/>
        <v/>
      </c>
      <c r="BB95" s="351" t="str">
        <f t="shared" si="100"/>
        <v/>
      </c>
      <c r="BC95" s="347">
        <f t="shared" si="100"/>
        <v>1.0754241155237966E-2</v>
      </c>
      <c r="BD95" s="352">
        <f t="shared" si="100"/>
        <v>2.20135623878971E-2</v>
      </c>
      <c r="BE95" s="351">
        <f t="shared" si="100"/>
        <v>2.6473604224452257E-2</v>
      </c>
      <c r="BF95" s="351" t="str">
        <f t="shared" si="100"/>
        <v/>
      </c>
      <c r="BG95" s="351" t="str">
        <f t="shared" si="100"/>
        <v/>
      </c>
      <c r="BH95" s="349">
        <f t="shared" si="100"/>
        <v>2.4298050563995647E-2</v>
      </c>
      <c r="BI95" s="353">
        <f t="shared" si="100"/>
        <v>1.4901494901963038E-2</v>
      </c>
      <c r="BJ95" s="210">
        <v>62</v>
      </c>
      <c r="BK95" s="351" t="str">
        <f t="shared" ref="BK95:BU95" si="101">IF((BK31-BK27)=0,"",(BK72)/(BK31-BK27))</f>
        <v/>
      </c>
      <c r="BL95" s="351" t="str">
        <f t="shared" si="101"/>
        <v/>
      </c>
      <c r="BM95" s="351" t="str">
        <f t="shared" si="101"/>
        <v/>
      </c>
      <c r="BN95" s="351" t="str">
        <f t="shared" si="101"/>
        <v/>
      </c>
      <c r="BO95" s="347" t="str">
        <f t="shared" si="101"/>
        <v/>
      </c>
      <c r="BP95" s="352" t="str">
        <f t="shared" si="101"/>
        <v/>
      </c>
      <c r="BQ95" s="351" t="str">
        <f t="shared" si="101"/>
        <v/>
      </c>
      <c r="BR95" s="351" t="str">
        <f t="shared" si="101"/>
        <v/>
      </c>
      <c r="BS95" s="351" t="str">
        <f t="shared" si="101"/>
        <v/>
      </c>
      <c r="BT95" s="349" t="str">
        <f t="shared" si="101"/>
        <v/>
      </c>
      <c r="BU95" s="353" t="str">
        <f t="shared" si="101"/>
        <v/>
      </c>
      <c r="BV95" s="210">
        <v>62</v>
      </c>
      <c r="BW95" s="351">
        <f t="shared" ref="BW95:CG95" si="102">IF((BW31-BW27)=0,"",(BW72)/(BW31-BW27))</f>
        <v>7.263504101880161E-3</v>
      </c>
      <c r="BX95" s="351">
        <f t="shared" si="102"/>
        <v>8.8748474537615508E-3</v>
      </c>
      <c r="BY95" s="351" t="str">
        <f t="shared" si="102"/>
        <v/>
      </c>
      <c r="BZ95" s="351" t="str">
        <f t="shared" si="102"/>
        <v/>
      </c>
      <c r="CA95" s="347">
        <f t="shared" si="102"/>
        <v>8.063981637258584E-3</v>
      </c>
      <c r="CB95" s="352">
        <f t="shared" si="102"/>
        <v>1.5768379822381717E-2</v>
      </c>
      <c r="CC95" s="351">
        <f t="shared" si="102"/>
        <v>1.9769111642493068E-2</v>
      </c>
      <c r="CD95" s="351" t="str">
        <f t="shared" si="102"/>
        <v/>
      </c>
      <c r="CE95" s="351" t="str">
        <f t="shared" si="102"/>
        <v/>
      </c>
      <c r="CF95" s="349">
        <f t="shared" si="102"/>
        <v>1.7730146956388766E-2</v>
      </c>
      <c r="CG95" s="353">
        <f t="shared" si="102"/>
        <v>1.1080084920202229E-2</v>
      </c>
      <c r="CH95" s="210">
        <v>62</v>
      </c>
      <c r="CI95" s="349">
        <f t="shared" ref="CI95:CW95" si="103">IF((CI31-CI27)=0,"",(CI72)/(CI31-CI27))</f>
        <v>3.8223542732113681E-2</v>
      </c>
      <c r="CJ95" s="349">
        <f t="shared" si="103"/>
        <v>4.4963396090197567E-2</v>
      </c>
      <c r="CK95" s="349" t="str">
        <f t="shared" si="103"/>
        <v/>
      </c>
      <c r="CL95" s="349" t="str">
        <f t="shared" si="103"/>
        <v/>
      </c>
      <c r="CM95" s="350">
        <f t="shared" si="103"/>
        <v>4.1580257220524122E-2</v>
      </c>
      <c r="CN95" s="349">
        <f t="shared" si="103"/>
        <v>3.4569433526449131E-2</v>
      </c>
      <c r="CO95" s="349">
        <f t="shared" si="103"/>
        <v>4.2319363294180769E-2</v>
      </c>
      <c r="CP95" s="349" t="str">
        <f t="shared" si="103"/>
        <v/>
      </c>
      <c r="CQ95" s="349" t="str">
        <f t="shared" si="103"/>
        <v/>
      </c>
      <c r="CR95" s="350">
        <f t="shared" si="103"/>
        <v>3.835206354713986E-2</v>
      </c>
      <c r="CS95" s="349">
        <f t="shared" si="103"/>
        <v>3.6307351789646419E-2</v>
      </c>
      <c r="CT95" s="349">
        <f t="shared" si="103"/>
        <v>4.3603166582476344E-2</v>
      </c>
      <c r="CU95" s="349" t="str">
        <f t="shared" si="103"/>
        <v/>
      </c>
      <c r="CV95" s="349" t="str">
        <f t="shared" si="103"/>
        <v/>
      </c>
      <c r="CW95" s="350">
        <f t="shared" si="103"/>
        <v>3.9903230264766311E-2</v>
      </c>
    </row>
    <row r="96" spans="1:101" ht="15.75" customHeight="1">
      <c r="A96" s="119" t="s">
        <v>304</v>
      </c>
      <c r="B96" s="210">
        <v>63</v>
      </c>
      <c r="C96" s="351">
        <f t="shared" ref="C96:M96" si="104">IF((C31-C27)=0,"",C87/(C31-C27))</f>
        <v>0.7053012563749389</v>
      </c>
      <c r="D96" s="351">
        <f t="shared" si="104"/>
        <v>0.62587032619044025</v>
      </c>
      <c r="E96" s="351" t="str">
        <f t="shared" si="104"/>
        <v/>
      </c>
      <c r="F96" s="351" t="str">
        <f t="shared" si="104"/>
        <v/>
      </c>
      <c r="G96" s="354">
        <f t="shared" si="104"/>
        <v>0.66861500309509969</v>
      </c>
      <c r="H96" s="352">
        <f t="shared" si="104"/>
        <v>0.12219631672617669</v>
      </c>
      <c r="I96" s="351">
        <f t="shared" si="104"/>
        <v>0.11506153990103243</v>
      </c>
      <c r="J96" s="351" t="str">
        <f t="shared" si="104"/>
        <v/>
      </c>
      <c r="K96" s="351" t="str">
        <f t="shared" si="104"/>
        <v/>
      </c>
      <c r="L96" s="355">
        <f t="shared" si="104"/>
        <v>0.11900541759708701</v>
      </c>
      <c r="M96" s="352">
        <f t="shared" si="104"/>
        <v>0.20196990762889525</v>
      </c>
      <c r="N96" s="210">
        <v>63</v>
      </c>
      <c r="O96" s="351">
        <f t="shared" ref="O96:Y96" si="105">IF((O31-O27)=0,"",O87/(O31-O27))</f>
        <v>0.2931678863825859</v>
      </c>
      <c r="P96" s="351">
        <f t="shared" si="105"/>
        <v>0.2672326318241881</v>
      </c>
      <c r="Q96" s="351" t="str">
        <f t="shared" si="105"/>
        <v/>
      </c>
      <c r="R96" s="351" t="str">
        <f t="shared" si="105"/>
        <v/>
      </c>
      <c r="S96" s="354">
        <f t="shared" si="105"/>
        <v>0.28060280121412617</v>
      </c>
      <c r="T96" s="352">
        <f t="shared" si="105"/>
        <v>0.12827773791881145</v>
      </c>
      <c r="U96" s="351">
        <f t="shared" si="105"/>
        <v>0.11743939782108456</v>
      </c>
      <c r="V96" s="351" t="str">
        <f t="shared" si="105"/>
        <v/>
      </c>
      <c r="W96" s="351" t="str">
        <f t="shared" si="105"/>
        <v/>
      </c>
      <c r="X96" s="355">
        <f t="shared" si="105"/>
        <v>0.12303775183676866</v>
      </c>
      <c r="Y96" s="352">
        <f t="shared" si="105"/>
        <v>0.17102916886682612</v>
      </c>
      <c r="Z96" s="210">
        <v>63</v>
      </c>
      <c r="AA96" s="351">
        <f t="shared" ref="AA96:AK96" si="106">IF((AA31-AA27)=0,"",AA87/(AA31-AA27))</f>
        <v>0.17407440520722395</v>
      </c>
      <c r="AB96" s="351">
        <f t="shared" si="106"/>
        <v>0.15878275031448461</v>
      </c>
      <c r="AC96" s="351" t="str">
        <f t="shared" si="106"/>
        <v/>
      </c>
      <c r="AD96" s="351" t="str">
        <f t="shared" si="106"/>
        <v/>
      </c>
      <c r="AE96" s="354">
        <f t="shared" si="106"/>
        <v>0.16671894080635435</v>
      </c>
      <c r="AF96" s="352">
        <f t="shared" si="106"/>
        <v>0.1081961866366274</v>
      </c>
      <c r="AG96" s="351">
        <f t="shared" si="106"/>
        <v>9.8957779698868167E-2</v>
      </c>
      <c r="AH96" s="351" t="str">
        <f t="shared" si="106"/>
        <v/>
      </c>
      <c r="AI96" s="351" t="str">
        <f t="shared" si="106"/>
        <v/>
      </c>
      <c r="AJ96" s="355">
        <f t="shared" si="106"/>
        <v>0.10375792187740759</v>
      </c>
      <c r="AK96" s="352">
        <f t="shared" si="106"/>
        <v>0.12789372516165129</v>
      </c>
      <c r="AL96" s="210">
        <v>63</v>
      </c>
      <c r="AM96" s="351">
        <f t="shared" ref="AM96:AW96" si="107">IF((AM31-AM27)=0,"",AM87/(AM31-AM27))</f>
        <v>8.3064583787983731E-2</v>
      </c>
      <c r="AN96" s="351">
        <f t="shared" si="107"/>
        <v>7.5855708793909515E-2</v>
      </c>
      <c r="AO96" s="351" t="str">
        <f t="shared" si="107"/>
        <v/>
      </c>
      <c r="AP96" s="351" t="str">
        <f t="shared" si="107"/>
        <v/>
      </c>
      <c r="AQ96" s="354">
        <f t="shared" si="107"/>
        <v>7.9459495776377467E-2</v>
      </c>
      <c r="AR96" s="352">
        <f t="shared" si="107"/>
        <v>9.0880928417059081E-2</v>
      </c>
      <c r="AS96" s="351">
        <f t="shared" si="107"/>
        <v>8.4434565571503334E-2</v>
      </c>
      <c r="AT96" s="351" t="str">
        <f t="shared" si="107"/>
        <v/>
      </c>
      <c r="AU96" s="351" t="str">
        <f t="shared" si="107"/>
        <v/>
      </c>
      <c r="AV96" s="355">
        <f t="shared" si="107"/>
        <v>8.7684418691308885E-2</v>
      </c>
      <c r="AW96" s="352">
        <f t="shared" si="107"/>
        <v>8.337190761376552E-2</v>
      </c>
      <c r="AX96" s="210">
        <v>63</v>
      </c>
      <c r="AY96" s="351">
        <f t="shared" ref="AY96:BI96" si="108">IF((AY31-AY27)=0,"",AY87/(AY31-AY27))</f>
        <v>2.7696735011495287E-2</v>
      </c>
      <c r="AZ96" s="351">
        <f t="shared" si="108"/>
        <v>2.5392778154196164E-2</v>
      </c>
      <c r="BA96" s="351" t="str">
        <f t="shared" si="108"/>
        <v/>
      </c>
      <c r="BB96" s="351" t="str">
        <f t="shared" si="108"/>
        <v/>
      </c>
      <c r="BC96" s="354">
        <f t="shared" si="108"/>
        <v>2.6524585795847686E-2</v>
      </c>
      <c r="BD96" s="352">
        <f t="shared" si="108"/>
        <v>6.3260503123550804E-2</v>
      </c>
      <c r="BE96" s="351">
        <f t="shared" si="108"/>
        <v>5.7218455014979151E-2</v>
      </c>
      <c r="BF96" s="351" t="str">
        <f t="shared" si="108"/>
        <v/>
      </c>
      <c r="BG96" s="351" t="str">
        <f t="shared" si="108"/>
        <v/>
      </c>
      <c r="BH96" s="355">
        <f t="shared" si="108"/>
        <v>6.0165691915656044E-2</v>
      </c>
      <c r="BI96" s="352">
        <f t="shared" si="108"/>
        <v>3.6825838507594792E-2</v>
      </c>
      <c r="BJ96" s="210">
        <v>63</v>
      </c>
      <c r="BK96" s="351" t="str">
        <f t="shared" ref="BK96:BU96" si="109">IF((BK31-BK27)=0,"",BK87/(BK31-BK27))</f>
        <v/>
      </c>
      <c r="BL96" s="351" t="str">
        <f t="shared" si="109"/>
        <v/>
      </c>
      <c r="BM96" s="351" t="str">
        <f t="shared" si="109"/>
        <v/>
      </c>
      <c r="BN96" s="351" t="str">
        <f t="shared" si="109"/>
        <v/>
      </c>
      <c r="BO96" s="354" t="str">
        <f t="shared" si="109"/>
        <v/>
      </c>
      <c r="BP96" s="352" t="str">
        <f t="shared" si="109"/>
        <v/>
      </c>
      <c r="BQ96" s="351" t="str">
        <f t="shared" si="109"/>
        <v/>
      </c>
      <c r="BR96" s="351" t="str">
        <f t="shared" si="109"/>
        <v/>
      </c>
      <c r="BS96" s="351" t="str">
        <f t="shared" si="109"/>
        <v/>
      </c>
      <c r="BT96" s="355" t="str">
        <f t="shared" si="109"/>
        <v/>
      </c>
      <c r="BU96" s="352" t="str">
        <f t="shared" si="109"/>
        <v/>
      </c>
      <c r="BV96" s="210">
        <v>63</v>
      </c>
      <c r="BW96" s="351">
        <f t="shared" ref="BW96:CG96" si="110">IF((BW31-BW27)=0,"",BW87/(BW31-BW27))</f>
        <v>2.0793648100192349E-2</v>
      </c>
      <c r="BX96" s="351">
        <f t="shared" si="110"/>
        <v>1.9103741359058166E-2</v>
      </c>
      <c r="BY96" s="351" t="str">
        <f t="shared" si="110"/>
        <v/>
      </c>
      <c r="BZ96" s="351" t="str">
        <f t="shared" si="110"/>
        <v/>
      </c>
      <c r="CA96" s="354">
        <f t="shared" si="110"/>
        <v>1.9954142118066918E-2</v>
      </c>
      <c r="CB96" s="352">
        <f t="shared" si="110"/>
        <v>4.5313685419473095E-2</v>
      </c>
      <c r="CC96" s="351">
        <f t="shared" si="110"/>
        <v>4.2727768218174818E-2</v>
      </c>
      <c r="CD96" s="351" t="str">
        <f t="shared" si="110"/>
        <v/>
      </c>
      <c r="CE96" s="351" t="str">
        <f t="shared" si="110"/>
        <v/>
      </c>
      <c r="CF96" s="355">
        <f t="shared" si="110"/>
        <v>4.4045675564058882E-2</v>
      </c>
      <c r="CG96" s="352">
        <f t="shared" si="110"/>
        <v>2.7471347826704809E-2</v>
      </c>
      <c r="CH96" s="210">
        <v>63</v>
      </c>
      <c r="CI96" s="355">
        <f t="shared" ref="CI96:CW96" si="111">IF((CI31-CI27)=0,"",CI87/(CI31-CI27))</f>
        <v>0.10942471919421105</v>
      </c>
      <c r="CJ96" s="355">
        <f t="shared" si="111"/>
        <v>9.6786913128062049E-2</v>
      </c>
      <c r="CK96" s="355" t="str">
        <f t="shared" si="111"/>
        <v/>
      </c>
      <c r="CL96" s="355" t="str">
        <f t="shared" si="111"/>
        <v/>
      </c>
      <c r="CM96" s="379">
        <f t="shared" si="111"/>
        <v>0.10313059015754845</v>
      </c>
      <c r="CN96" s="355">
        <f t="shared" ref="CN96:CQ96" si="112">IF((CN31-CN27)=0,"",CN87/(CN31-CN27))</f>
        <v>9.9342383529057943E-2</v>
      </c>
      <c r="CO96" s="355">
        <f t="shared" si="112"/>
        <v>9.1466525085922332E-2</v>
      </c>
      <c r="CP96" s="355" t="str">
        <f t="shared" si="112"/>
        <v/>
      </c>
      <c r="CQ96" s="355" t="str">
        <f t="shared" si="112"/>
        <v/>
      </c>
      <c r="CR96" s="379">
        <f t="shared" si="111"/>
        <v>9.5498289520650564E-2</v>
      </c>
      <c r="CS96" s="355">
        <f t="shared" ref="CS96:CV96" si="113">IF((CS31-CS27)=0,"",CS87/(CS31-CS27))</f>
        <v>0.10413760838467861</v>
      </c>
      <c r="CT96" s="355">
        <f t="shared" si="113"/>
        <v>9.4049825744596902E-2</v>
      </c>
      <c r="CU96" s="355" t="str">
        <f t="shared" si="113"/>
        <v/>
      </c>
      <c r="CV96" s="355" t="str">
        <f t="shared" si="113"/>
        <v/>
      </c>
      <c r="CW96" s="379">
        <f t="shared" si="111"/>
        <v>9.9165656452345152E-2</v>
      </c>
    </row>
    <row r="98" spans="7:7">
      <c r="G98" s="289"/>
    </row>
    <row r="99" spans="7:7">
      <c r="G99" s="289"/>
    </row>
  </sheetData>
  <sheetProtection formatColumns="0"/>
  <mergeCells count="18">
    <mergeCell ref="CW10:CW12"/>
    <mergeCell ref="CR10:CR12"/>
    <mergeCell ref="CM10:CM12"/>
    <mergeCell ref="CG11:CG12"/>
    <mergeCell ref="M11:M12"/>
    <mergeCell ref="Y11:Y12"/>
    <mergeCell ref="AW11:AW12"/>
    <mergeCell ref="AX10:AX12"/>
    <mergeCell ref="BI11:BI12"/>
    <mergeCell ref="BJ10:BJ12"/>
    <mergeCell ref="BU11:BU12"/>
    <mergeCell ref="BV10:BV12"/>
    <mergeCell ref="CH10:CH12"/>
    <mergeCell ref="B10:B12"/>
    <mergeCell ref="N10:N12"/>
    <mergeCell ref="Z10:Z12"/>
    <mergeCell ref="AK11:AK12"/>
    <mergeCell ref="AL10:AL12"/>
  </mergeCells>
  <pageMargins left="0.25" right="0.25" top="0.5" bottom="0.75" header="0.3" footer="0.3"/>
  <pageSetup paperSize="9" scale="64"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pageSetUpPr fitToPage="1"/>
  </sheetPr>
  <dimension ref="A1:EG341"/>
  <sheetViews>
    <sheetView zoomScale="50" zoomScaleNormal="50" workbookViewId="0">
      <selection activeCell="M111" sqref="M111"/>
    </sheetView>
  </sheetViews>
  <sheetFormatPr defaultColWidth="9.42578125" defaultRowHeight="12.75"/>
  <cols>
    <col min="1" max="1" width="49.42578125" style="120" bestFit="1" customWidth="1"/>
    <col min="2" max="2" width="8.5703125" style="120" bestFit="1" customWidth="1"/>
    <col min="3" max="13" width="15.5703125" style="120" customWidth="1"/>
    <col min="14" max="14" width="7.42578125" style="120" bestFit="1" customWidth="1"/>
    <col min="15" max="25" width="15.5703125" style="120" customWidth="1"/>
    <col min="26" max="26" width="7.42578125" style="120" bestFit="1" customWidth="1"/>
    <col min="27" max="37" width="15.5703125" style="120" customWidth="1"/>
    <col min="38" max="38" width="7.42578125" style="120" bestFit="1" customWidth="1"/>
    <col min="39" max="49" width="15.5703125" style="120" customWidth="1"/>
    <col min="50" max="50" width="7.42578125" style="120" bestFit="1" customWidth="1"/>
    <col min="51" max="61" width="15.5703125" style="120" customWidth="1"/>
    <col min="62" max="62" width="7.42578125" style="120" bestFit="1" customWidth="1"/>
    <col min="63" max="73" width="15.5703125" style="120" customWidth="1"/>
    <col min="74" max="74" width="7.42578125" style="120" bestFit="1" customWidth="1"/>
    <col min="75" max="85" width="15.5703125" style="120" customWidth="1"/>
    <col min="86" max="86" width="7.42578125" style="120" bestFit="1" customWidth="1"/>
    <col min="87" max="101" width="15.5703125" style="120" customWidth="1"/>
    <col min="102" max="102" width="13.42578125" style="287" bestFit="1" customWidth="1"/>
    <col min="103" max="103" width="11.42578125" style="287" bestFit="1" customWidth="1"/>
    <col min="104" max="104" width="13.42578125" style="287" bestFit="1" customWidth="1"/>
    <col min="105" max="105" width="11.42578125" style="287" bestFit="1" customWidth="1"/>
    <col min="106" max="106" width="13.42578125" style="287" bestFit="1" customWidth="1"/>
    <col min="107" max="135" width="9.42578125" style="287"/>
    <col min="136" max="16384" width="9.42578125" style="120"/>
  </cols>
  <sheetData>
    <row r="1" spans="1:137" s="163" customFormat="1" ht="27" customHeight="1">
      <c r="A1" s="15" t="s">
        <v>1371</v>
      </c>
      <c r="E1" s="164"/>
      <c r="F1" s="164"/>
      <c r="G1" s="291"/>
      <c r="H1" s="164"/>
      <c r="I1" s="164"/>
      <c r="J1" s="164"/>
      <c r="K1" s="164"/>
      <c r="L1" s="291"/>
      <c r="M1" s="164"/>
      <c r="N1" s="164"/>
      <c r="O1" s="164"/>
      <c r="P1" s="164"/>
      <c r="Q1" s="164"/>
      <c r="R1" s="164"/>
      <c r="S1" s="291"/>
      <c r="T1" s="164"/>
      <c r="U1" s="164"/>
      <c r="V1" s="164"/>
      <c r="W1" s="164"/>
      <c r="X1" s="291"/>
      <c r="Y1" s="164"/>
      <c r="Z1" s="164"/>
      <c r="AA1" s="164"/>
      <c r="AB1" s="164"/>
      <c r="AC1" s="164"/>
      <c r="AD1" s="164"/>
      <c r="AE1" s="291"/>
      <c r="AF1" s="164"/>
      <c r="AG1" s="164"/>
      <c r="AH1" s="164"/>
      <c r="AI1" s="164"/>
      <c r="AJ1" s="291"/>
      <c r="AK1" s="164"/>
      <c r="AL1" s="164"/>
      <c r="AM1" s="164"/>
      <c r="AN1" s="164"/>
      <c r="AO1" s="164"/>
      <c r="AP1" s="164"/>
      <c r="AQ1" s="291"/>
      <c r="AR1" s="164"/>
      <c r="AS1" s="164"/>
      <c r="AT1" s="164"/>
      <c r="AU1" s="164"/>
      <c r="AV1" s="291"/>
      <c r="AW1" s="164"/>
      <c r="AX1" s="164"/>
      <c r="AY1" s="164"/>
      <c r="AZ1" s="164"/>
      <c r="BA1" s="164"/>
      <c r="BB1" s="164"/>
      <c r="BC1" s="291"/>
      <c r="BD1" s="164"/>
      <c r="BE1" s="164"/>
      <c r="BF1" s="164"/>
      <c r="BG1" s="164"/>
      <c r="BH1" s="291"/>
      <c r="BI1" s="164"/>
      <c r="BJ1" s="164"/>
      <c r="BK1" s="164"/>
      <c r="BL1" s="164"/>
      <c r="BM1" s="164"/>
      <c r="BN1" s="164"/>
      <c r="BO1" s="291"/>
      <c r="BP1" s="164"/>
      <c r="BQ1" s="164"/>
      <c r="BR1" s="164"/>
      <c r="BS1" s="164"/>
      <c r="BT1" s="291"/>
      <c r="BU1" s="164"/>
      <c r="BV1" s="164"/>
      <c r="BW1" s="164"/>
      <c r="BX1" s="164"/>
      <c r="BY1" s="164"/>
      <c r="BZ1" s="164"/>
      <c r="CA1" s="291"/>
      <c r="CB1" s="164"/>
      <c r="CC1" s="164"/>
      <c r="CD1" s="164"/>
      <c r="CE1" s="164"/>
      <c r="CF1" s="291"/>
      <c r="CG1" s="164"/>
      <c r="CH1" s="164"/>
      <c r="CI1" s="164"/>
      <c r="CJ1" s="164"/>
      <c r="CK1" s="164"/>
      <c r="CL1" s="164"/>
      <c r="CM1" s="164"/>
      <c r="CN1" s="164"/>
      <c r="CO1" s="164"/>
      <c r="CP1" s="164"/>
      <c r="CQ1" s="164"/>
      <c r="CR1" s="164"/>
      <c r="CS1" s="164"/>
      <c r="CT1" s="164"/>
      <c r="CU1" s="164"/>
      <c r="CV1" s="164"/>
      <c r="CW1" s="164"/>
      <c r="CX1" s="164"/>
      <c r="CY1" s="164"/>
      <c r="CZ1" s="164"/>
      <c r="DA1" s="164"/>
      <c r="DB1" s="164"/>
      <c r="DC1" s="164"/>
      <c r="DD1" s="164"/>
      <c r="DE1" s="164"/>
      <c r="DF1" s="164"/>
      <c r="DG1" s="164"/>
      <c r="DH1" s="164"/>
      <c r="DI1" s="164"/>
      <c r="DJ1" s="164"/>
      <c r="DK1" s="164"/>
      <c r="DL1" s="164"/>
      <c r="DM1" s="164"/>
      <c r="DN1" s="164"/>
      <c r="DO1" s="164"/>
      <c r="DP1" s="164"/>
      <c r="DQ1" s="164"/>
      <c r="DR1" s="164"/>
      <c r="DS1" s="164"/>
      <c r="DT1" s="164"/>
      <c r="DU1" s="164"/>
      <c r="DV1" s="164"/>
      <c r="DW1" s="164"/>
      <c r="DX1" s="164"/>
      <c r="DY1" s="164"/>
      <c r="DZ1" s="164"/>
      <c r="EA1" s="164"/>
      <c r="EB1" s="164"/>
      <c r="EC1" s="164"/>
      <c r="ED1" s="164"/>
      <c r="EE1" s="164"/>
    </row>
    <row r="2" spans="1:137" s="163" customFormat="1" ht="15.75">
      <c r="A2" s="123" t="s">
        <v>1353</v>
      </c>
      <c r="B2" s="356" t="str">
        <f>'Schedule 3A_Income Statement'!B2</f>
        <v>CCA One Care-Commonwealth Care Alliance</v>
      </c>
      <c r="C2" s="357"/>
      <c r="D2" s="357"/>
      <c r="E2" s="357"/>
      <c r="F2" s="357"/>
      <c r="G2" s="381"/>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row>
    <row r="3" spans="1:137" s="163" customFormat="1" ht="15.75">
      <c r="A3" s="123" t="s">
        <v>1338</v>
      </c>
      <c r="B3" s="456" t="str">
        <f>'Schedule 3A_Income Statement'!B3</f>
        <v>January 2024-June 2024</v>
      </c>
      <c r="C3" s="457"/>
      <c r="D3" s="457"/>
      <c r="E3" s="457"/>
      <c r="F3" s="457"/>
      <c r="G3" s="381"/>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row>
    <row r="4" spans="1:137" s="163" customFormat="1" ht="15.75">
      <c r="A4" s="123" t="s">
        <v>1356</v>
      </c>
      <c r="B4" s="359">
        <f>'Schedule 3A_Income Statement'!B4</f>
        <v>45473</v>
      </c>
      <c r="C4" s="357"/>
      <c r="D4" s="357"/>
      <c r="E4" s="357"/>
      <c r="F4" s="357"/>
      <c r="G4" s="381"/>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row>
    <row r="5" spans="1:137" s="163" customFormat="1" ht="15.75">
      <c r="A5" s="123" t="s">
        <v>1357</v>
      </c>
      <c r="B5" s="356" t="str">
        <f>'Schedule 3A_Income Statement'!B5</f>
        <v>CCA</v>
      </c>
      <c r="C5" s="357"/>
      <c r="D5" s="357"/>
      <c r="E5" s="357"/>
      <c r="F5" s="357"/>
      <c r="G5" s="381"/>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4"/>
      <c r="CL5" s="164"/>
      <c r="CM5" s="164"/>
      <c r="CN5" s="164"/>
      <c r="CO5" s="164"/>
      <c r="CP5" s="164"/>
      <c r="CQ5" s="164"/>
      <c r="CR5" s="164"/>
      <c r="CS5" s="164"/>
      <c r="CT5" s="164"/>
      <c r="CU5" s="164"/>
      <c r="CV5" s="164"/>
      <c r="CW5" s="164"/>
      <c r="CX5" s="164"/>
      <c r="CY5" s="164"/>
      <c r="CZ5" s="164"/>
      <c r="DA5" s="164"/>
      <c r="DB5" s="164"/>
      <c r="DC5" s="164"/>
      <c r="DD5" s="164"/>
      <c r="DE5" s="164"/>
      <c r="DF5" s="164"/>
      <c r="DG5" s="164"/>
      <c r="DH5" s="164"/>
      <c r="DI5" s="164"/>
      <c r="DJ5" s="164"/>
      <c r="DK5" s="164"/>
      <c r="DL5" s="164"/>
      <c r="DM5" s="164"/>
      <c r="DN5" s="164"/>
      <c r="DO5" s="164"/>
      <c r="DP5" s="164"/>
      <c r="DQ5" s="164"/>
      <c r="DR5" s="164"/>
      <c r="DS5" s="164"/>
      <c r="DT5" s="164"/>
      <c r="DU5" s="164"/>
      <c r="DV5" s="164"/>
      <c r="DW5" s="164"/>
      <c r="DX5" s="164"/>
      <c r="DY5" s="164"/>
      <c r="DZ5" s="164"/>
      <c r="EA5" s="164"/>
      <c r="EB5" s="164"/>
      <c r="EC5" s="164"/>
      <c r="ED5" s="164"/>
      <c r="EE5" s="164"/>
      <c r="EF5" s="164"/>
      <c r="EG5" s="164"/>
    </row>
    <row r="6" spans="1:137" s="163" customFormat="1" ht="15.75">
      <c r="A6" s="123" t="s">
        <v>1341</v>
      </c>
      <c r="B6" s="359">
        <f>'Schedule 3A_Income Statement'!B6</f>
        <v>45534</v>
      </c>
      <c r="C6" s="357"/>
      <c r="D6" s="357"/>
      <c r="E6" s="357"/>
      <c r="F6" s="357"/>
      <c r="G6" s="381"/>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c r="DD6" s="164"/>
      <c r="DE6" s="164"/>
      <c r="DF6" s="164"/>
      <c r="DG6" s="164"/>
      <c r="DH6" s="164"/>
      <c r="DI6" s="164"/>
      <c r="DJ6" s="164"/>
      <c r="DK6" s="164"/>
      <c r="DL6" s="164"/>
      <c r="DM6" s="164"/>
      <c r="DN6" s="164"/>
      <c r="DO6" s="164"/>
      <c r="DP6" s="164"/>
      <c r="DQ6" s="164"/>
      <c r="DR6" s="164"/>
      <c r="DS6" s="164"/>
      <c r="DT6" s="164"/>
      <c r="DU6" s="164"/>
      <c r="DV6" s="164"/>
      <c r="DW6" s="164"/>
      <c r="DX6" s="164"/>
      <c r="DY6" s="164"/>
      <c r="DZ6" s="164"/>
      <c r="EA6" s="164"/>
      <c r="EB6" s="164"/>
      <c r="EC6" s="164"/>
      <c r="ED6" s="164"/>
      <c r="EE6" s="164"/>
      <c r="EF6" s="164"/>
      <c r="EG6" s="164"/>
    </row>
    <row r="7" spans="1:137" s="163" customFormat="1">
      <c r="A7" s="211" t="s">
        <v>1342</v>
      </c>
      <c r="B7" s="165"/>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I7" s="164"/>
      <c r="DJ7" s="164"/>
      <c r="DK7" s="164"/>
      <c r="DL7" s="164"/>
      <c r="DM7" s="164"/>
      <c r="DN7" s="164"/>
      <c r="DO7" s="164"/>
      <c r="DP7" s="164"/>
      <c r="DQ7" s="164"/>
      <c r="DR7" s="164"/>
      <c r="DS7" s="164"/>
      <c r="DT7" s="164"/>
      <c r="DU7" s="164"/>
      <c r="DV7" s="164"/>
      <c r="DW7" s="164"/>
      <c r="DX7" s="164"/>
      <c r="DY7" s="164"/>
      <c r="DZ7" s="164"/>
      <c r="EA7" s="164"/>
      <c r="EB7" s="164"/>
      <c r="EC7" s="164"/>
      <c r="ED7" s="164"/>
      <c r="EE7" s="164"/>
    </row>
    <row r="8" spans="1:137" s="163" customFormat="1">
      <c r="A8" s="211" t="s">
        <v>47</v>
      </c>
      <c r="B8" s="165"/>
      <c r="E8" s="164"/>
      <c r="F8" s="164"/>
      <c r="G8" s="164"/>
      <c r="H8" s="164"/>
      <c r="I8" s="164"/>
      <c r="J8" s="164"/>
      <c r="K8" s="164"/>
      <c r="L8" s="164"/>
      <c r="M8" s="164"/>
      <c r="N8" s="314"/>
      <c r="O8" s="164"/>
      <c r="P8" s="164"/>
      <c r="Q8" s="164"/>
      <c r="R8" s="164"/>
      <c r="S8" s="164"/>
      <c r="T8" s="164"/>
      <c r="U8" s="164"/>
      <c r="V8" s="164"/>
      <c r="W8" s="164"/>
      <c r="X8" s="164"/>
      <c r="Y8" s="164"/>
      <c r="Z8" s="314"/>
      <c r="AA8" s="164"/>
      <c r="AB8" s="164"/>
      <c r="AC8" s="164"/>
      <c r="AD8" s="164"/>
      <c r="AE8" s="164"/>
      <c r="AF8" s="164"/>
      <c r="AG8" s="164"/>
      <c r="AH8" s="164"/>
      <c r="AI8" s="164"/>
      <c r="AJ8" s="164"/>
      <c r="AK8" s="164"/>
      <c r="AL8" s="314"/>
      <c r="AM8" s="164"/>
      <c r="AN8" s="164"/>
      <c r="AO8" s="164"/>
      <c r="AP8" s="164"/>
      <c r="AQ8" s="164"/>
      <c r="AR8" s="164"/>
      <c r="AS8" s="164"/>
      <c r="AT8" s="164"/>
      <c r="AU8" s="164"/>
      <c r="AV8" s="164"/>
      <c r="AW8" s="164"/>
      <c r="AX8" s="314"/>
      <c r="AY8" s="164"/>
      <c r="AZ8" s="164"/>
      <c r="BA8" s="164"/>
      <c r="BB8" s="164"/>
      <c r="BC8" s="164"/>
      <c r="BD8" s="164"/>
      <c r="BE8" s="164"/>
      <c r="BF8" s="164"/>
      <c r="BG8" s="164"/>
      <c r="BH8" s="164"/>
      <c r="BI8" s="164"/>
      <c r="BJ8" s="31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row>
    <row r="9" spans="1:137" s="163" customFormat="1">
      <c r="A9" s="211"/>
      <c r="B9" s="165"/>
      <c r="E9" s="164"/>
      <c r="F9" s="164"/>
      <c r="G9" s="164"/>
      <c r="H9" s="164"/>
      <c r="I9" s="164"/>
      <c r="J9" s="164"/>
      <c r="K9" s="164"/>
      <c r="L9" s="164"/>
      <c r="M9" s="164"/>
      <c r="N9" s="314"/>
      <c r="O9" s="164"/>
      <c r="P9" s="164"/>
      <c r="Q9" s="164"/>
      <c r="R9" s="164"/>
      <c r="S9" s="164"/>
      <c r="T9" s="164"/>
      <c r="U9" s="164"/>
      <c r="V9" s="164"/>
      <c r="W9" s="164"/>
      <c r="X9" s="164"/>
      <c r="Y9" s="164"/>
      <c r="Z9" s="314"/>
      <c r="AA9" s="164"/>
      <c r="AB9" s="164"/>
      <c r="AC9" s="164"/>
      <c r="AD9" s="164"/>
      <c r="AE9" s="164"/>
      <c r="AF9" s="164"/>
      <c r="AG9" s="164"/>
      <c r="AH9" s="164"/>
      <c r="AI9" s="164"/>
      <c r="AJ9" s="164"/>
      <c r="AK9" s="164"/>
      <c r="AL9" s="314"/>
      <c r="AM9" s="164"/>
      <c r="AN9" s="164"/>
      <c r="AO9" s="164"/>
      <c r="AP9" s="164"/>
      <c r="AQ9" s="164"/>
      <c r="AR9" s="164"/>
      <c r="AS9" s="164"/>
      <c r="AT9" s="164"/>
      <c r="AU9" s="164"/>
      <c r="AV9" s="164"/>
      <c r="AW9" s="164"/>
      <c r="AX9" s="314"/>
      <c r="AY9" s="164"/>
      <c r="AZ9" s="164"/>
      <c r="BA9" s="164"/>
      <c r="BB9" s="164"/>
      <c r="BC9" s="164"/>
      <c r="BD9" s="164"/>
      <c r="BE9" s="164"/>
      <c r="BF9" s="164"/>
      <c r="BG9" s="164"/>
      <c r="BH9" s="164"/>
      <c r="BI9" s="164"/>
      <c r="BJ9" s="31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row>
    <row r="10" spans="1:137" s="163" customFormat="1" ht="15.75" customHeight="1">
      <c r="A10" s="362"/>
      <c r="B10" s="760" t="s">
        <v>1372</v>
      </c>
      <c r="C10" s="363" t="s">
        <v>467</v>
      </c>
      <c r="D10" s="364"/>
      <c r="E10" s="364"/>
      <c r="F10" s="364"/>
      <c r="G10" s="364"/>
      <c r="H10" s="364"/>
      <c r="I10" s="364"/>
      <c r="J10" s="364"/>
      <c r="K10" s="364"/>
      <c r="L10" s="364"/>
      <c r="M10" s="365"/>
      <c r="N10" s="760" t="s">
        <v>1372</v>
      </c>
      <c r="O10" s="363" t="s">
        <v>470</v>
      </c>
      <c r="P10" s="364"/>
      <c r="Q10" s="364"/>
      <c r="R10" s="364"/>
      <c r="S10" s="364"/>
      <c r="T10" s="364"/>
      <c r="U10" s="364"/>
      <c r="V10" s="364"/>
      <c r="W10" s="364"/>
      <c r="X10" s="364"/>
      <c r="Y10" s="365"/>
      <c r="Z10" s="760" t="s">
        <v>1372</v>
      </c>
      <c r="AA10" s="363" t="s">
        <v>473</v>
      </c>
      <c r="AB10" s="364"/>
      <c r="AC10" s="364"/>
      <c r="AD10" s="364"/>
      <c r="AE10" s="364"/>
      <c r="AF10" s="364"/>
      <c r="AG10" s="364"/>
      <c r="AH10" s="364"/>
      <c r="AI10" s="364"/>
      <c r="AJ10" s="364"/>
      <c r="AK10" s="365"/>
      <c r="AL10" s="760" t="s">
        <v>1372</v>
      </c>
      <c r="AM10" s="363" t="s">
        <v>476</v>
      </c>
      <c r="AN10" s="364"/>
      <c r="AO10" s="364"/>
      <c r="AP10" s="364"/>
      <c r="AQ10" s="364"/>
      <c r="AR10" s="364"/>
      <c r="AS10" s="364"/>
      <c r="AT10" s="364"/>
      <c r="AU10" s="364"/>
      <c r="AV10" s="364"/>
      <c r="AW10" s="365"/>
      <c r="AX10" s="760" t="s">
        <v>1372</v>
      </c>
      <c r="AY10" s="363" t="s">
        <v>479</v>
      </c>
      <c r="AZ10" s="364"/>
      <c r="BA10" s="364"/>
      <c r="BB10" s="364"/>
      <c r="BC10" s="364"/>
      <c r="BD10" s="364"/>
      <c r="BE10" s="364"/>
      <c r="BF10" s="364"/>
      <c r="BG10" s="364"/>
      <c r="BH10" s="364"/>
      <c r="BI10" s="365"/>
      <c r="BJ10" s="760" t="s">
        <v>1372</v>
      </c>
      <c r="BK10" s="363" t="s">
        <v>482</v>
      </c>
      <c r="BL10" s="364"/>
      <c r="BM10" s="364"/>
      <c r="BN10" s="364"/>
      <c r="BO10" s="364"/>
      <c r="BP10" s="364"/>
      <c r="BQ10" s="364"/>
      <c r="BR10" s="364"/>
      <c r="BS10" s="364"/>
      <c r="BT10" s="364"/>
      <c r="BU10" s="365"/>
      <c r="BV10" s="760" t="s">
        <v>1372</v>
      </c>
      <c r="BW10" s="363" t="s">
        <v>485</v>
      </c>
      <c r="BX10" s="364"/>
      <c r="BY10" s="364"/>
      <c r="BZ10" s="364"/>
      <c r="CA10" s="364"/>
      <c r="CB10" s="364"/>
      <c r="CC10" s="364"/>
      <c r="CD10" s="364"/>
      <c r="CE10" s="364"/>
      <c r="CF10" s="364"/>
      <c r="CG10" s="365"/>
      <c r="CH10" s="760" t="s">
        <v>1372</v>
      </c>
      <c r="CI10" s="546"/>
      <c r="CJ10" s="547"/>
      <c r="CK10" s="547"/>
      <c r="CL10" s="548"/>
      <c r="CM10" s="765" t="s">
        <v>1374</v>
      </c>
      <c r="CN10" s="546"/>
      <c r="CO10" s="547"/>
      <c r="CP10" s="547"/>
      <c r="CQ10" s="548"/>
      <c r="CR10" s="765" t="s">
        <v>1374</v>
      </c>
      <c r="CS10" s="546"/>
      <c r="CT10" s="547"/>
      <c r="CU10" s="547"/>
      <c r="CV10" s="548"/>
      <c r="CW10" s="765" t="s">
        <v>1374</v>
      </c>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row>
    <row r="11" spans="1:137" s="163" customFormat="1" ht="32.1" customHeight="1">
      <c r="A11" s="122" t="s">
        <v>1375</v>
      </c>
      <c r="B11" s="761"/>
      <c r="C11" s="363" t="s">
        <v>343</v>
      </c>
      <c r="D11" s="364"/>
      <c r="E11" s="364"/>
      <c r="F11" s="364"/>
      <c r="G11" s="366"/>
      <c r="H11" s="367" t="s">
        <v>1376</v>
      </c>
      <c r="I11" s="364"/>
      <c r="J11" s="364"/>
      <c r="K11" s="364"/>
      <c r="L11" s="364"/>
      <c r="M11" s="763" t="s">
        <v>1377</v>
      </c>
      <c r="N11" s="761"/>
      <c r="O11" s="364" t="s">
        <v>343</v>
      </c>
      <c r="P11" s="364"/>
      <c r="Q11" s="364"/>
      <c r="R11" s="364"/>
      <c r="S11" s="366"/>
      <c r="T11" s="367" t="s">
        <v>1376</v>
      </c>
      <c r="U11" s="364"/>
      <c r="V11" s="364"/>
      <c r="W11" s="364"/>
      <c r="X11" s="364"/>
      <c r="Y11" s="763" t="s">
        <v>1377</v>
      </c>
      <c r="Z11" s="761"/>
      <c r="AA11" s="363" t="s">
        <v>343</v>
      </c>
      <c r="AB11" s="364"/>
      <c r="AC11" s="364"/>
      <c r="AD11" s="364"/>
      <c r="AE11" s="366"/>
      <c r="AF11" s="367" t="s">
        <v>1376</v>
      </c>
      <c r="AG11" s="364"/>
      <c r="AH11" s="364"/>
      <c r="AI11" s="364"/>
      <c r="AJ11" s="364"/>
      <c r="AK11" s="763" t="s">
        <v>1377</v>
      </c>
      <c r="AL11" s="761"/>
      <c r="AM11" s="363" t="s">
        <v>343</v>
      </c>
      <c r="AN11" s="364"/>
      <c r="AO11" s="364"/>
      <c r="AP11" s="364"/>
      <c r="AQ11" s="366"/>
      <c r="AR11" s="367" t="s">
        <v>1376</v>
      </c>
      <c r="AS11" s="364"/>
      <c r="AT11" s="364"/>
      <c r="AU11" s="364"/>
      <c r="AV11" s="364"/>
      <c r="AW11" s="763" t="s">
        <v>1377</v>
      </c>
      <c r="AX11" s="761"/>
      <c r="AY11" s="363" t="s">
        <v>343</v>
      </c>
      <c r="AZ11" s="364"/>
      <c r="BA11" s="364"/>
      <c r="BB11" s="364"/>
      <c r="BC11" s="366"/>
      <c r="BD11" s="367" t="s">
        <v>1376</v>
      </c>
      <c r="BE11" s="364"/>
      <c r="BF11" s="364"/>
      <c r="BG11" s="364"/>
      <c r="BH11" s="364"/>
      <c r="BI11" s="763" t="s">
        <v>1377</v>
      </c>
      <c r="BJ11" s="761"/>
      <c r="BK11" s="363" t="s">
        <v>343</v>
      </c>
      <c r="BL11" s="364"/>
      <c r="BM11" s="364"/>
      <c r="BN11" s="364"/>
      <c r="BO11" s="366"/>
      <c r="BP11" s="367" t="s">
        <v>1376</v>
      </c>
      <c r="BQ11" s="364"/>
      <c r="BR11" s="364"/>
      <c r="BS11" s="364"/>
      <c r="BT11" s="364"/>
      <c r="BU11" s="763" t="s">
        <v>1377</v>
      </c>
      <c r="BV11" s="761"/>
      <c r="BW11" s="363" t="s">
        <v>343</v>
      </c>
      <c r="BX11" s="364"/>
      <c r="BY11" s="364"/>
      <c r="BZ11" s="364"/>
      <c r="CA11" s="366"/>
      <c r="CB11" s="367" t="s">
        <v>1376</v>
      </c>
      <c r="CC11" s="364"/>
      <c r="CD11" s="364"/>
      <c r="CE11" s="364"/>
      <c r="CF11" s="364"/>
      <c r="CG11" s="763" t="s">
        <v>1377</v>
      </c>
      <c r="CH11" s="761"/>
      <c r="CI11" s="545" t="s">
        <v>343</v>
      </c>
      <c r="CJ11" s="545"/>
      <c r="CK11" s="545"/>
      <c r="CL11" s="545"/>
      <c r="CM11" s="766"/>
      <c r="CN11" s="545" t="s">
        <v>1376</v>
      </c>
      <c r="CO11" s="545"/>
      <c r="CP11" s="545"/>
      <c r="CQ11" s="545"/>
      <c r="CR11" s="766"/>
      <c r="CS11" s="545" t="s">
        <v>1378</v>
      </c>
      <c r="CT11" s="545"/>
      <c r="CU11" s="545"/>
      <c r="CV11" s="545"/>
      <c r="CW11" s="766"/>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row>
    <row r="12" spans="1:137" ht="12.75" customHeight="1">
      <c r="A12" s="88" t="s">
        <v>1379</v>
      </c>
      <c r="B12" s="762"/>
      <c r="C12" s="283" t="s">
        <v>1344</v>
      </c>
      <c r="D12" s="283" t="s">
        <v>1348</v>
      </c>
      <c r="E12" s="283" t="s">
        <v>1349</v>
      </c>
      <c r="F12" s="283" t="s">
        <v>1350</v>
      </c>
      <c r="G12" s="598" t="s">
        <v>1351</v>
      </c>
      <c r="H12" s="284" t="s">
        <v>1344</v>
      </c>
      <c r="I12" s="283" t="s">
        <v>1348</v>
      </c>
      <c r="J12" s="283" t="s">
        <v>1349</v>
      </c>
      <c r="K12" s="283" t="s">
        <v>1350</v>
      </c>
      <c r="L12" s="598" t="s">
        <v>1351</v>
      </c>
      <c r="M12" s="764"/>
      <c r="N12" s="762"/>
      <c r="O12" s="285" t="s">
        <v>1344</v>
      </c>
      <c r="P12" s="283" t="s">
        <v>1348</v>
      </c>
      <c r="Q12" s="283" t="s">
        <v>1349</v>
      </c>
      <c r="R12" s="283" t="s">
        <v>1350</v>
      </c>
      <c r="S12" s="598" t="s">
        <v>1351</v>
      </c>
      <c r="T12" s="284" t="s">
        <v>1344</v>
      </c>
      <c r="U12" s="283" t="s">
        <v>1348</v>
      </c>
      <c r="V12" s="283" t="s">
        <v>1349</v>
      </c>
      <c r="W12" s="283" t="s">
        <v>1350</v>
      </c>
      <c r="X12" s="598" t="s">
        <v>1351</v>
      </c>
      <c r="Y12" s="764"/>
      <c r="Z12" s="762"/>
      <c r="AA12" s="283" t="s">
        <v>1344</v>
      </c>
      <c r="AB12" s="283" t="s">
        <v>1348</v>
      </c>
      <c r="AC12" s="283" t="s">
        <v>1349</v>
      </c>
      <c r="AD12" s="283" t="s">
        <v>1350</v>
      </c>
      <c r="AE12" s="598" t="s">
        <v>1351</v>
      </c>
      <c r="AF12" s="284" t="s">
        <v>1344</v>
      </c>
      <c r="AG12" s="283" t="s">
        <v>1348</v>
      </c>
      <c r="AH12" s="283" t="s">
        <v>1349</v>
      </c>
      <c r="AI12" s="283" t="s">
        <v>1350</v>
      </c>
      <c r="AJ12" s="598" t="s">
        <v>1351</v>
      </c>
      <c r="AK12" s="764"/>
      <c r="AL12" s="762"/>
      <c r="AM12" s="283" t="s">
        <v>1344</v>
      </c>
      <c r="AN12" s="283" t="s">
        <v>1348</v>
      </c>
      <c r="AO12" s="283" t="s">
        <v>1349</v>
      </c>
      <c r="AP12" s="283" t="s">
        <v>1350</v>
      </c>
      <c r="AQ12" s="598" t="s">
        <v>1351</v>
      </c>
      <c r="AR12" s="284" t="s">
        <v>1344</v>
      </c>
      <c r="AS12" s="283" t="s">
        <v>1348</v>
      </c>
      <c r="AT12" s="283" t="s">
        <v>1349</v>
      </c>
      <c r="AU12" s="283" t="s">
        <v>1350</v>
      </c>
      <c r="AV12" s="598" t="s">
        <v>1351</v>
      </c>
      <c r="AW12" s="764"/>
      <c r="AX12" s="762"/>
      <c r="AY12" s="283" t="s">
        <v>1344</v>
      </c>
      <c r="AZ12" s="283" t="s">
        <v>1348</v>
      </c>
      <c r="BA12" s="283" t="s">
        <v>1349</v>
      </c>
      <c r="BB12" s="283" t="s">
        <v>1350</v>
      </c>
      <c r="BC12" s="598" t="s">
        <v>1351</v>
      </c>
      <c r="BD12" s="284" t="s">
        <v>1344</v>
      </c>
      <c r="BE12" s="283" t="s">
        <v>1348</v>
      </c>
      <c r="BF12" s="283" t="s">
        <v>1349</v>
      </c>
      <c r="BG12" s="283" t="s">
        <v>1350</v>
      </c>
      <c r="BH12" s="598" t="s">
        <v>1351</v>
      </c>
      <c r="BI12" s="764"/>
      <c r="BJ12" s="762"/>
      <c r="BK12" s="283" t="s">
        <v>1344</v>
      </c>
      <c r="BL12" s="283" t="s">
        <v>1348</v>
      </c>
      <c r="BM12" s="283" t="s">
        <v>1349</v>
      </c>
      <c r="BN12" s="283" t="s">
        <v>1350</v>
      </c>
      <c r="BO12" s="598" t="s">
        <v>1351</v>
      </c>
      <c r="BP12" s="284" t="s">
        <v>1344</v>
      </c>
      <c r="BQ12" s="283" t="s">
        <v>1348</v>
      </c>
      <c r="BR12" s="283" t="s">
        <v>1349</v>
      </c>
      <c r="BS12" s="283" t="s">
        <v>1350</v>
      </c>
      <c r="BT12" s="598" t="s">
        <v>1351</v>
      </c>
      <c r="BU12" s="764"/>
      <c r="BV12" s="762"/>
      <c r="BW12" s="283" t="s">
        <v>1344</v>
      </c>
      <c r="BX12" s="283" t="s">
        <v>1348</v>
      </c>
      <c r="BY12" s="283" t="s">
        <v>1349</v>
      </c>
      <c r="BZ12" s="283" t="s">
        <v>1350</v>
      </c>
      <c r="CA12" s="598" t="s">
        <v>1351</v>
      </c>
      <c r="CB12" s="284" t="s">
        <v>1344</v>
      </c>
      <c r="CC12" s="283" t="s">
        <v>1348</v>
      </c>
      <c r="CD12" s="283" t="s">
        <v>1349</v>
      </c>
      <c r="CE12" s="283" t="s">
        <v>1350</v>
      </c>
      <c r="CF12" s="598" t="s">
        <v>1351</v>
      </c>
      <c r="CG12" s="764"/>
      <c r="CH12" s="762"/>
      <c r="CI12" s="283" t="s">
        <v>1344</v>
      </c>
      <c r="CJ12" s="283" t="s">
        <v>1348</v>
      </c>
      <c r="CK12" s="283" t="s">
        <v>1349</v>
      </c>
      <c r="CL12" s="283" t="s">
        <v>1350</v>
      </c>
      <c r="CM12" s="767"/>
      <c r="CN12" s="283" t="s">
        <v>1344</v>
      </c>
      <c r="CO12" s="283" t="s">
        <v>1348</v>
      </c>
      <c r="CP12" s="283" t="s">
        <v>1349</v>
      </c>
      <c r="CQ12" s="283" t="s">
        <v>1350</v>
      </c>
      <c r="CR12" s="767"/>
      <c r="CS12" s="283" t="s">
        <v>1344</v>
      </c>
      <c r="CT12" s="283" t="s">
        <v>1348</v>
      </c>
      <c r="CU12" s="283" t="s">
        <v>1349</v>
      </c>
      <c r="CV12" s="283" t="s">
        <v>1350</v>
      </c>
      <c r="CW12" s="767"/>
    </row>
    <row r="13" spans="1:137" ht="15.75" customHeight="1">
      <c r="A13" s="16" t="s">
        <v>1380</v>
      </c>
      <c r="B13" s="124"/>
      <c r="C13" s="540">
        <f>INDEX('Schedule 1_Enrollment'!$D$11:$J$31,MATCH(C12,'Schedule 1_Enrollment'!$B$10:$B$28,0)+MATCH($A$8,'Schedule 1_Enrollment'!$C$11:$C$13,0)-1,MATCH(C10,'Schedule 1_Enrollment'!$D$10:$J$10,0))</f>
        <v>7556</v>
      </c>
      <c r="D13" s="540">
        <f>INDEX('Schedule 1_Enrollment'!$D$11:$J$31,MATCH(D12,'Schedule 1_Enrollment'!$B$10:$B$28,0)+MATCH($A$8,'Schedule 1_Enrollment'!$C$11:$C$13,0)-1,MATCH(C10,'Schedule 1_Enrollment'!$D$10:$J$10,0))</f>
        <v>6226</v>
      </c>
      <c r="E13" s="540">
        <f>INDEX('Schedule 1_Enrollment'!$D$11:$J$31,MATCH(E12,'Schedule 1_Enrollment'!$B$10:$B$28,0)+MATCH($A$8,'Schedule 1_Enrollment'!$C$11:$C$13,0)-1,MATCH(C10,'Schedule 1_Enrollment'!$D$10:$J$10,0))</f>
        <v>0</v>
      </c>
      <c r="F13" s="540">
        <f>INDEX('Schedule 1_Enrollment'!$D$11:$J$31,MATCH(F12,'Schedule 1_Enrollment'!$B$10:$B$28,0)+MATCH($A$8,'Schedule 1_Enrollment'!$C$11:$C$13,0)-1,MATCH(C10,'Schedule 1_Enrollment'!$D$10:$J$10,0))</f>
        <v>0</v>
      </c>
      <c r="G13" s="543">
        <f>SUM(C13:F13)</f>
        <v>13782</v>
      </c>
      <c r="H13" s="542">
        <f>INDEX('Schedule 1_Enrollment'!$D$11:$J$31,MATCH(H12,'Schedule 1_Enrollment'!$B$10:$B$28,0)+MATCH($A$8,'Schedule 1_Enrollment'!$C$11:$C$13,0)-1,MATCH(C10,'Schedule 1_Enrollment'!$D$10:$J$10,0))</f>
        <v>7556</v>
      </c>
      <c r="I13" s="540">
        <f>INDEX('Schedule 1_Enrollment'!$D$11:$J$31,MATCH(I12,'Schedule 1_Enrollment'!$B$10:$B$28,0)+MATCH($A$8,'Schedule 1_Enrollment'!$C$11:$C$13,0)-1,MATCH(C10,'Schedule 1_Enrollment'!$D$10:$J$10,0))</f>
        <v>6226</v>
      </c>
      <c r="J13" s="540">
        <f>INDEX('Schedule 1_Enrollment'!$D$11:$J$31,MATCH(J12,'Schedule 1_Enrollment'!$B$10:$B$28,0)+MATCH($A$8,'Schedule 1_Enrollment'!$C$11:$C$13,0)-1,MATCH(C10,'Schedule 1_Enrollment'!$D$10:$J$10,0))</f>
        <v>0</v>
      </c>
      <c r="K13" s="540">
        <f>INDEX('Schedule 1_Enrollment'!$D$11:$J$31,MATCH(K12,'Schedule 1_Enrollment'!$B$10:$B$28,0)+MATCH($A$8,'Schedule 1_Enrollment'!$C$11:$C$13,0)-1,MATCH(C10,'Schedule 1_Enrollment'!$D$10:$J$10,0))</f>
        <v>0</v>
      </c>
      <c r="L13" s="543">
        <f>SUM(H13:K13)</f>
        <v>13782</v>
      </c>
      <c r="M13" s="540">
        <f>L13</f>
        <v>13782</v>
      </c>
      <c r="N13" s="124"/>
      <c r="O13" s="540">
        <f>INDEX('Schedule 1_Enrollment'!$D$11:$J$31,MATCH(O12,'Schedule 1_Enrollment'!$B$10:$B$28,0)+MATCH($A$8,'Schedule 1_Enrollment'!$C$11:$C$13,0)-1,MATCH(O10,'Schedule 1_Enrollment'!$D$10:$J$10,0))</f>
        <v>8792</v>
      </c>
      <c r="P13" s="540">
        <f>INDEX('Schedule 1_Enrollment'!$D$11:$J$31,MATCH(P12,'Schedule 1_Enrollment'!$B$10:$B$28,0)+MATCH($A$8,'Schedule 1_Enrollment'!$C$11:$C$13,0)-1,MATCH(O10,'Schedule 1_Enrollment'!$D$10:$J$10,0))</f>
        <v>8195</v>
      </c>
      <c r="Q13" s="540">
        <f>INDEX('Schedule 1_Enrollment'!$D$11:$J$31,MATCH(Q12,'Schedule 1_Enrollment'!$B$10:$B$28,0)+MATCH($A$8,'Schedule 1_Enrollment'!$C$11:$C$13,0)-1,MATCH(O10,'Schedule 1_Enrollment'!$D$10:$J$10,0))</f>
        <v>0</v>
      </c>
      <c r="R13" s="540">
        <f>INDEX('Schedule 1_Enrollment'!$D$11:$J$31,MATCH(R12,'Schedule 1_Enrollment'!$B$10:$B$28,0)+MATCH($A$8,'Schedule 1_Enrollment'!$C$11:$C$13,0)-1,MATCH(O10,'Schedule 1_Enrollment'!$D$10:$J$10,0))</f>
        <v>0</v>
      </c>
      <c r="S13" s="543">
        <f>SUM(O13:R13)</f>
        <v>16987</v>
      </c>
      <c r="T13" s="542">
        <f>INDEX('Schedule 1_Enrollment'!$D$11:$J$31,MATCH(T12,'Schedule 1_Enrollment'!$B$10:$B$28,0)+MATCH($A$8,'Schedule 1_Enrollment'!$C$11:$C$13,0)-1,MATCH(O10,'Schedule 1_Enrollment'!$D$10:$J$10,0))</f>
        <v>8792</v>
      </c>
      <c r="U13" s="540">
        <f>INDEX('Schedule 1_Enrollment'!$D$11:$J$31,MATCH(U12,'Schedule 1_Enrollment'!$B$10:$B$28,0)+MATCH($A$8,'Schedule 1_Enrollment'!$C$11:$C$13,0)-1,MATCH(O10,'Schedule 1_Enrollment'!$D$10:$J$10,0))</f>
        <v>8195</v>
      </c>
      <c r="V13" s="540">
        <f>INDEX('Schedule 1_Enrollment'!$D$11:$J$31,MATCH(V12,'Schedule 1_Enrollment'!$B$10:$B$28,0)+MATCH($A$8,'Schedule 1_Enrollment'!$C$11:$C$13,0)-1,MATCH(O10,'Schedule 1_Enrollment'!$D$10:$J$10,0))</f>
        <v>0</v>
      </c>
      <c r="W13" s="540">
        <f>INDEX('Schedule 1_Enrollment'!$D$11:$J$31,MATCH(W12,'Schedule 1_Enrollment'!$B$10:$B$28,0)+MATCH($A$8,'Schedule 1_Enrollment'!$C$11:$C$13,0)-1,MATCH(O10,'Schedule 1_Enrollment'!$D$10:$J$10,0))</f>
        <v>0</v>
      </c>
      <c r="X13" s="543">
        <f>SUM(T13:W13)</f>
        <v>16987</v>
      </c>
      <c r="Y13" s="540">
        <f>X13</f>
        <v>16987</v>
      </c>
      <c r="Z13" s="124"/>
      <c r="AA13" s="540">
        <f>INDEX('Schedule 1_Enrollment'!$D$11:$J$31,MATCH(AA12,'Schedule 1_Enrollment'!$B$10:$B$28,0)+MATCH($A$8,'Schedule 1_Enrollment'!$C$11:$C$13,0)-1,MATCH(AA10,'Schedule 1_Enrollment'!$D$10:$J$10,0))</f>
        <v>1215</v>
      </c>
      <c r="AB13" s="540">
        <f>INDEX('Schedule 1_Enrollment'!$D$11:$J$31,MATCH(AB12,'Schedule 1_Enrollment'!$B$10:$B$28,0)+MATCH($A$8,'Schedule 1_Enrollment'!$C$11:$C$13,0)-1,MATCH(AA10,'Schedule 1_Enrollment'!$D$10:$J$10,0))</f>
        <v>1124</v>
      </c>
      <c r="AC13" s="540">
        <f>INDEX('Schedule 1_Enrollment'!$D$11:$J$31,MATCH(AC12,'Schedule 1_Enrollment'!$B$10:$B$28,0)+MATCH($A$8,'Schedule 1_Enrollment'!$C$11:$C$13,0)-1,MATCH(AA10,'Schedule 1_Enrollment'!$D$10:$J$10,0))</f>
        <v>0</v>
      </c>
      <c r="AD13" s="540">
        <f>INDEX('Schedule 1_Enrollment'!$D$11:$J$31,MATCH(AD12,'Schedule 1_Enrollment'!$B$10:$B$28,0)+MATCH($A$8,'Schedule 1_Enrollment'!$C$11:$C$13,0)-1,MATCH(AA10,'Schedule 1_Enrollment'!$D$10:$J$10,0))</f>
        <v>0</v>
      </c>
      <c r="AE13" s="543">
        <f>SUM(AA13:AD13)</f>
        <v>2339</v>
      </c>
      <c r="AF13" s="542">
        <f>INDEX('Schedule 1_Enrollment'!$D$11:$J$31,MATCH(AF12,'Schedule 1_Enrollment'!$B$10:$B$28,0)+MATCH($A$8,'Schedule 1_Enrollment'!$C$11:$C$13,0)-1,MATCH(AA10,'Schedule 1_Enrollment'!$D$10:$J$10,0))</f>
        <v>1215</v>
      </c>
      <c r="AG13" s="540">
        <f>INDEX('Schedule 1_Enrollment'!$D$11:$J$31,MATCH(AG12,'Schedule 1_Enrollment'!$B$10:$B$28,0)+MATCH($A$8,'Schedule 1_Enrollment'!$C$11:$C$13,0)-1,MATCH(AA10,'Schedule 1_Enrollment'!$D$10:$J$10,0))</f>
        <v>1124</v>
      </c>
      <c r="AH13" s="540">
        <f>INDEX('Schedule 1_Enrollment'!$D$11:$J$31,MATCH(AH12,'Schedule 1_Enrollment'!$B$10:$B$28,0)+MATCH($A$8,'Schedule 1_Enrollment'!$C$11:$C$13,0)-1,MATCH(AA10,'Schedule 1_Enrollment'!$D$10:$J$10,0))</f>
        <v>0</v>
      </c>
      <c r="AI13" s="540">
        <f>INDEX('Schedule 1_Enrollment'!$D$11:$J$31,MATCH(AI12,'Schedule 1_Enrollment'!$B$10:$B$28,0)+MATCH($A$8,'Schedule 1_Enrollment'!$C$11:$C$13,0)-1,MATCH(AA10,'Schedule 1_Enrollment'!$D$10:$J$10,0))</f>
        <v>0</v>
      </c>
      <c r="AJ13" s="543">
        <f>SUM(AF13:AI13)</f>
        <v>2339</v>
      </c>
      <c r="AK13" s="540">
        <f>AJ13</f>
        <v>2339</v>
      </c>
      <c r="AL13" s="124"/>
      <c r="AM13" s="540">
        <f>INDEX('Schedule 1_Enrollment'!$D$11:$J$31,MATCH(AM12,'Schedule 1_Enrollment'!$B$10:$B$28,0)+MATCH($A$8,'Schedule 1_Enrollment'!$C$11:$C$13,0)-1,MATCH(AM10,'Schedule 1_Enrollment'!$D$10:$J$10,0))</f>
        <v>27994</v>
      </c>
      <c r="AN13" s="540">
        <f>INDEX('Schedule 1_Enrollment'!$D$11:$J$31,MATCH(AN12,'Schedule 1_Enrollment'!$B$10:$B$28,0)+MATCH($A$8,'Schedule 1_Enrollment'!$C$11:$C$13,0)-1,MATCH(AM10,'Schedule 1_Enrollment'!$D$10:$J$10,0))</f>
        <v>28029</v>
      </c>
      <c r="AO13" s="540">
        <f>INDEX('Schedule 1_Enrollment'!$D$11:$J$31,MATCH(AO12,'Schedule 1_Enrollment'!$B$10:$B$28,0)+MATCH($A$8,'Schedule 1_Enrollment'!$C$11:$C$13,0)-1,MATCH(AM10,'Schedule 1_Enrollment'!$D$10:$J$10,0))</f>
        <v>0</v>
      </c>
      <c r="AP13" s="540">
        <f>INDEX('Schedule 1_Enrollment'!$D$11:$J$31,MATCH(AP12,'Schedule 1_Enrollment'!$B$10:$B$28,0)+MATCH($A$8,'Schedule 1_Enrollment'!$C$11:$C$13,0)-1,MATCH(AM10,'Schedule 1_Enrollment'!$D$10:$J$10,0))</f>
        <v>0</v>
      </c>
      <c r="AQ13" s="543">
        <f>SUM(AM13:AP13)</f>
        <v>56023</v>
      </c>
      <c r="AR13" s="542">
        <f>INDEX('Schedule 1_Enrollment'!$D$11:$J$31,MATCH(AR12,'Schedule 1_Enrollment'!$B$10:$B$28,0)+MATCH($A$8,'Schedule 1_Enrollment'!$C$11:$C$13,0)-1,MATCH(AM10,'Schedule 1_Enrollment'!$D$10:$J$10,0))</f>
        <v>27994</v>
      </c>
      <c r="AS13" s="540">
        <f>INDEX('Schedule 1_Enrollment'!$D$11:$J$31,MATCH(AS12,'Schedule 1_Enrollment'!$B$10:$B$28,0)+MATCH($A$8,'Schedule 1_Enrollment'!$C$11:$C$13,0)-1,MATCH(AM10,'Schedule 1_Enrollment'!$D$10:$J$10,0))</f>
        <v>28029</v>
      </c>
      <c r="AT13" s="540">
        <f>INDEX('Schedule 1_Enrollment'!$D$11:$J$31,MATCH(AT12,'Schedule 1_Enrollment'!$B$10:$B$28,0)+MATCH($A$8,'Schedule 1_Enrollment'!$C$11:$C$13,0)-1,MATCH(AM10,'Schedule 1_Enrollment'!$D$10:$J$10,0))</f>
        <v>0</v>
      </c>
      <c r="AU13" s="540">
        <f>INDEX('Schedule 1_Enrollment'!$D$11:$J$31,MATCH(AU12,'Schedule 1_Enrollment'!$B$10:$B$28,0)+MATCH($A$8,'Schedule 1_Enrollment'!$C$11:$C$13,0)-1,MATCH(AM10,'Schedule 1_Enrollment'!$D$10:$J$10,0))</f>
        <v>0</v>
      </c>
      <c r="AV13" s="543">
        <f>SUM(AR13:AU13)</f>
        <v>56023</v>
      </c>
      <c r="AW13" s="540">
        <f>AV13</f>
        <v>56023</v>
      </c>
      <c r="AX13" s="124"/>
      <c r="AY13" s="540">
        <f>INDEX('Schedule 1_Enrollment'!$D$11:$J$31,MATCH(AY12,'Schedule 1_Enrollment'!$B$10:$B$28,0)+MATCH($A$8,'Schedule 1_Enrollment'!$C$11:$C$13,0)-1,MATCH(AY10,'Schedule 1_Enrollment'!$D$10:$J$10,0))</f>
        <v>537</v>
      </c>
      <c r="AZ13" s="540">
        <f>INDEX('Schedule 1_Enrollment'!$D$11:$J$31,MATCH(AZ12,'Schedule 1_Enrollment'!$B$10:$B$28,0)+MATCH($A$8,'Schedule 1_Enrollment'!$C$11:$C$13,0)-1,MATCH(AY10,'Schedule 1_Enrollment'!$D$10:$J$10,0))</f>
        <v>562</v>
      </c>
      <c r="BA13" s="540">
        <f>INDEX('Schedule 1_Enrollment'!$D$11:$J$31,MATCH(BA12,'Schedule 1_Enrollment'!$B$10:$B$28,0)+MATCH($A$8,'Schedule 1_Enrollment'!$C$11:$C$13,0)-1,MATCH(AY10,'Schedule 1_Enrollment'!$D$10:$J$10,0))</f>
        <v>0</v>
      </c>
      <c r="BB13" s="540">
        <f>INDEX('Schedule 1_Enrollment'!$D$11:$J$31,MATCH(BB12,'Schedule 1_Enrollment'!$B$10:$B$28,0)+MATCH($A$8,'Schedule 1_Enrollment'!$C$11:$C$13,0)-1,MATCH(AY10,'Schedule 1_Enrollment'!$D$10:$J$10,0))</f>
        <v>0</v>
      </c>
      <c r="BC13" s="543">
        <f>SUM(AY13:BB13)</f>
        <v>1099</v>
      </c>
      <c r="BD13" s="542">
        <f>INDEX('Schedule 1_Enrollment'!$D$11:$J$31,MATCH(BD12,'Schedule 1_Enrollment'!$B$10:$B$28,0)+MATCH($A$8,'Schedule 1_Enrollment'!$C$11:$C$13,0)-1,MATCH(AY10,'Schedule 1_Enrollment'!$D$10:$J$10,0))</f>
        <v>537</v>
      </c>
      <c r="BE13" s="540">
        <f>INDEX('Schedule 1_Enrollment'!$D$11:$J$31,MATCH(BE12,'Schedule 1_Enrollment'!$B$10:$B$28,0)+MATCH($A$8,'Schedule 1_Enrollment'!$C$11:$C$13,0)-1,MATCH(AY10,'Schedule 1_Enrollment'!$D$10:$J$10,0))</f>
        <v>562</v>
      </c>
      <c r="BF13" s="540">
        <f>INDEX('Schedule 1_Enrollment'!$D$11:$J$31,MATCH(BF12,'Schedule 1_Enrollment'!$B$10:$B$28,0)+MATCH($A$8,'Schedule 1_Enrollment'!$C$11:$C$13,0)-1,MATCH(AY10,'Schedule 1_Enrollment'!$D$10:$J$10,0))</f>
        <v>0</v>
      </c>
      <c r="BG13" s="540">
        <f>INDEX('Schedule 1_Enrollment'!$D$11:$J$31,MATCH(BG12,'Schedule 1_Enrollment'!$B$10:$B$28,0)+MATCH($A$8,'Schedule 1_Enrollment'!$C$11:$C$13,0)-1,MATCH(AY10,'Schedule 1_Enrollment'!$D$10:$J$10,0))</f>
        <v>0</v>
      </c>
      <c r="BH13" s="543">
        <f>SUM(BD13:BG13)</f>
        <v>1099</v>
      </c>
      <c r="BI13" s="540">
        <f>BH13</f>
        <v>1099</v>
      </c>
      <c r="BJ13" s="124"/>
      <c r="BK13" s="540">
        <f>INDEX('Schedule 1_Enrollment'!$D$11:$J$31,MATCH(BK12,'Schedule 1_Enrollment'!$B$10:$B$28,0)+MATCH($A$8,'Schedule 1_Enrollment'!$C$11:$C$13,0)-1,MATCH(BK10,'Schedule 1_Enrollment'!$D$10:$J$10,0))</f>
        <v>0</v>
      </c>
      <c r="BL13" s="540">
        <f>INDEX('Schedule 1_Enrollment'!$D$11:$J$31,MATCH(BL12,'Schedule 1_Enrollment'!$B$10:$B$28,0)+MATCH($A$8,'Schedule 1_Enrollment'!$C$11:$C$13,0)-1,MATCH(BK10,'Schedule 1_Enrollment'!$D$10:$J$10,0))</f>
        <v>0</v>
      </c>
      <c r="BM13" s="540">
        <f>INDEX('Schedule 1_Enrollment'!$D$11:$J$31,MATCH(BM12,'Schedule 1_Enrollment'!$B$10:$B$28,0)+MATCH($A$8,'Schedule 1_Enrollment'!$C$11:$C$13,0)-1,MATCH(BK10,'Schedule 1_Enrollment'!$D$10:$J$10,0))</f>
        <v>0</v>
      </c>
      <c r="BN13" s="540">
        <f>INDEX('Schedule 1_Enrollment'!$D$11:$J$31,MATCH(BN12,'Schedule 1_Enrollment'!$B$10:$B$28,0)+MATCH($A$8,'Schedule 1_Enrollment'!$C$11:$C$13,0)-1,MATCH(BK10,'Schedule 1_Enrollment'!$D$10:$J$10,0))</f>
        <v>0</v>
      </c>
      <c r="BO13" s="543">
        <f>SUM(BK13:BN13)</f>
        <v>0</v>
      </c>
      <c r="BP13" s="542">
        <f>INDEX('Schedule 1_Enrollment'!$D$11:$J$31,MATCH(BP12,'Schedule 1_Enrollment'!$B$10:$B$28,0)+MATCH($A$8,'Schedule 1_Enrollment'!$C$11:$C$13,0)-1,MATCH(BK10,'Schedule 1_Enrollment'!$D$10:$J$10,0))</f>
        <v>0</v>
      </c>
      <c r="BQ13" s="540">
        <f>INDEX('Schedule 1_Enrollment'!$D$11:$J$31,MATCH(BQ12,'Schedule 1_Enrollment'!$B$10:$B$28,0)+MATCH($A$8,'Schedule 1_Enrollment'!$C$11:$C$13,0)-1,MATCH(BK10,'Schedule 1_Enrollment'!$D$10:$J$10,0))</f>
        <v>0</v>
      </c>
      <c r="BR13" s="540">
        <f>INDEX('Schedule 1_Enrollment'!$D$11:$J$31,MATCH(BR12,'Schedule 1_Enrollment'!$B$10:$B$28,0)+MATCH($A$8,'Schedule 1_Enrollment'!$C$11:$C$13,0)-1,MATCH(BK10,'Schedule 1_Enrollment'!$D$10:$J$10,0))</f>
        <v>0</v>
      </c>
      <c r="BS13" s="540">
        <f>INDEX('Schedule 1_Enrollment'!$D$11:$J$31,MATCH(BS12,'Schedule 1_Enrollment'!$B$10:$B$28,0)+MATCH($A$8,'Schedule 1_Enrollment'!$C$11:$C$13,0)-1,MATCH(BK10,'Schedule 1_Enrollment'!$D$10:$J$10,0))</f>
        <v>0</v>
      </c>
      <c r="BT13" s="543">
        <f>SUM(BP13:BS13)</f>
        <v>0</v>
      </c>
      <c r="BU13" s="540">
        <f>BT13</f>
        <v>0</v>
      </c>
      <c r="BV13" s="124"/>
      <c r="BW13" s="540">
        <f>INDEX('Schedule 1_Enrollment'!$D$11:$J$31,MATCH(BW12,'Schedule 1_Enrollment'!$B$10:$B$28,0)+MATCH($A$8,'Schedule 1_Enrollment'!$C$11:$C$13,0)-1,MATCH(BW10,'Schedule 1_Enrollment'!$D$10:$J$10,0))</f>
        <v>449</v>
      </c>
      <c r="BX13" s="540">
        <f>INDEX('Schedule 1_Enrollment'!$D$11:$J$31,MATCH(BX12,'Schedule 1_Enrollment'!$B$10:$B$28,0)+MATCH($A$8,'Schedule 1_Enrollment'!$C$11:$C$13,0)-1,MATCH(BW10,'Schedule 1_Enrollment'!$D$10:$J$10,0))</f>
        <v>448</v>
      </c>
      <c r="BY13" s="540">
        <f>INDEX('Schedule 1_Enrollment'!$D$11:$J$31,MATCH(BY12,'Schedule 1_Enrollment'!$B$10:$B$28,0)+MATCH($A$8,'Schedule 1_Enrollment'!$C$11:$C$13,0)-1,MATCH(BW10,'Schedule 1_Enrollment'!$D$10:$J$10,0))</f>
        <v>0</v>
      </c>
      <c r="BZ13" s="540">
        <f>INDEX('Schedule 1_Enrollment'!$D$11:$J$31,MATCH(BZ12,'Schedule 1_Enrollment'!$B$10:$B$28,0)+MATCH($A$8,'Schedule 1_Enrollment'!$C$11:$C$13,0)-1,MATCH(BW10,'Schedule 1_Enrollment'!$D$10:$J$10,0))</f>
        <v>0</v>
      </c>
      <c r="CA13" s="543">
        <f>SUM(BW13:BZ13)</f>
        <v>897</v>
      </c>
      <c r="CB13" s="542">
        <f>INDEX('Schedule 1_Enrollment'!$D$11:$J$31,MATCH(CB12,'Schedule 1_Enrollment'!$B$10:$B$28,0)+MATCH($A$8,'Schedule 1_Enrollment'!$C$11:$C$13,0)-1,MATCH(BW10,'Schedule 1_Enrollment'!$D$10:$J$10,0))</f>
        <v>449</v>
      </c>
      <c r="CC13" s="540">
        <f>INDEX('Schedule 1_Enrollment'!$D$11:$J$31,MATCH(CC12,'Schedule 1_Enrollment'!$B$10:$B$28,0)+MATCH($A$8,'Schedule 1_Enrollment'!$C$11:$C$13,0)-1,MATCH(BW10,'Schedule 1_Enrollment'!$D$10:$J$10,0))</f>
        <v>448</v>
      </c>
      <c r="CD13" s="540">
        <f>INDEX('Schedule 1_Enrollment'!$D$11:$J$31,MATCH(CD12,'Schedule 1_Enrollment'!$B$10:$B$28,0)+MATCH($A$8,'Schedule 1_Enrollment'!$C$11:$C$13,0)-1,MATCH(BW10,'Schedule 1_Enrollment'!$D$10:$J$10,0))</f>
        <v>0</v>
      </c>
      <c r="CE13" s="540">
        <f>INDEX('Schedule 1_Enrollment'!$D$11:$J$31,MATCH(CE12,'Schedule 1_Enrollment'!$B$10:$B$28,0)+MATCH($A$8,'Schedule 1_Enrollment'!$C$11:$C$13,0)-1,MATCH(BW10,'Schedule 1_Enrollment'!$D$10:$J$10,0))</f>
        <v>0</v>
      </c>
      <c r="CF13" s="543">
        <f>SUM(CB13:CE13)</f>
        <v>897</v>
      </c>
      <c r="CG13" s="540">
        <f>CF13</f>
        <v>897</v>
      </c>
      <c r="CH13" s="124"/>
      <c r="CI13" s="540">
        <f>+C13+O13+AA13+AM13+AY13+BK13+BW13</f>
        <v>46543</v>
      </c>
      <c r="CJ13" s="540">
        <f t="shared" ref="CJ13:CL13" si="0">+D13+P13+AB13+AN13+AZ13+BL13+BX13</f>
        <v>44584</v>
      </c>
      <c r="CK13" s="540">
        <f t="shared" si="0"/>
        <v>0</v>
      </c>
      <c r="CL13" s="540">
        <f t="shared" si="0"/>
        <v>0</v>
      </c>
      <c r="CM13" s="541">
        <f>SUM(CI13:CL13)</f>
        <v>91127</v>
      </c>
      <c r="CN13" s="540">
        <f>+H13+T13+AF13+AR13+BD13+BP13+CB13</f>
        <v>46543</v>
      </c>
      <c r="CO13" s="540">
        <f t="shared" ref="CO13:CQ13" si="1">+I13+U13+AG13+AS13+BE13+BQ13+CC13</f>
        <v>44584</v>
      </c>
      <c r="CP13" s="540">
        <f t="shared" si="1"/>
        <v>0</v>
      </c>
      <c r="CQ13" s="540">
        <f t="shared" si="1"/>
        <v>0</v>
      </c>
      <c r="CR13" s="541">
        <f>SUM(CN13:CQ13)</f>
        <v>91127</v>
      </c>
      <c r="CS13" s="540">
        <f>CI13</f>
        <v>46543</v>
      </c>
      <c r="CT13" s="540">
        <f t="shared" ref="CT13:CV13" si="2">CJ13</f>
        <v>44584</v>
      </c>
      <c r="CU13" s="540">
        <f t="shared" si="2"/>
        <v>0</v>
      </c>
      <c r="CV13" s="540">
        <f t="shared" si="2"/>
        <v>0</v>
      </c>
      <c r="CW13" s="541">
        <f>SUM(CS13:CV13)</f>
        <v>91127</v>
      </c>
    </row>
    <row r="14" spans="1:137" ht="15.75" customHeight="1">
      <c r="A14" s="16" t="s">
        <v>192</v>
      </c>
      <c r="B14" s="177"/>
      <c r="C14" s="89"/>
      <c r="D14" s="89"/>
      <c r="E14" s="89"/>
      <c r="F14" s="89"/>
      <c r="G14" s="334"/>
      <c r="H14" s="335"/>
      <c r="I14" s="89"/>
      <c r="J14" s="89"/>
      <c r="K14" s="89"/>
      <c r="L14" s="89"/>
      <c r="M14" s="335"/>
      <c r="N14" s="177"/>
      <c r="O14" s="89"/>
      <c r="P14" s="89"/>
      <c r="Q14" s="89"/>
      <c r="R14" s="89"/>
      <c r="S14" s="334"/>
      <c r="T14" s="335"/>
      <c r="U14" s="89"/>
      <c r="V14" s="89"/>
      <c r="W14" s="89"/>
      <c r="X14" s="89"/>
      <c r="Y14" s="335"/>
      <c r="Z14" s="177"/>
      <c r="AA14" s="89"/>
      <c r="AB14" s="89"/>
      <c r="AC14" s="89"/>
      <c r="AD14" s="89"/>
      <c r="AE14" s="334"/>
      <c r="AF14" s="335"/>
      <c r="AG14" s="89"/>
      <c r="AH14" s="89"/>
      <c r="AI14" s="89"/>
      <c r="AJ14" s="89"/>
      <c r="AK14" s="335"/>
      <c r="AL14" s="177"/>
      <c r="AM14" s="89"/>
      <c r="AN14" s="89"/>
      <c r="AO14" s="89"/>
      <c r="AP14" s="89"/>
      <c r="AQ14" s="334"/>
      <c r="AR14" s="335"/>
      <c r="AS14" s="89"/>
      <c r="AT14" s="89"/>
      <c r="AU14" s="89"/>
      <c r="AV14" s="89"/>
      <c r="AW14" s="335"/>
      <c r="AX14" s="177"/>
      <c r="AY14" s="89"/>
      <c r="AZ14" s="89"/>
      <c r="BA14" s="89"/>
      <c r="BB14" s="89"/>
      <c r="BC14" s="334"/>
      <c r="BD14" s="335"/>
      <c r="BE14" s="89"/>
      <c r="BF14" s="89"/>
      <c r="BG14" s="89"/>
      <c r="BH14" s="89"/>
      <c r="BI14" s="335"/>
      <c r="BJ14" s="177"/>
      <c r="BK14" s="89"/>
      <c r="BL14" s="89"/>
      <c r="BM14" s="89"/>
      <c r="BN14" s="89"/>
      <c r="BO14" s="334"/>
      <c r="BP14" s="335"/>
      <c r="BQ14" s="89"/>
      <c r="BR14" s="89"/>
      <c r="BS14" s="89"/>
      <c r="BT14" s="89"/>
      <c r="BU14" s="335"/>
      <c r="BV14" s="177"/>
      <c r="BW14" s="89"/>
      <c r="BX14" s="89"/>
      <c r="BY14" s="89"/>
      <c r="BZ14" s="89"/>
      <c r="CA14" s="334"/>
      <c r="CB14" s="335"/>
      <c r="CC14" s="89"/>
      <c r="CD14" s="89"/>
      <c r="CE14" s="89"/>
      <c r="CF14" s="89"/>
      <c r="CG14" s="335"/>
      <c r="CH14" s="177"/>
      <c r="CI14" s="183"/>
      <c r="CJ14" s="183"/>
      <c r="CK14" s="183"/>
      <c r="CL14" s="183"/>
      <c r="CM14" s="177"/>
      <c r="CN14" s="183"/>
      <c r="CO14" s="183"/>
      <c r="CP14" s="183"/>
      <c r="CQ14" s="183"/>
      <c r="CR14" s="177"/>
      <c r="CS14" s="183"/>
      <c r="CT14" s="183"/>
      <c r="CU14" s="183"/>
      <c r="CV14" s="183"/>
      <c r="CW14" s="177"/>
    </row>
    <row r="15" spans="1:137" ht="15.75" customHeight="1">
      <c r="A15" s="119" t="s">
        <v>194</v>
      </c>
      <c r="B15" s="210">
        <v>1</v>
      </c>
      <c r="C15" s="214">
        <v>2407884.6136589493</v>
      </c>
      <c r="D15" s="214">
        <v>2040524.4213380918</v>
      </c>
      <c r="E15" s="214">
        <v>0</v>
      </c>
      <c r="F15" s="214">
        <v>0</v>
      </c>
      <c r="G15" s="368">
        <f t="shared" ref="G15:G22" si="3">SUM(C15:F15)</f>
        <v>4448409.0349970413</v>
      </c>
      <c r="H15" s="369">
        <v>0</v>
      </c>
      <c r="I15" s="214">
        <v>0</v>
      </c>
      <c r="J15" s="214">
        <v>0</v>
      </c>
      <c r="K15" s="214">
        <v>0</v>
      </c>
      <c r="L15" s="370">
        <f t="shared" ref="L15:L22" si="4">SUM(H15:K15)</f>
        <v>0</v>
      </c>
      <c r="M15" s="371">
        <f t="shared" ref="M15:M22" si="5">SUM(G15,L15)</f>
        <v>4448409.0349970413</v>
      </c>
      <c r="N15" s="210">
        <v>1</v>
      </c>
      <c r="O15" s="214">
        <v>6726403.2232233873</v>
      </c>
      <c r="P15" s="214">
        <v>6271218.2930683019</v>
      </c>
      <c r="Q15" s="214">
        <v>0</v>
      </c>
      <c r="R15" s="214">
        <v>0</v>
      </c>
      <c r="S15" s="368">
        <f t="shared" ref="S15:S22" si="6">SUM(O15:R15)</f>
        <v>12997621.516291689</v>
      </c>
      <c r="T15" s="369">
        <v>0</v>
      </c>
      <c r="U15" s="214">
        <v>0</v>
      </c>
      <c r="V15" s="214">
        <v>0</v>
      </c>
      <c r="W15" s="214">
        <v>0</v>
      </c>
      <c r="X15" s="370">
        <f t="shared" ref="X15:X22" si="7">SUM(T15:W15)</f>
        <v>0</v>
      </c>
      <c r="Y15" s="371">
        <f t="shared" ref="Y15:Y22" si="8">SUM(S15,X15)</f>
        <v>12997621.516291689</v>
      </c>
      <c r="Z15" s="210">
        <v>1</v>
      </c>
      <c r="AA15" s="214">
        <v>1569754.1681728452</v>
      </c>
      <c r="AB15" s="214">
        <v>1454608.2515809867</v>
      </c>
      <c r="AC15" s="214">
        <v>0</v>
      </c>
      <c r="AD15" s="214">
        <v>0</v>
      </c>
      <c r="AE15" s="368">
        <f t="shared" ref="AE15:AE22" si="9">SUM(AA15:AD15)</f>
        <v>3024362.4197538318</v>
      </c>
      <c r="AF15" s="369">
        <v>0</v>
      </c>
      <c r="AG15" s="214">
        <v>0</v>
      </c>
      <c r="AH15" s="214">
        <v>0</v>
      </c>
      <c r="AI15" s="214">
        <v>0</v>
      </c>
      <c r="AJ15" s="370">
        <f t="shared" ref="AJ15:AJ22" si="10">SUM(AF15:AI15)</f>
        <v>0</v>
      </c>
      <c r="AK15" s="371">
        <f t="shared" ref="AK15:AK22" si="11">SUM(AE15,AJ15)</f>
        <v>3024362.4197538318</v>
      </c>
      <c r="AL15" s="210">
        <v>1</v>
      </c>
      <c r="AM15" s="214">
        <v>77861379.548920169</v>
      </c>
      <c r="AN15" s="214">
        <v>77922074.72514683</v>
      </c>
      <c r="AO15" s="214">
        <v>0</v>
      </c>
      <c r="AP15" s="214">
        <v>0</v>
      </c>
      <c r="AQ15" s="368">
        <f t="shared" ref="AQ15:AQ22" si="12">SUM(AM15:AP15)</f>
        <v>155783454.27406698</v>
      </c>
      <c r="AR15" s="369">
        <v>0</v>
      </c>
      <c r="AS15" s="214">
        <v>0</v>
      </c>
      <c r="AT15" s="214">
        <v>0</v>
      </c>
      <c r="AU15" s="214">
        <v>0</v>
      </c>
      <c r="AV15" s="370">
        <f t="shared" ref="AV15:AV22" si="13">SUM(AR15:AU15)</f>
        <v>0</v>
      </c>
      <c r="AW15" s="371">
        <f t="shared" ref="AW15:AW22" si="14">SUM(AQ15,AV15)</f>
        <v>155783454.27406698</v>
      </c>
      <c r="AX15" s="210">
        <v>1</v>
      </c>
      <c r="AY15" s="214">
        <v>4444560.6712307828</v>
      </c>
      <c r="AZ15" s="214">
        <v>4651531.2195552522</v>
      </c>
      <c r="BA15" s="214">
        <v>0</v>
      </c>
      <c r="BB15" s="214">
        <v>0</v>
      </c>
      <c r="BC15" s="368">
        <f t="shared" ref="BC15:BC22" si="15">SUM(AY15:BB15)</f>
        <v>9096091.890786035</v>
      </c>
      <c r="BD15" s="369">
        <v>0</v>
      </c>
      <c r="BE15" s="214">
        <v>0</v>
      </c>
      <c r="BF15" s="214">
        <v>0</v>
      </c>
      <c r="BG15" s="214">
        <v>0</v>
      </c>
      <c r="BH15" s="370">
        <f t="shared" ref="BH15:BH22" si="16">SUM(BD15:BG15)</f>
        <v>0</v>
      </c>
      <c r="BI15" s="371">
        <f t="shared" ref="BI15:BI22" si="17">SUM(BC15,BH15)</f>
        <v>9096091.890786035</v>
      </c>
      <c r="BJ15" s="210">
        <v>1</v>
      </c>
      <c r="BK15" s="214">
        <v>0</v>
      </c>
      <c r="BL15" s="214">
        <v>0</v>
      </c>
      <c r="BM15" s="214">
        <v>0</v>
      </c>
      <c r="BN15" s="214">
        <v>0</v>
      </c>
      <c r="BO15" s="368">
        <f t="shared" ref="BO15:BO22" si="18">SUM(BK15:BN15)</f>
        <v>0</v>
      </c>
      <c r="BP15" s="369">
        <v>0</v>
      </c>
      <c r="BQ15" s="214">
        <v>0</v>
      </c>
      <c r="BR15" s="214">
        <v>0</v>
      </c>
      <c r="BS15" s="214">
        <v>0</v>
      </c>
      <c r="BT15" s="370">
        <f t="shared" ref="BT15:BT22" si="19">SUM(BP15:BS15)</f>
        <v>0</v>
      </c>
      <c r="BU15" s="371">
        <f t="shared" ref="BU15:BU22" si="20">SUM(BO15,BT15)</f>
        <v>0</v>
      </c>
      <c r="BV15" s="210">
        <v>1</v>
      </c>
      <c r="BW15" s="214">
        <v>5363930.4182096887</v>
      </c>
      <c r="BX15" s="214">
        <v>5284638.2563430825</v>
      </c>
      <c r="BY15" s="214">
        <v>0</v>
      </c>
      <c r="BZ15" s="214">
        <v>0</v>
      </c>
      <c r="CA15" s="368">
        <f t="shared" ref="CA15:CA22" si="21">SUM(BW15:BZ15)</f>
        <v>10648568.674552772</v>
      </c>
      <c r="CB15" s="369">
        <v>0</v>
      </c>
      <c r="CC15" s="214">
        <v>0</v>
      </c>
      <c r="CD15" s="214">
        <v>0</v>
      </c>
      <c r="CE15" s="214">
        <v>0</v>
      </c>
      <c r="CF15" s="370">
        <f t="shared" ref="CF15:CF22" si="22">SUM(CB15:CE15)</f>
        <v>0</v>
      </c>
      <c r="CG15" s="371">
        <f t="shared" ref="CG15:CG22" si="23">SUM(CA15,CF15)</f>
        <v>10648568.674552772</v>
      </c>
      <c r="CH15" s="210">
        <v>1</v>
      </c>
      <c r="CI15" s="370">
        <f>+C15+O15+AA15+AM15+AY15+BK15+BW15</f>
        <v>98373912.643415809</v>
      </c>
      <c r="CJ15" s="370">
        <f t="shared" ref="CJ15:CJ22" si="24">+D15+P15+AB15+AN15+AZ15+BL15+BX15</f>
        <v>97624595.167032555</v>
      </c>
      <c r="CK15" s="370">
        <f t="shared" ref="CK15:CK22" si="25">+E15+Q15+AC15+AO15+BA15+BM15+BY15</f>
        <v>0</v>
      </c>
      <c r="CL15" s="370">
        <f t="shared" ref="CL15:CL22" si="26">+F15+R15+AD15+AP15+BB15+BN15+BZ15</f>
        <v>0</v>
      </c>
      <c r="CM15" s="372">
        <f>SUM(CI15:CL15)</f>
        <v>195998507.81044835</v>
      </c>
      <c r="CN15" s="370">
        <f>+H15+T15+AF15+AR15+BD15+BP15+CB15</f>
        <v>0</v>
      </c>
      <c r="CO15" s="370">
        <f t="shared" ref="CO15:CO22" si="27">+I15+U15+AG15+AS15+BE15+BQ15+CC15</f>
        <v>0</v>
      </c>
      <c r="CP15" s="370">
        <f t="shared" ref="CP15:CP22" si="28">+J15+V15+AH15+AT15+BF15+BR15+CD15</f>
        <v>0</v>
      </c>
      <c r="CQ15" s="370">
        <f t="shared" ref="CQ15:CQ22" si="29">+K15+W15+AI15+AU15+BG15+BS15+CE15</f>
        <v>0</v>
      </c>
      <c r="CR15" s="372">
        <f>SUM(CN15:CQ15)</f>
        <v>0</v>
      </c>
      <c r="CS15" s="370">
        <f>CI15+CN15</f>
        <v>98373912.643415809</v>
      </c>
      <c r="CT15" s="370">
        <f t="shared" ref="CT15:CT22" si="30">CJ15+CO15</f>
        <v>97624595.167032555</v>
      </c>
      <c r="CU15" s="370">
        <f t="shared" ref="CU15:CU22" si="31">CK15+CP15</f>
        <v>0</v>
      </c>
      <c r="CV15" s="370">
        <f t="shared" ref="CV15:CV22" si="32">CL15+CQ15</f>
        <v>0</v>
      </c>
      <c r="CW15" s="372">
        <f>SUM(CS15:CV15)</f>
        <v>195998507.81044835</v>
      </c>
      <c r="CX15" s="289"/>
      <c r="CY15" s="289"/>
      <c r="CZ15" s="289"/>
      <c r="DA15" s="289"/>
      <c r="DB15" s="289"/>
    </row>
    <row r="16" spans="1:137" ht="15.75" customHeight="1">
      <c r="A16" s="79" t="s">
        <v>1381</v>
      </c>
      <c r="B16" s="210"/>
      <c r="C16" s="214">
        <v>0</v>
      </c>
      <c r="D16" s="214">
        <v>0</v>
      </c>
      <c r="E16" s="214">
        <v>0</v>
      </c>
      <c r="F16" s="214">
        <v>0</v>
      </c>
      <c r="G16" s="368">
        <f t="shared" si="3"/>
        <v>0</v>
      </c>
      <c r="H16" s="373">
        <v>9345960.7265506014</v>
      </c>
      <c r="I16" s="212">
        <v>7236897.0246788003</v>
      </c>
      <c r="J16" s="212">
        <v>0</v>
      </c>
      <c r="K16" s="212">
        <v>0</v>
      </c>
      <c r="L16" s="370">
        <f t="shared" si="4"/>
        <v>16582857.751229402</v>
      </c>
      <c r="M16" s="371">
        <f t="shared" si="5"/>
        <v>16582857.751229402</v>
      </c>
      <c r="N16" s="210"/>
      <c r="O16" s="214">
        <v>0</v>
      </c>
      <c r="P16" s="214">
        <v>0</v>
      </c>
      <c r="Q16" s="214">
        <v>0</v>
      </c>
      <c r="R16" s="214">
        <v>0</v>
      </c>
      <c r="S16" s="368">
        <f t="shared" si="6"/>
        <v>0</v>
      </c>
      <c r="T16" s="373">
        <v>9938608.0637335926</v>
      </c>
      <c r="U16" s="212">
        <v>9173514.0088210758</v>
      </c>
      <c r="V16" s="212">
        <v>0</v>
      </c>
      <c r="W16" s="212">
        <v>0</v>
      </c>
      <c r="X16" s="370">
        <f t="shared" si="7"/>
        <v>19112122.07255467</v>
      </c>
      <c r="Y16" s="371">
        <f t="shared" si="8"/>
        <v>19112122.07255467</v>
      </c>
      <c r="Z16" s="210"/>
      <c r="AA16" s="214">
        <v>0</v>
      </c>
      <c r="AB16" s="214">
        <v>0</v>
      </c>
      <c r="AC16" s="214">
        <v>0</v>
      </c>
      <c r="AD16" s="214">
        <v>0</v>
      </c>
      <c r="AE16" s="368">
        <f t="shared" si="9"/>
        <v>0</v>
      </c>
      <c r="AF16" s="373">
        <v>1868678.6371244148</v>
      </c>
      <c r="AG16" s="212">
        <v>1718221.5852488356</v>
      </c>
      <c r="AH16" s="212">
        <v>0</v>
      </c>
      <c r="AI16" s="212">
        <v>0</v>
      </c>
      <c r="AJ16" s="370">
        <f t="shared" si="10"/>
        <v>3586900.2223732504</v>
      </c>
      <c r="AK16" s="371">
        <f t="shared" si="11"/>
        <v>3586900.2223732504</v>
      </c>
      <c r="AL16" s="210"/>
      <c r="AM16" s="214">
        <v>0</v>
      </c>
      <c r="AN16" s="214">
        <v>0</v>
      </c>
      <c r="AO16" s="214">
        <v>0</v>
      </c>
      <c r="AP16" s="214">
        <v>0</v>
      </c>
      <c r="AQ16" s="368">
        <f t="shared" si="12"/>
        <v>0</v>
      </c>
      <c r="AR16" s="373">
        <v>52509520.92319455</v>
      </c>
      <c r="AS16" s="212">
        <v>51417849.388954632</v>
      </c>
      <c r="AT16" s="212">
        <v>0</v>
      </c>
      <c r="AU16" s="212">
        <v>0</v>
      </c>
      <c r="AV16" s="370">
        <f t="shared" si="13"/>
        <v>103927370.31214918</v>
      </c>
      <c r="AW16" s="371">
        <f t="shared" si="14"/>
        <v>103927370.31214918</v>
      </c>
      <c r="AX16" s="210"/>
      <c r="AY16" s="214">
        <v>0</v>
      </c>
      <c r="AZ16" s="214">
        <v>0</v>
      </c>
      <c r="BA16" s="214">
        <v>0</v>
      </c>
      <c r="BB16" s="214">
        <v>0</v>
      </c>
      <c r="BC16" s="368">
        <f t="shared" si="15"/>
        <v>0</v>
      </c>
      <c r="BD16" s="373">
        <v>1601905.331589025</v>
      </c>
      <c r="BE16" s="212">
        <v>1689710.205477129</v>
      </c>
      <c r="BF16" s="212">
        <v>0</v>
      </c>
      <c r="BG16" s="212">
        <v>0</v>
      </c>
      <c r="BH16" s="370">
        <f t="shared" si="16"/>
        <v>3291615.5370661542</v>
      </c>
      <c r="BI16" s="371">
        <f t="shared" si="17"/>
        <v>3291615.5370661542</v>
      </c>
      <c r="BJ16" s="210"/>
      <c r="BK16" s="214">
        <v>0</v>
      </c>
      <c r="BL16" s="214">
        <v>0</v>
      </c>
      <c r="BM16" s="214">
        <v>0</v>
      </c>
      <c r="BN16" s="214">
        <v>0</v>
      </c>
      <c r="BO16" s="368">
        <f t="shared" si="18"/>
        <v>0</v>
      </c>
      <c r="BP16" s="373">
        <v>0</v>
      </c>
      <c r="BQ16" s="212">
        <v>0</v>
      </c>
      <c r="BR16" s="212">
        <v>0</v>
      </c>
      <c r="BS16" s="212">
        <v>0</v>
      </c>
      <c r="BT16" s="370">
        <f t="shared" si="19"/>
        <v>0</v>
      </c>
      <c r="BU16" s="371">
        <f t="shared" si="20"/>
        <v>0</v>
      </c>
      <c r="BV16" s="210"/>
      <c r="BW16" s="214">
        <v>0</v>
      </c>
      <c r="BX16" s="214">
        <v>0</v>
      </c>
      <c r="BY16" s="214">
        <v>0</v>
      </c>
      <c r="BZ16" s="214">
        <v>0</v>
      </c>
      <c r="CA16" s="368">
        <f t="shared" si="21"/>
        <v>0</v>
      </c>
      <c r="CB16" s="373">
        <v>1836724.3220059471</v>
      </c>
      <c r="CC16" s="212">
        <v>1777820.0719791576</v>
      </c>
      <c r="CD16" s="212">
        <v>0</v>
      </c>
      <c r="CE16" s="212">
        <v>0</v>
      </c>
      <c r="CF16" s="370">
        <f t="shared" si="22"/>
        <v>3614544.3939851047</v>
      </c>
      <c r="CG16" s="371">
        <f t="shared" si="23"/>
        <v>3614544.3939851047</v>
      </c>
      <c r="CH16" s="210"/>
      <c r="CI16" s="370">
        <f t="shared" ref="CI16:CI22" si="33">+C16+O16+AA16+AM16+AY16+BK16+BW16</f>
        <v>0</v>
      </c>
      <c r="CJ16" s="370">
        <f t="shared" si="24"/>
        <v>0</v>
      </c>
      <c r="CK16" s="370">
        <f t="shared" si="25"/>
        <v>0</v>
      </c>
      <c r="CL16" s="370">
        <f t="shared" si="26"/>
        <v>0</v>
      </c>
      <c r="CM16" s="372">
        <f t="shared" ref="CM16:CM29" si="34">SUM(CI16:CL16)</f>
        <v>0</v>
      </c>
      <c r="CN16" s="370">
        <f t="shared" ref="CN16:CN22" si="35">+H16+T16+AF16+AR16+BD16+BP16+CB16</f>
        <v>77101398.004198134</v>
      </c>
      <c r="CO16" s="370">
        <f t="shared" si="27"/>
        <v>73014012.285159647</v>
      </c>
      <c r="CP16" s="370">
        <f t="shared" si="28"/>
        <v>0</v>
      </c>
      <c r="CQ16" s="370">
        <f t="shared" si="29"/>
        <v>0</v>
      </c>
      <c r="CR16" s="372">
        <f t="shared" ref="CR16:CR29" si="36">SUM(CN16:CQ16)</f>
        <v>150115410.28935778</v>
      </c>
      <c r="CS16" s="370">
        <f t="shared" ref="CS16:CS22" si="37">CI16+CN16</f>
        <v>77101398.004198134</v>
      </c>
      <c r="CT16" s="370">
        <f t="shared" si="30"/>
        <v>73014012.285159647</v>
      </c>
      <c r="CU16" s="370">
        <f t="shared" si="31"/>
        <v>0</v>
      </c>
      <c r="CV16" s="370">
        <f t="shared" si="32"/>
        <v>0</v>
      </c>
      <c r="CW16" s="372">
        <f t="shared" ref="CW16:CW29" si="38">SUM(CS16:CV16)</f>
        <v>150115410.28935778</v>
      </c>
      <c r="CX16" s="289"/>
      <c r="CZ16" s="289"/>
      <c r="DB16" s="289"/>
    </row>
    <row r="17" spans="1:135" ht="15.75" customHeight="1">
      <c r="A17" s="79" t="s">
        <v>1382</v>
      </c>
      <c r="B17" s="210"/>
      <c r="C17" s="212">
        <v>0</v>
      </c>
      <c r="D17" s="212">
        <v>0</v>
      </c>
      <c r="E17" s="212">
        <v>0</v>
      </c>
      <c r="F17" s="212">
        <v>0</v>
      </c>
      <c r="G17" s="368">
        <f t="shared" si="3"/>
        <v>0</v>
      </c>
      <c r="H17" s="373">
        <v>715031.12800000084</v>
      </c>
      <c r="I17" s="212">
        <v>570507.0588</v>
      </c>
      <c r="J17" s="212">
        <v>0</v>
      </c>
      <c r="K17" s="212">
        <v>0</v>
      </c>
      <c r="L17" s="370">
        <f t="shared" si="4"/>
        <v>1285538.1868000007</v>
      </c>
      <c r="M17" s="371">
        <f t="shared" si="5"/>
        <v>1285538.1868000007</v>
      </c>
      <c r="N17" s="210"/>
      <c r="O17" s="212">
        <v>0</v>
      </c>
      <c r="P17" s="212">
        <v>0</v>
      </c>
      <c r="Q17" s="212">
        <v>0</v>
      </c>
      <c r="R17" s="212">
        <v>0</v>
      </c>
      <c r="S17" s="368">
        <f t="shared" si="6"/>
        <v>0</v>
      </c>
      <c r="T17" s="373">
        <v>917303.16719999886</v>
      </c>
      <c r="U17" s="212">
        <v>846806.05379999813</v>
      </c>
      <c r="V17" s="212">
        <v>0</v>
      </c>
      <c r="W17" s="212">
        <v>0</v>
      </c>
      <c r="X17" s="370">
        <f t="shared" si="7"/>
        <v>1764109.2209999971</v>
      </c>
      <c r="Y17" s="371">
        <f t="shared" si="8"/>
        <v>1764109.2209999971</v>
      </c>
      <c r="Z17" s="210"/>
      <c r="AA17" s="212">
        <v>0</v>
      </c>
      <c r="AB17" s="212">
        <v>0</v>
      </c>
      <c r="AC17" s="212">
        <v>0</v>
      </c>
      <c r="AD17" s="212">
        <v>0</v>
      </c>
      <c r="AE17" s="368">
        <f t="shared" si="9"/>
        <v>0</v>
      </c>
      <c r="AF17" s="373">
        <v>123271.88720000001</v>
      </c>
      <c r="AG17" s="212">
        <v>115131.06640000003</v>
      </c>
      <c r="AH17" s="212">
        <v>0</v>
      </c>
      <c r="AI17" s="212">
        <v>0</v>
      </c>
      <c r="AJ17" s="370">
        <f t="shared" si="10"/>
        <v>238402.95360000004</v>
      </c>
      <c r="AK17" s="371">
        <f t="shared" si="11"/>
        <v>238402.95360000004</v>
      </c>
      <c r="AL17" s="210"/>
      <c r="AM17" s="212">
        <v>0</v>
      </c>
      <c r="AN17" s="212">
        <v>0</v>
      </c>
      <c r="AO17" s="212">
        <v>0</v>
      </c>
      <c r="AP17" s="212">
        <v>0</v>
      </c>
      <c r="AQ17" s="368">
        <f t="shared" si="12"/>
        <v>0</v>
      </c>
      <c r="AR17" s="373">
        <v>3566204.7903999994</v>
      </c>
      <c r="AS17" s="212">
        <v>3568293.4839999904</v>
      </c>
      <c r="AT17" s="212">
        <v>0</v>
      </c>
      <c r="AU17" s="212">
        <v>0</v>
      </c>
      <c r="AV17" s="370">
        <f t="shared" si="13"/>
        <v>7134498.2743999902</v>
      </c>
      <c r="AW17" s="371">
        <f t="shared" si="14"/>
        <v>7134498.2743999902</v>
      </c>
      <c r="AX17" s="210"/>
      <c r="AY17" s="212">
        <v>0</v>
      </c>
      <c r="AZ17" s="212">
        <v>0</v>
      </c>
      <c r="BA17" s="212">
        <v>0</v>
      </c>
      <c r="BB17" s="212">
        <v>0</v>
      </c>
      <c r="BC17" s="368">
        <f t="shared" si="15"/>
        <v>0</v>
      </c>
      <c r="BD17" s="373">
        <v>54533.795400000003</v>
      </c>
      <c r="BE17" s="212">
        <v>57030.85500000001</v>
      </c>
      <c r="BF17" s="212">
        <v>0</v>
      </c>
      <c r="BG17" s="212">
        <v>0</v>
      </c>
      <c r="BH17" s="370">
        <f t="shared" si="16"/>
        <v>111564.65040000001</v>
      </c>
      <c r="BI17" s="371">
        <f t="shared" si="17"/>
        <v>111564.65040000001</v>
      </c>
      <c r="BJ17" s="210"/>
      <c r="BK17" s="212">
        <v>0</v>
      </c>
      <c r="BL17" s="212">
        <v>0</v>
      </c>
      <c r="BM17" s="212">
        <v>0</v>
      </c>
      <c r="BN17" s="212">
        <v>0</v>
      </c>
      <c r="BO17" s="368">
        <f t="shared" si="18"/>
        <v>0</v>
      </c>
      <c r="BP17" s="373">
        <v>0</v>
      </c>
      <c r="BQ17" s="212">
        <v>0</v>
      </c>
      <c r="BR17" s="212">
        <v>0</v>
      </c>
      <c r="BS17" s="212">
        <v>0</v>
      </c>
      <c r="BT17" s="370">
        <f t="shared" si="19"/>
        <v>0</v>
      </c>
      <c r="BU17" s="371">
        <f t="shared" si="20"/>
        <v>0</v>
      </c>
      <c r="BV17" s="210"/>
      <c r="BW17" s="212">
        <v>0</v>
      </c>
      <c r="BX17" s="212">
        <v>0</v>
      </c>
      <c r="BY17" s="212">
        <v>0</v>
      </c>
      <c r="BZ17" s="212">
        <v>0</v>
      </c>
      <c r="CA17" s="368">
        <f t="shared" si="21"/>
        <v>0</v>
      </c>
      <c r="CB17" s="373">
        <v>76683.823999999993</v>
      </c>
      <c r="CC17" s="212">
        <v>74261.900999999983</v>
      </c>
      <c r="CD17" s="212">
        <v>0</v>
      </c>
      <c r="CE17" s="212">
        <v>0</v>
      </c>
      <c r="CF17" s="370">
        <f t="shared" si="22"/>
        <v>150945.72499999998</v>
      </c>
      <c r="CG17" s="371">
        <f t="shared" si="23"/>
        <v>150945.72499999998</v>
      </c>
      <c r="CH17" s="210"/>
      <c r="CI17" s="370">
        <f t="shared" si="33"/>
        <v>0</v>
      </c>
      <c r="CJ17" s="370">
        <f t="shared" si="24"/>
        <v>0</v>
      </c>
      <c r="CK17" s="370">
        <f t="shared" si="25"/>
        <v>0</v>
      </c>
      <c r="CL17" s="370">
        <f t="shared" si="26"/>
        <v>0</v>
      </c>
      <c r="CM17" s="372">
        <f t="shared" si="34"/>
        <v>0</v>
      </c>
      <c r="CN17" s="370">
        <f t="shared" si="35"/>
        <v>5453028.5921999989</v>
      </c>
      <c r="CO17" s="370">
        <f t="shared" si="27"/>
        <v>5232030.4189999886</v>
      </c>
      <c r="CP17" s="370">
        <f t="shared" si="28"/>
        <v>0</v>
      </c>
      <c r="CQ17" s="370">
        <f t="shared" si="29"/>
        <v>0</v>
      </c>
      <c r="CR17" s="372">
        <f t="shared" si="36"/>
        <v>10685059.011199988</v>
      </c>
      <c r="CS17" s="370">
        <f t="shared" si="37"/>
        <v>5453028.5921999989</v>
      </c>
      <c r="CT17" s="370">
        <f t="shared" si="30"/>
        <v>5232030.4189999886</v>
      </c>
      <c r="CU17" s="370">
        <f t="shared" si="31"/>
        <v>0</v>
      </c>
      <c r="CV17" s="370">
        <f t="shared" si="32"/>
        <v>0</v>
      </c>
      <c r="CW17" s="372">
        <f t="shared" si="38"/>
        <v>10685059.011199988</v>
      </c>
      <c r="CZ17" s="289"/>
      <c r="DB17" s="289"/>
    </row>
    <row r="18" spans="1:135" ht="15.75" customHeight="1">
      <c r="A18" s="79" t="s">
        <v>1383</v>
      </c>
      <c r="B18" s="210"/>
      <c r="C18" s="212">
        <v>0</v>
      </c>
      <c r="D18" s="212">
        <v>0</v>
      </c>
      <c r="E18" s="212">
        <v>0</v>
      </c>
      <c r="F18" s="212">
        <v>0</v>
      </c>
      <c r="G18" s="368">
        <f t="shared" si="3"/>
        <v>0</v>
      </c>
      <c r="H18" s="373">
        <v>4387548.8431650568</v>
      </c>
      <c r="I18" s="212">
        <v>3615086.7872226075</v>
      </c>
      <c r="J18" s="212">
        <v>0</v>
      </c>
      <c r="K18" s="212">
        <v>0</v>
      </c>
      <c r="L18" s="370">
        <f t="shared" si="4"/>
        <v>8002635.6303876638</v>
      </c>
      <c r="M18" s="371">
        <f t="shared" si="5"/>
        <v>8002635.6303876638</v>
      </c>
      <c r="N18" s="210"/>
      <c r="O18" s="212">
        <v>0</v>
      </c>
      <c r="P18" s="212">
        <v>0</v>
      </c>
      <c r="Q18" s="212">
        <v>0</v>
      </c>
      <c r="R18" s="212">
        <v>0</v>
      </c>
      <c r="S18" s="368">
        <f t="shared" si="6"/>
        <v>0</v>
      </c>
      <c r="T18" s="373">
        <v>5155976.6751359832</v>
      </c>
      <c r="U18" s="212">
        <v>4810052.2803694941</v>
      </c>
      <c r="V18" s="212">
        <v>0</v>
      </c>
      <c r="W18" s="212">
        <v>0</v>
      </c>
      <c r="X18" s="370">
        <f t="shared" si="7"/>
        <v>9966028.9555054773</v>
      </c>
      <c r="Y18" s="371">
        <f t="shared" si="8"/>
        <v>9966028.9555054773</v>
      </c>
      <c r="Z18" s="210"/>
      <c r="AA18" s="212">
        <v>0</v>
      </c>
      <c r="AB18" s="212">
        <v>0</v>
      </c>
      <c r="AC18" s="212">
        <v>0</v>
      </c>
      <c r="AD18" s="212">
        <v>0</v>
      </c>
      <c r="AE18" s="368">
        <f t="shared" si="9"/>
        <v>0</v>
      </c>
      <c r="AF18" s="373">
        <v>710055.33662597125</v>
      </c>
      <c r="AG18" s="212">
        <v>658372.2352007553</v>
      </c>
      <c r="AH18" s="212">
        <v>0</v>
      </c>
      <c r="AI18" s="212">
        <v>0</v>
      </c>
      <c r="AJ18" s="370">
        <f t="shared" si="10"/>
        <v>1368427.5718267267</v>
      </c>
      <c r="AK18" s="371">
        <f t="shared" si="11"/>
        <v>1368427.5718267267</v>
      </c>
      <c r="AL18" s="210"/>
      <c r="AM18" s="212">
        <v>0</v>
      </c>
      <c r="AN18" s="212">
        <v>0</v>
      </c>
      <c r="AO18" s="212">
        <v>0</v>
      </c>
      <c r="AP18" s="212">
        <v>0</v>
      </c>
      <c r="AQ18" s="368">
        <f t="shared" si="12"/>
        <v>0</v>
      </c>
      <c r="AR18" s="373">
        <v>16418987.857350361</v>
      </c>
      <c r="AS18" s="212">
        <v>16445797.796693265</v>
      </c>
      <c r="AT18" s="212">
        <v>0</v>
      </c>
      <c r="AU18" s="212">
        <v>0</v>
      </c>
      <c r="AV18" s="370">
        <f t="shared" si="13"/>
        <v>32864785.654043626</v>
      </c>
      <c r="AW18" s="371">
        <f t="shared" si="14"/>
        <v>32864785.654043626</v>
      </c>
      <c r="AX18" s="210"/>
      <c r="AY18" s="212">
        <v>0</v>
      </c>
      <c r="AZ18" s="212">
        <v>0</v>
      </c>
      <c r="BA18" s="212">
        <v>0</v>
      </c>
      <c r="BB18" s="212">
        <v>0</v>
      </c>
      <c r="BC18" s="368">
        <f t="shared" si="15"/>
        <v>0</v>
      </c>
      <c r="BD18" s="373">
        <v>315971.6882587031</v>
      </c>
      <c r="BE18" s="212">
        <v>330067.07955648913</v>
      </c>
      <c r="BF18" s="212">
        <v>0</v>
      </c>
      <c r="BG18" s="212">
        <v>0</v>
      </c>
      <c r="BH18" s="370">
        <f t="shared" si="16"/>
        <v>646038.76781519223</v>
      </c>
      <c r="BI18" s="371">
        <f t="shared" si="17"/>
        <v>646038.76781519223</v>
      </c>
      <c r="BJ18" s="210"/>
      <c r="BK18" s="212">
        <v>0</v>
      </c>
      <c r="BL18" s="212">
        <v>0</v>
      </c>
      <c r="BM18" s="212">
        <v>0</v>
      </c>
      <c r="BN18" s="212">
        <v>0</v>
      </c>
      <c r="BO18" s="368">
        <f t="shared" si="18"/>
        <v>0</v>
      </c>
      <c r="BP18" s="373">
        <v>0</v>
      </c>
      <c r="BQ18" s="212">
        <v>0</v>
      </c>
      <c r="BR18" s="212">
        <v>0</v>
      </c>
      <c r="BS18" s="212">
        <v>0</v>
      </c>
      <c r="BT18" s="370">
        <f t="shared" si="19"/>
        <v>0</v>
      </c>
      <c r="BU18" s="371">
        <f t="shared" si="20"/>
        <v>0</v>
      </c>
      <c r="BV18" s="210"/>
      <c r="BW18" s="212">
        <v>0</v>
      </c>
      <c r="BX18" s="212">
        <v>0</v>
      </c>
      <c r="BY18" s="212">
        <v>0</v>
      </c>
      <c r="BZ18" s="212">
        <v>0</v>
      </c>
      <c r="CA18" s="368">
        <f t="shared" si="21"/>
        <v>0</v>
      </c>
      <c r="CB18" s="373">
        <v>263378.48265265132</v>
      </c>
      <c r="CC18" s="212">
        <v>262526.66292126453</v>
      </c>
      <c r="CD18" s="212">
        <v>0</v>
      </c>
      <c r="CE18" s="212">
        <v>0</v>
      </c>
      <c r="CF18" s="370">
        <f t="shared" si="22"/>
        <v>525905.14557391591</v>
      </c>
      <c r="CG18" s="371">
        <f t="shared" si="23"/>
        <v>525905.14557391591</v>
      </c>
      <c r="CH18" s="210"/>
      <c r="CI18" s="370">
        <f t="shared" si="33"/>
        <v>0</v>
      </c>
      <c r="CJ18" s="370">
        <f t="shared" si="24"/>
        <v>0</v>
      </c>
      <c r="CK18" s="370">
        <f t="shared" si="25"/>
        <v>0</v>
      </c>
      <c r="CL18" s="370">
        <f t="shared" si="26"/>
        <v>0</v>
      </c>
      <c r="CM18" s="372">
        <f t="shared" si="34"/>
        <v>0</v>
      </c>
      <c r="CN18" s="370">
        <f t="shared" si="35"/>
        <v>27251918.883188728</v>
      </c>
      <c r="CO18" s="370">
        <f t="shared" si="27"/>
        <v>26121902.841963872</v>
      </c>
      <c r="CP18" s="370">
        <f t="shared" si="28"/>
        <v>0</v>
      </c>
      <c r="CQ18" s="370">
        <f t="shared" si="29"/>
        <v>0</v>
      </c>
      <c r="CR18" s="372">
        <f t="shared" si="36"/>
        <v>53373821.725152597</v>
      </c>
      <c r="CS18" s="370">
        <f t="shared" si="37"/>
        <v>27251918.883188728</v>
      </c>
      <c r="CT18" s="370">
        <f t="shared" si="30"/>
        <v>26121902.841963872</v>
      </c>
      <c r="CU18" s="370">
        <f t="shared" si="31"/>
        <v>0</v>
      </c>
      <c r="CV18" s="370">
        <f t="shared" si="32"/>
        <v>0</v>
      </c>
      <c r="CW18" s="372">
        <f t="shared" si="38"/>
        <v>53373821.725152597</v>
      </c>
    </row>
    <row r="19" spans="1:135" ht="15.75" customHeight="1">
      <c r="A19" s="119" t="s">
        <v>196</v>
      </c>
      <c r="B19" s="210">
        <v>2</v>
      </c>
      <c r="C19" s="213">
        <f t="shared" ref="C19:F19" si="39">SUM(C16:C18)</f>
        <v>0</v>
      </c>
      <c r="D19" s="213">
        <f t="shared" si="39"/>
        <v>0</v>
      </c>
      <c r="E19" s="213">
        <f t="shared" si="39"/>
        <v>0</v>
      </c>
      <c r="F19" s="213">
        <f t="shared" si="39"/>
        <v>0</v>
      </c>
      <c r="G19" s="368">
        <f t="shared" si="3"/>
        <v>0</v>
      </c>
      <c r="H19" s="374">
        <f t="shared" ref="H19:K19" si="40">SUM(H16:H18)</f>
        <v>14448540.697715659</v>
      </c>
      <c r="I19" s="213">
        <f t="shared" si="40"/>
        <v>11422490.870701408</v>
      </c>
      <c r="J19" s="213">
        <f t="shared" si="40"/>
        <v>0</v>
      </c>
      <c r="K19" s="213">
        <f t="shared" si="40"/>
        <v>0</v>
      </c>
      <c r="L19" s="370">
        <f t="shared" si="4"/>
        <v>25871031.568417065</v>
      </c>
      <c r="M19" s="371">
        <f t="shared" si="5"/>
        <v>25871031.568417065</v>
      </c>
      <c r="N19" s="210">
        <v>2</v>
      </c>
      <c r="O19" s="213">
        <f t="shared" ref="O19:R19" si="41">SUM(O16:O18)</f>
        <v>0</v>
      </c>
      <c r="P19" s="213">
        <f t="shared" si="41"/>
        <v>0</v>
      </c>
      <c r="Q19" s="213">
        <f t="shared" si="41"/>
        <v>0</v>
      </c>
      <c r="R19" s="213">
        <f t="shared" si="41"/>
        <v>0</v>
      </c>
      <c r="S19" s="368">
        <f t="shared" si="6"/>
        <v>0</v>
      </c>
      <c r="T19" s="374">
        <f t="shared" ref="T19:W19" si="42">SUM(T16:T18)</f>
        <v>16011887.906069575</v>
      </c>
      <c r="U19" s="213">
        <f t="shared" si="42"/>
        <v>14830372.342990568</v>
      </c>
      <c r="V19" s="213">
        <f t="shared" si="42"/>
        <v>0</v>
      </c>
      <c r="W19" s="213">
        <f t="shared" si="42"/>
        <v>0</v>
      </c>
      <c r="X19" s="370">
        <f t="shared" si="7"/>
        <v>30842260.249060143</v>
      </c>
      <c r="Y19" s="371">
        <f t="shared" si="8"/>
        <v>30842260.249060143</v>
      </c>
      <c r="Z19" s="210">
        <v>2</v>
      </c>
      <c r="AA19" s="213">
        <f t="shared" ref="AA19:AD19" si="43">SUM(AA16:AA18)</f>
        <v>0</v>
      </c>
      <c r="AB19" s="213">
        <f t="shared" si="43"/>
        <v>0</v>
      </c>
      <c r="AC19" s="213">
        <f t="shared" si="43"/>
        <v>0</v>
      </c>
      <c r="AD19" s="213">
        <f t="shared" si="43"/>
        <v>0</v>
      </c>
      <c r="AE19" s="368">
        <f t="shared" si="9"/>
        <v>0</v>
      </c>
      <c r="AF19" s="374">
        <f t="shared" ref="AF19:AI19" si="44">SUM(AF16:AF18)</f>
        <v>2702005.8609503862</v>
      </c>
      <c r="AG19" s="213">
        <f t="shared" si="44"/>
        <v>2491724.886849591</v>
      </c>
      <c r="AH19" s="213">
        <f t="shared" si="44"/>
        <v>0</v>
      </c>
      <c r="AI19" s="213">
        <f t="shared" si="44"/>
        <v>0</v>
      </c>
      <c r="AJ19" s="370">
        <f t="shared" si="10"/>
        <v>5193730.7477999777</v>
      </c>
      <c r="AK19" s="371">
        <f t="shared" si="11"/>
        <v>5193730.7477999777</v>
      </c>
      <c r="AL19" s="210">
        <v>2</v>
      </c>
      <c r="AM19" s="213">
        <f t="shared" ref="AM19:AP19" si="45">SUM(AM16:AM18)</f>
        <v>0</v>
      </c>
      <c r="AN19" s="213">
        <f t="shared" si="45"/>
        <v>0</v>
      </c>
      <c r="AO19" s="213">
        <f t="shared" si="45"/>
        <v>0</v>
      </c>
      <c r="AP19" s="213">
        <f t="shared" si="45"/>
        <v>0</v>
      </c>
      <c r="AQ19" s="368">
        <f t="shared" si="12"/>
        <v>0</v>
      </c>
      <c r="AR19" s="374">
        <f t="shared" ref="AR19:AU19" si="46">SUM(AR16:AR18)</f>
        <v>72494713.570944905</v>
      </c>
      <c r="AS19" s="213">
        <f t="shared" si="46"/>
        <v>71431940.669647887</v>
      </c>
      <c r="AT19" s="213">
        <f t="shared" si="46"/>
        <v>0</v>
      </c>
      <c r="AU19" s="213">
        <f t="shared" si="46"/>
        <v>0</v>
      </c>
      <c r="AV19" s="370">
        <f t="shared" si="13"/>
        <v>143926654.24059278</v>
      </c>
      <c r="AW19" s="371">
        <f t="shared" si="14"/>
        <v>143926654.24059278</v>
      </c>
      <c r="AX19" s="210">
        <v>2</v>
      </c>
      <c r="AY19" s="213">
        <f t="shared" ref="AY19:BB19" si="47">SUM(AY16:AY18)</f>
        <v>0</v>
      </c>
      <c r="AZ19" s="213">
        <f t="shared" si="47"/>
        <v>0</v>
      </c>
      <c r="BA19" s="213">
        <f t="shared" si="47"/>
        <v>0</v>
      </c>
      <c r="BB19" s="213">
        <f t="shared" si="47"/>
        <v>0</v>
      </c>
      <c r="BC19" s="368">
        <f t="shared" si="15"/>
        <v>0</v>
      </c>
      <c r="BD19" s="374">
        <f t="shared" ref="BD19:BG19" si="48">SUM(BD16:BD18)</f>
        <v>1972410.815247728</v>
      </c>
      <c r="BE19" s="213">
        <f t="shared" si="48"/>
        <v>2076808.1400336181</v>
      </c>
      <c r="BF19" s="213">
        <f t="shared" si="48"/>
        <v>0</v>
      </c>
      <c r="BG19" s="213">
        <f t="shared" si="48"/>
        <v>0</v>
      </c>
      <c r="BH19" s="370">
        <f t="shared" si="16"/>
        <v>4049218.9552813461</v>
      </c>
      <c r="BI19" s="371">
        <f t="shared" si="17"/>
        <v>4049218.9552813461</v>
      </c>
      <c r="BJ19" s="210">
        <v>2</v>
      </c>
      <c r="BK19" s="213">
        <f t="shared" ref="BK19:BN19" si="49">SUM(BK16:BK18)</f>
        <v>0</v>
      </c>
      <c r="BL19" s="213">
        <f t="shared" si="49"/>
        <v>0</v>
      </c>
      <c r="BM19" s="213">
        <f t="shared" si="49"/>
        <v>0</v>
      </c>
      <c r="BN19" s="213">
        <f t="shared" si="49"/>
        <v>0</v>
      </c>
      <c r="BO19" s="368">
        <f t="shared" si="18"/>
        <v>0</v>
      </c>
      <c r="BP19" s="374">
        <f t="shared" ref="BP19:BS19" si="50">SUM(BP16:BP18)</f>
        <v>0</v>
      </c>
      <c r="BQ19" s="213">
        <f t="shared" si="50"/>
        <v>0</v>
      </c>
      <c r="BR19" s="213">
        <f t="shared" si="50"/>
        <v>0</v>
      </c>
      <c r="BS19" s="213">
        <f t="shared" si="50"/>
        <v>0</v>
      </c>
      <c r="BT19" s="370">
        <f t="shared" si="19"/>
        <v>0</v>
      </c>
      <c r="BU19" s="371">
        <f t="shared" si="20"/>
        <v>0</v>
      </c>
      <c r="BV19" s="210">
        <v>2</v>
      </c>
      <c r="BW19" s="213">
        <f t="shared" ref="BW19:BZ19" si="51">SUM(BW16:BW18)</f>
        <v>0</v>
      </c>
      <c r="BX19" s="213">
        <f t="shared" si="51"/>
        <v>0</v>
      </c>
      <c r="BY19" s="213">
        <f t="shared" si="51"/>
        <v>0</v>
      </c>
      <c r="BZ19" s="213">
        <f t="shared" si="51"/>
        <v>0</v>
      </c>
      <c r="CA19" s="368">
        <f t="shared" si="21"/>
        <v>0</v>
      </c>
      <c r="CB19" s="374">
        <f t="shared" ref="CB19:CE19" si="52">SUM(CB16:CB18)</f>
        <v>2176786.6286585983</v>
      </c>
      <c r="CC19" s="213">
        <f t="shared" si="52"/>
        <v>2114608.635900422</v>
      </c>
      <c r="CD19" s="213">
        <f t="shared" si="52"/>
        <v>0</v>
      </c>
      <c r="CE19" s="213">
        <f t="shared" si="52"/>
        <v>0</v>
      </c>
      <c r="CF19" s="370">
        <f t="shared" si="22"/>
        <v>4291395.2645590203</v>
      </c>
      <c r="CG19" s="371">
        <f t="shared" si="23"/>
        <v>4291395.2645590203</v>
      </c>
      <c r="CH19" s="210">
        <v>2</v>
      </c>
      <c r="CI19" s="370">
        <f t="shared" si="33"/>
        <v>0</v>
      </c>
      <c r="CJ19" s="370">
        <f t="shared" si="24"/>
        <v>0</v>
      </c>
      <c r="CK19" s="370">
        <f t="shared" si="25"/>
        <v>0</v>
      </c>
      <c r="CL19" s="370">
        <f t="shared" si="26"/>
        <v>0</v>
      </c>
      <c r="CM19" s="372">
        <f t="shared" si="34"/>
        <v>0</v>
      </c>
      <c r="CN19" s="370">
        <f t="shared" si="35"/>
        <v>109806345.47958685</v>
      </c>
      <c r="CO19" s="370">
        <f t="shared" si="27"/>
        <v>104367945.54612349</v>
      </c>
      <c r="CP19" s="370">
        <f t="shared" si="28"/>
        <v>0</v>
      </c>
      <c r="CQ19" s="370">
        <f t="shared" si="29"/>
        <v>0</v>
      </c>
      <c r="CR19" s="372">
        <f t="shared" si="36"/>
        <v>214174291.02571034</v>
      </c>
      <c r="CS19" s="370">
        <f t="shared" si="37"/>
        <v>109806345.47958685</v>
      </c>
      <c r="CT19" s="370">
        <f t="shared" si="30"/>
        <v>104367945.54612349</v>
      </c>
      <c r="CU19" s="370">
        <f t="shared" si="31"/>
        <v>0</v>
      </c>
      <c r="CV19" s="370">
        <f t="shared" si="32"/>
        <v>0</v>
      </c>
      <c r="CW19" s="372">
        <f t="shared" si="38"/>
        <v>214174291.02571034</v>
      </c>
      <c r="CX19" s="289"/>
      <c r="CY19" s="289"/>
      <c r="CZ19" s="289"/>
      <c r="DA19" s="289"/>
      <c r="DB19" s="289"/>
    </row>
    <row r="20" spans="1:135" ht="15.75" customHeight="1">
      <c r="A20" s="79" t="s">
        <v>198</v>
      </c>
      <c r="B20" s="210">
        <v>3</v>
      </c>
      <c r="C20" s="212">
        <v>0</v>
      </c>
      <c r="D20" s="212">
        <v>0</v>
      </c>
      <c r="E20" s="212">
        <v>0</v>
      </c>
      <c r="F20" s="212">
        <v>0</v>
      </c>
      <c r="G20" s="368">
        <f t="shared" si="3"/>
        <v>0</v>
      </c>
      <c r="H20" s="373">
        <v>0</v>
      </c>
      <c r="I20" s="212">
        <v>0</v>
      </c>
      <c r="J20" s="212">
        <v>0</v>
      </c>
      <c r="K20" s="212">
        <v>0</v>
      </c>
      <c r="L20" s="370">
        <f t="shared" si="4"/>
        <v>0</v>
      </c>
      <c r="M20" s="371">
        <f t="shared" si="5"/>
        <v>0</v>
      </c>
      <c r="N20" s="210">
        <v>3</v>
      </c>
      <c r="O20" s="212">
        <v>0</v>
      </c>
      <c r="P20" s="212">
        <v>0</v>
      </c>
      <c r="Q20" s="212">
        <v>0</v>
      </c>
      <c r="R20" s="212">
        <v>0</v>
      </c>
      <c r="S20" s="368">
        <f t="shared" si="6"/>
        <v>0</v>
      </c>
      <c r="T20" s="373">
        <v>0</v>
      </c>
      <c r="U20" s="212">
        <v>0</v>
      </c>
      <c r="V20" s="212">
        <v>0</v>
      </c>
      <c r="W20" s="212">
        <v>0</v>
      </c>
      <c r="X20" s="370">
        <f t="shared" si="7"/>
        <v>0</v>
      </c>
      <c r="Y20" s="371">
        <f t="shared" si="8"/>
        <v>0</v>
      </c>
      <c r="Z20" s="210">
        <v>3</v>
      </c>
      <c r="AA20" s="212">
        <v>0</v>
      </c>
      <c r="AB20" s="212">
        <v>0</v>
      </c>
      <c r="AC20" s="212">
        <v>0</v>
      </c>
      <c r="AD20" s="212">
        <v>0</v>
      </c>
      <c r="AE20" s="368">
        <f t="shared" si="9"/>
        <v>0</v>
      </c>
      <c r="AF20" s="373">
        <v>0</v>
      </c>
      <c r="AG20" s="212">
        <v>0</v>
      </c>
      <c r="AH20" s="212">
        <v>0</v>
      </c>
      <c r="AI20" s="212">
        <v>0</v>
      </c>
      <c r="AJ20" s="370">
        <f t="shared" si="10"/>
        <v>0</v>
      </c>
      <c r="AK20" s="371">
        <f t="shared" si="11"/>
        <v>0</v>
      </c>
      <c r="AL20" s="210">
        <v>3</v>
      </c>
      <c r="AM20" s="212">
        <v>0</v>
      </c>
      <c r="AN20" s="212">
        <v>0</v>
      </c>
      <c r="AO20" s="212">
        <v>0</v>
      </c>
      <c r="AP20" s="212">
        <v>0</v>
      </c>
      <c r="AQ20" s="368">
        <f t="shared" si="12"/>
        <v>0</v>
      </c>
      <c r="AR20" s="373">
        <v>0</v>
      </c>
      <c r="AS20" s="212">
        <v>0</v>
      </c>
      <c r="AT20" s="212">
        <v>0</v>
      </c>
      <c r="AU20" s="212">
        <v>0</v>
      </c>
      <c r="AV20" s="370">
        <f t="shared" si="13"/>
        <v>0</v>
      </c>
      <c r="AW20" s="371">
        <f t="shared" si="14"/>
        <v>0</v>
      </c>
      <c r="AX20" s="210">
        <v>3</v>
      </c>
      <c r="AY20" s="212">
        <v>0</v>
      </c>
      <c r="AZ20" s="212">
        <v>0</v>
      </c>
      <c r="BA20" s="212">
        <v>0</v>
      </c>
      <c r="BB20" s="212">
        <v>0</v>
      </c>
      <c r="BC20" s="368">
        <f t="shared" si="15"/>
        <v>0</v>
      </c>
      <c r="BD20" s="373">
        <v>0</v>
      </c>
      <c r="BE20" s="212">
        <v>0</v>
      </c>
      <c r="BF20" s="212">
        <v>0</v>
      </c>
      <c r="BG20" s="212">
        <v>0</v>
      </c>
      <c r="BH20" s="370">
        <f t="shared" si="16"/>
        <v>0</v>
      </c>
      <c r="BI20" s="371">
        <f t="shared" si="17"/>
        <v>0</v>
      </c>
      <c r="BJ20" s="210">
        <v>3</v>
      </c>
      <c r="BK20" s="212">
        <v>0</v>
      </c>
      <c r="BL20" s="212">
        <v>0</v>
      </c>
      <c r="BM20" s="212">
        <v>0</v>
      </c>
      <c r="BN20" s="212">
        <v>0</v>
      </c>
      <c r="BO20" s="368">
        <f t="shared" si="18"/>
        <v>0</v>
      </c>
      <c r="BP20" s="373">
        <v>0</v>
      </c>
      <c r="BQ20" s="212">
        <v>0</v>
      </c>
      <c r="BR20" s="212">
        <v>0</v>
      </c>
      <c r="BS20" s="212">
        <v>0</v>
      </c>
      <c r="BT20" s="370">
        <f t="shared" si="19"/>
        <v>0</v>
      </c>
      <c r="BU20" s="371">
        <f t="shared" si="20"/>
        <v>0</v>
      </c>
      <c r="BV20" s="210">
        <v>3</v>
      </c>
      <c r="BW20" s="212">
        <v>0</v>
      </c>
      <c r="BX20" s="212">
        <v>0</v>
      </c>
      <c r="BY20" s="212">
        <v>0</v>
      </c>
      <c r="BZ20" s="212">
        <v>0</v>
      </c>
      <c r="CA20" s="368">
        <f t="shared" si="21"/>
        <v>0</v>
      </c>
      <c r="CB20" s="373">
        <v>0</v>
      </c>
      <c r="CC20" s="212">
        <v>0</v>
      </c>
      <c r="CD20" s="212">
        <v>0</v>
      </c>
      <c r="CE20" s="212">
        <v>0</v>
      </c>
      <c r="CF20" s="370">
        <f t="shared" si="22"/>
        <v>0</v>
      </c>
      <c r="CG20" s="371">
        <f t="shared" si="23"/>
        <v>0</v>
      </c>
      <c r="CH20" s="210">
        <v>3</v>
      </c>
      <c r="CI20" s="370">
        <f t="shared" si="33"/>
        <v>0</v>
      </c>
      <c r="CJ20" s="370">
        <f t="shared" si="24"/>
        <v>0</v>
      </c>
      <c r="CK20" s="370">
        <f t="shared" si="25"/>
        <v>0</v>
      </c>
      <c r="CL20" s="370">
        <f t="shared" si="26"/>
        <v>0</v>
      </c>
      <c r="CM20" s="372">
        <f t="shared" si="34"/>
        <v>0</v>
      </c>
      <c r="CN20" s="370">
        <f t="shared" si="35"/>
        <v>0</v>
      </c>
      <c r="CO20" s="370">
        <f t="shared" si="27"/>
        <v>0</v>
      </c>
      <c r="CP20" s="370">
        <f t="shared" si="28"/>
        <v>0</v>
      </c>
      <c r="CQ20" s="370">
        <f t="shared" si="29"/>
        <v>0</v>
      </c>
      <c r="CR20" s="372">
        <f t="shared" si="36"/>
        <v>0</v>
      </c>
      <c r="CS20" s="370">
        <f t="shared" si="37"/>
        <v>0</v>
      </c>
      <c r="CT20" s="370">
        <f t="shared" si="30"/>
        <v>0</v>
      </c>
      <c r="CU20" s="370">
        <f t="shared" si="31"/>
        <v>0</v>
      </c>
      <c r="CV20" s="370">
        <f t="shared" si="32"/>
        <v>0</v>
      </c>
      <c r="CW20" s="372">
        <f t="shared" si="38"/>
        <v>0</v>
      </c>
      <c r="CX20" s="289"/>
      <c r="CZ20" s="289"/>
      <c r="DB20" s="289"/>
    </row>
    <row r="21" spans="1:135" ht="15.75" customHeight="1">
      <c r="A21" s="79" t="s">
        <v>200</v>
      </c>
      <c r="B21" s="210">
        <v>4</v>
      </c>
      <c r="C21" s="212">
        <v>0</v>
      </c>
      <c r="D21" s="212">
        <v>0</v>
      </c>
      <c r="E21" s="212">
        <v>0</v>
      </c>
      <c r="F21" s="212">
        <v>0</v>
      </c>
      <c r="G21" s="368">
        <f t="shared" si="3"/>
        <v>0</v>
      </c>
      <c r="H21" s="373">
        <v>0</v>
      </c>
      <c r="I21" s="212">
        <v>0</v>
      </c>
      <c r="J21" s="212">
        <v>0</v>
      </c>
      <c r="K21" s="212">
        <v>0</v>
      </c>
      <c r="L21" s="370">
        <f t="shared" si="4"/>
        <v>0</v>
      </c>
      <c r="M21" s="371">
        <f t="shared" si="5"/>
        <v>0</v>
      </c>
      <c r="N21" s="210">
        <v>4</v>
      </c>
      <c r="O21" s="212">
        <v>0</v>
      </c>
      <c r="P21" s="212">
        <v>0</v>
      </c>
      <c r="Q21" s="212">
        <v>0</v>
      </c>
      <c r="R21" s="212">
        <v>0</v>
      </c>
      <c r="S21" s="368">
        <f t="shared" si="6"/>
        <v>0</v>
      </c>
      <c r="T21" s="373">
        <v>0</v>
      </c>
      <c r="U21" s="212">
        <v>0</v>
      </c>
      <c r="V21" s="212">
        <v>0</v>
      </c>
      <c r="W21" s="212">
        <v>0</v>
      </c>
      <c r="X21" s="370">
        <f t="shared" si="7"/>
        <v>0</v>
      </c>
      <c r="Y21" s="371">
        <f t="shared" si="8"/>
        <v>0</v>
      </c>
      <c r="Z21" s="210">
        <v>4</v>
      </c>
      <c r="AA21" s="212">
        <v>0</v>
      </c>
      <c r="AB21" s="212">
        <v>0</v>
      </c>
      <c r="AC21" s="212">
        <v>0</v>
      </c>
      <c r="AD21" s="212">
        <v>0</v>
      </c>
      <c r="AE21" s="368">
        <f t="shared" si="9"/>
        <v>0</v>
      </c>
      <c r="AF21" s="373">
        <v>0</v>
      </c>
      <c r="AG21" s="212">
        <v>0</v>
      </c>
      <c r="AH21" s="212">
        <v>0</v>
      </c>
      <c r="AI21" s="212">
        <v>0</v>
      </c>
      <c r="AJ21" s="370">
        <f t="shared" si="10"/>
        <v>0</v>
      </c>
      <c r="AK21" s="371">
        <f t="shared" si="11"/>
        <v>0</v>
      </c>
      <c r="AL21" s="210">
        <v>4</v>
      </c>
      <c r="AM21" s="212">
        <v>0</v>
      </c>
      <c r="AN21" s="212">
        <v>0</v>
      </c>
      <c r="AO21" s="212">
        <v>0</v>
      </c>
      <c r="AP21" s="212">
        <v>0</v>
      </c>
      <c r="AQ21" s="368">
        <f t="shared" si="12"/>
        <v>0</v>
      </c>
      <c r="AR21" s="373">
        <v>0</v>
      </c>
      <c r="AS21" s="212">
        <v>0</v>
      </c>
      <c r="AT21" s="212">
        <v>0</v>
      </c>
      <c r="AU21" s="212">
        <v>0</v>
      </c>
      <c r="AV21" s="370">
        <f t="shared" si="13"/>
        <v>0</v>
      </c>
      <c r="AW21" s="371">
        <f t="shared" si="14"/>
        <v>0</v>
      </c>
      <c r="AX21" s="210">
        <v>4</v>
      </c>
      <c r="AY21" s="212">
        <v>0</v>
      </c>
      <c r="AZ21" s="212">
        <v>0</v>
      </c>
      <c r="BA21" s="212">
        <v>0</v>
      </c>
      <c r="BB21" s="212">
        <v>0</v>
      </c>
      <c r="BC21" s="368">
        <f t="shared" si="15"/>
        <v>0</v>
      </c>
      <c r="BD21" s="373">
        <v>0</v>
      </c>
      <c r="BE21" s="212">
        <v>0</v>
      </c>
      <c r="BF21" s="212">
        <v>0</v>
      </c>
      <c r="BG21" s="212">
        <v>0</v>
      </c>
      <c r="BH21" s="370">
        <f t="shared" si="16"/>
        <v>0</v>
      </c>
      <c r="BI21" s="371">
        <f t="shared" si="17"/>
        <v>0</v>
      </c>
      <c r="BJ21" s="210">
        <v>4</v>
      </c>
      <c r="BK21" s="212">
        <v>0</v>
      </c>
      <c r="BL21" s="212">
        <v>0</v>
      </c>
      <c r="BM21" s="212">
        <v>0</v>
      </c>
      <c r="BN21" s="212">
        <v>0</v>
      </c>
      <c r="BO21" s="368">
        <f t="shared" si="18"/>
        <v>0</v>
      </c>
      <c r="BP21" s="373">
        <v>0</v>
      </c>
      <c r="BQ21" s="212">
        <v>0</v>
      </c>
      <c r="BR21" s="212">
        <v>0</v>
      </c>
      <c r="BS21" s="212">
        <v>0</v>
      </c>
      <c r="BT21" s="370">
        <f t="shared" si="19"/>
        <v>0</v>
      </c>
      <c r="BU21" s="371">
        <f t="shared" si="20"/>
        <v>0</v>
      </c>
      <c r="BV21" s="210">
        <v>4</v>
      </c>
      <c r="BW21" s="212">
        <v>0</v>
      </c>
      <c r="BX21" s="212">
        <v>0</v>
      </c>
      <c r="BY21" s="212">
        <v>0</v>
      </c>
      <c r="BZ21" s="212">
        <v>0</v>
      </c>
      <c r="CA21" s="368">
        <f t="shared" si="21"/>
        <v>0</v>
      </c>
      <c r="CB21" s="373">
        <v>0</v>
      </c>
      <c r="CC21" s="212">
        <v>0</v>
      </c>
      <c r="CD21" s="212">
        <v>0</v>
      </c>
      <c r="CE21" s="212">
        <v>0</v>
      </c>
      <c r="CF21" s="370">
        <f t="shared" si="22"/>
        <v>0</v>
      </c>
      <c r="CG21" s="371">
        <f t="shared" si="23"/>
        <v>0</v>
      </c>
      <c r="CH21" s="210">
        <v>4</v>
      </c>
      <c r="CI21" s="370">
        <f t="shared" si="33"/>
        <v>0</v>
      </c>
      <c r="CJ21" s="370">
        <f t="shared" si="24"/>
        <v>0</v>
      </c>
      <c r="CK21" s="370">
        <f t="shared" si="25"/>
        <v>0</v>
      </c>
      <c r="CL21" s="370">
        <f t="shared" si="26"/>
        <v>0</v>
      </c>
      <c r="CM21" s="372">
        <f t="shared" si="34"/>
        <v>0</v>
      </c>
      <c r="CN21" s="370">
        <f t="shared" si="35"/>
        <v>0</v>
      </c>
      <c r="CO21" s="370">
        <f t="shared" si="27"/>
        <v>0</v>
      </c>
      <c r="CP21" s="370">
        <f t="shared" si="28"/>
        <v>0</v>
      </c>
      <c r="CQ21" s="370">
        <f t="shared" si="29"/>
        <v>0</v>
      </c>
      <c r="CR21" s="372">
        <f t="shared" si="36"/>
        <v>0</v>
      </c>
      <c r="CS21" s="370">
        <f t="shared" si="37"/>
        <v>0</v>
      </c>
      <c r="CT21" s="370">
        <f t="shared" si="30"/>
        <v>0</v>
      </c>
      <c r="CU21" s="370">
        <f t="shared" si="31"/>
        <v>0</v>
      </c>
      <c r="CV21" s="370">
        <f t="shared" si="32"/>
        <v>0</v>
      </c>
      <c r="CW21" s="372">
        <f t="shared" si="38"/>
        <v>0</v>
      </c>
      <c r="CX21" s="289"/>
      <c r="CZ21" s="289"/>
      <c r="DB21" s="289"/>
    </row>
    <row r="22" spans="1:135" ht="15.75" customHeight="1">
      <c r="A22" s="119" t="s">
        <v>202</v>
      </c>
      <c r="B22" s="210">
        <v>5</v>
      </c>
      <c r="C22" s="121">
        <f t="shared" ref="C22:F22" si="53">C15+C19+C20+C21</f>
        <v>2407884.6136589493</v>
      </c>
      <c r="D22" s="121">
        <f t="shared" si="53"/>
        <v>2040524.4213380918</v>
      </c>
      <c r="E22" s="121">
        <f t="shared" si="53"/>
        <v>0</v>
      </c>
      <c r="F22" s="121">
        <f t="shared" si="53"/>
        <v>0</v>
      </c>
      <c r="G22" s="368">
        <f t="shared" si="3"/>
        <v>4448409.0349970413</v>
      </c>
      <c r="H22" s="199">
        <f t="shared" ref="H22:K22" si="54">H15+H19+H20+H21</f>
        <v>14448540.697715659</v>
      </c>
      <c r="I22" s="121">
        <f t="shared" si="54"/>
        <v>11422490.870701408</v>
      </c>
      <c r="J22" s="121">
        <f t="shared" si="54"/>
        <v>0</v>
      </c>
      <c r="K22" s="121">
        <f t="shared" si="54"/>
        <v>0</v>
      </c>
      <c r="L22" s="370">
        <f t="shared" si="4"/>
        <v>25871031.568417065</v>
      </c>
      <c r="M22" s="199">
        <f t="shared" si="5"/>
        <v>30319440.603414107</v>
      </c>
      <c r="N22" s="210">
        <v>5</v>
      </c>
      <c r="O22" s="121">
        <f t="shared" ref="O22:R22" si="55">O15+O19+O20+O21</f>
        <v>6726403.2232233873</v>
      </c>
      <c r="P22" s="121">
        <f t="shared" si="55"/>
        <v>6271218.2930683019</v>
      </c>
      <c r="Q22" s="121">
        <f t="shared" si="55"/>
        <v>0</v>
      </c>
      <c r="R22" s="121">
        <f t="shared" si="55"/>
        <v>0</v>
      </c>
      <c r="S22" s="368">
        <f t="shared" si="6"/>
        <v>12997621.516291689</v>
      </c>
      <c r="T22" s="199">
        <f t="shared" ref="T22:W22" si="56">T15+T19+T20+T21</f>
        <v>16011887.906069575</v>
      </c>
      <c r="U22" s="121">
        <f t="shared" si="56"/>
        <v>14830372.342990568</v>
      </c>
      <c r="V22" s="121">
        <f t="shared" si="56"/>
        <v>0</v>
      </c>
      <c r="W22" s="121">
        <f t="shared" si="56"/>
        <v>0</v>
      </c>
      <c r="X22" s="370">
        <f t="shared" si="7"/>
        <v>30842260.249060143</v>
      </c>
      <c r="Y22" s="199">
        <f t="shared" si="8"/>
        <v>43839881.765351832</v>
      </c>
      <c r="Z22" s="210">
        <v>5</v>
      </c>
      <c r="AA22" s="121">
        <f t="shared" ref="AA22:AD22" si="57">AA15+AA19+AA20+AA21</f>
        <v>1569754.1681728452</v>
      </c>
      <c r="AB22" s="121">
        <f t="shared" si="57"/>
        <v>1454608.2515809867</v>
      </c>
      <c r="AC22" s="121">
        <f t="shared" si="57"/>
        <v>0</v>
      </c>
      <c r="AD22" s="121">
        <f t="shared" si="57"/>
        <v>0</v>
      </c>
      <c r="AE22" s="368">
        <f t="shared" si="9"/>
        <v>3024362.4197538318</v>
      </c>
      <c r="AF22" s="199">
        <f t="shared" ref="AF22:AI22" si="58">AF15+AF19+AF20+AF21</f>
        <v>2702005.8609503862</v>
      </c>
      <c r="AG22" s="121">
        <f t="shared" si="58"/>
        <v>2491724.886849591</v>
      </c>
      <c r="AH22" s="121">
        <f t="shared" si="58"/>
        <v>0</v>
      </c>
      <c r="AI22" s="121">
        <f t="shared" si="58"/>
        <v>0</v>
      </c>
      <c r="AJ22" s="370">
        <f t="shared" si="10"/>
        <v>5193730.7477999777</v>
      </c>
      <c r="AK22" s="199">
        <f t="shared" si="11"/>
        <v>8218093.1675538095</v>
      </c>
      <c r="AL22" s="210">
        <v>5</v>
      </c>
      <c r="AM22" s="121">
        <f t="shared" ref="AM22:AP22" si="59">AM15+AM19+AM20+AM21</f>
        <v>77861379.548920169</v>
      </c>
      <c r="AN22" s="121">
        <f t="shared" si="59"/>
        <v>77922074.72514683</v>
      </c>
      <c r="AO22" s="121">
        <f t="shared" si="59"/>
        <v>0</v>
      </c>
      <c r="AP22" s="121">
        <f t="shared" si="59"/>
        <v>0</v>
      </c>
      <c r="AQ22" s="368">
        <f t="shared" si="12"/>
        <v>155783454.27406698</v>
      </c>
      <c r="AR22" s="199">
        <f t="shared" ref="AR22:AU22" si="60">AR15+AR19+AR20+AR21</f>
        <v>72494713.570944905</v>
      </c>
      <c r="AS22" s="121">
        <f t="shared" si="60"/>
        <v>71431940.669647887</v>
      </c>
      <c r="AT22" s="121">
        <f t="shared" si="60"/>
        <v>0</v>
      </c>
      <c r="AU22" s="121">
        <f t="shared" si="60"/>
        <v>0</v>
      </c>
      <c r="AV22" s="370">
        <f t="shared" si="13"/>
        <v>143926654.24059278</v>
      </c>
      <c r="AW22" s="199">
        <f t="shared" si="14"/>
        <v>299710108.51465976</v>
      </c>
      <c r="AX22" s="210">
        <v>5</v>
      </c>
      <c r="AY22" s="121">
        <f t="shared" ref="AY22:BB22" si="61">AY15+AY19+AY20+AY21</f>
        <v>4444560.6712307828</v>
      </c>
      <c r="AZ22" s="121">
        <f t="shared" si="61"/>
        <v>4651531.2195552522</v>
      </c>
      <c r="BA22" s="121">
        <f t="shared" si="61"/>
        <v>0</v>
      </c>
      <c r="BB22" s="121">
        <f t="shared" si="61"/>
        <v>0</v>
      </c>
      <c r="BC22" s="368">
        <f t="shared" si="15"/>
        <v>9096091.890786035</v>
      </c>
      <c r="BD22" s="199">
        <f t="shared" ref="BD22:BG22" si="62">BD15+BD19+BD20+BD21</f>
        <v>1972410.815247728</v>
      </c>
      <c r="BE22" s="121">
        <f t="shared" si="62"/>
        <v>2076808.1400336181</v>
      </c>
      <c r="BF22" s="121">
        <f t="shared" si="62"/>
        <v>0</v>
      </c>
      <c r="BG22" s="121">
        <f t="shared" si="62"/>
        <v>0</v>
      </c>
      <c r="BH22" s="370">
        <f t="shared" si="16"/>
        <v>4049218.9552813461</v>
      </c>
      <c r="BI22" s="199">
        <f t="shared" si="17"/>
        <v>13145310.84606738</v>
      </c>
      <c r="BJ22" s="210">
        <v>5</v>
      </c>
      <c r="BK22" s="121">
        <f t="shared" ref="BK22:BN22" si="63">BK15+BK19+BK20+BK21</f>
        <v>0</v>
      </c>
      <c r="BL22" s="121">
        <f t="shared" si="63"/>
        <v>0</v>
      </c>
      <c r="BM22" s="121">
        <f t="shared" si="63"/>
        <v>0</v>
      </c>
      <c r="BN22" s="121">
        <f t="shared" si="63"/>
        <v>0</v>
      </c>
      <c r="BO22" s="368">
        <f t="shared" si="18"/>
        <v>0</v>
      </c>
      <c r="BP22" s="199">
        <f t="shared" ref="BP22:BS22" si="64">BP15+BP19+BP20+BP21</f>
        <v>0</v>
      </c>
      <c r="BQ22" s="121">
        <f t="shared" si="64"/>
        <v>0</v>
      </c>
      <c r="BR22" s="121">
        <f t="shared" si="64"/>
        <v>0</v>
      </c>
      <c r="BS22" s="121">
        <f t="shared" si="64"/>
        <v>0</v>
      </c>
      <c r="BT22" s="370">
        <f t="shared" si="19"/>
        <v>0</v>
      </c>
      <c r="BU22" s="199">
        <f t="shared" si="20"/>
        <v>0</v>
      </c>
      <c r="BV22" s="210">
        <v>5</v>
      </c>
      <c r="BW22" s="121">
        <f t="shared" ref="BW22:BZ22" si="65">BW15+BW19+BW20+BW21</f>
        <v>5363930.4182096887</v>
      </c>
      <c r="BX22" s="121">
        <f t="shared" si="65"/>
        <v>5284638.2563430825</v>
      </c>
      <c r="BY22" s="121">
        <f t="shared" si="65"/>
        <v>0</v>
      </c>
      <c r="BZ22" s="121">
        <f t="shared" si="65"/>
        <v>0</v>
      </c>
      <c r="CA22" s="368">
        <f t="shared" si="21"/>
        <v>10648568.674552772</v>
      </c>
      <c r="CB22" s="199">
        <f t="shared" ref="CB22:CE22" si="66">CB15+CB19+CB20+CB21</f>
        <v>2176786.6286585983</v>
      </c>
      <c r="CC22" s="121">
        <f t="shared" si="66"/>
        <v>2114608.635900422</v>
      </c>
      <c r="CD22" s="121">
        <f t="shared" si="66"/>
        <v>0</v>
      </c>
      <c r="CE22" s="121">
        <f t="shared" si="66"/>
        <v>0</v>
      </c>
      <c r="CF22" s="370">
        <f t="shared" si="22"/>
        <v>4291395.2645590203</v>
      </c>
      <c r="CG22" s="199">
        <f t="shared" si="23"/>
        <v>14939963.939111792</v>
      </c>
      <c r="CH22" s="210">
        <v>5</v>
      </c>
      <c r="CI22" s="370">
        <f t="shared" si="33"/>
        <v>98373912.643415809</v>
      </c>
      <c r="CJ22" s="370">
        <f t="shared" si="24"/>
        <v>97624595.167032555</v>
      </c>
      <c r="CK22" s="370">
        <f t="shared" si="25"/>
        <v>0</v>
      </c>
      <c r="CL22" s="370">
        <f t="shared" si="26"/>
        <v>0</v>
      </c>
      <c r="CM22" s="372">
        <f t="shared" si="34"/>
        <v>195998507.81044835</v>
      </c>
      <c r="CN22" s="370">
        <f t="shared" si="35"/>
        <v>109806345.47958685</v>
      </c>
      <c r="CO22" s="370">
        <f t="shared" si="27"/>
        <v>104367945.54612349</v>
      </c>
      <c r="CP22" s="370">
        <f t="shared" si="28"/>
        <v>0</v>
      </c>
      <c r="CQ22" s="370">
        <f t="shared" si="29"/>
        <v>0</v>
      </c>
      <c r="CR22" s="372">
        <f t="shared" si="36"/>
        <v>214174291.02571034</v>
      </c>
      <c r="CS22" s="370">
        <f t="shared" si="37"/>
        <v>208180258.12300265</v>
      </c>
      <c r="CT22" s="370">
        <f t="shared" si="30"/>
        <v>201992540.71315604</v>
      </c>
      <c r="CU22" s="370">
        <f t="shared" si="31"/>
        <v>0</v>
      </c>
      <c r="CV22" s="370">
        <f t="shared" si="32"/>
        <v>0</v>
      </c>
      <c r="CW22" s="372">
        <f t="shared" si="38"/>
        <v>410172798.83615869</v>
      </c>
      <c r="CX22" s="289"/>
      <c r="CZ22" s="289"/>
      <c r="DB22" s="289"/>
    </row>
    <row r="23" spans="1:135" ht="15.75" customHeight="1">
      <c r="A23" s="119" t="s">
        <v>172</v>
      </c>
      <c r="B23" s="177"/>
      <c r="C23" s="162"/>
      <c r="D23" s="162"/>
      <c r="E23" s="162"/>
      <c r="F23" s="162"/>
      <c r="G23" s="340"/>
      <c r="H23" s="341"/>
      <c r="I23" s="162"/>
      <c r="J23" s="162"/>
      <c r="K23" s="162"/>
      <c r="L23" s="162"/>
      <c r="M23" s="341"/>
      <c r="N23" s="177"/>
      <c r="O23" s="162"/>
      <c r="P23" s="162"/>
      <c r="Q23" s="162"/>
      <c r="R23" s="162"/>
      <c r="S23" s="340"/>
      <c r="T23" s="341"/>
      <c r="U23" s="162"/>
      <c r="V23" s="162"/>
      <c r="W23" s="162"/>
      <c r="X23" s="162"/>
      <c r="Y23" s="341"/>
      <c r="Z23" s="177"/>
      <c r="AA23" s="162"/>
      <c r="AB23" s="162"/>
      <c r="AC23" s="162"/>
      <c r="AD23" s="162"/>
      <c r="AE23" s="340"/>
      <c r="AF23" s="341"/>
      <c r="AG23" s="162"/>
      <c r="AH23" s="162"/>
      <c r="AI23" s="162"/>
      <c r="AJ23" s="162"/>
      <c r="AK23" s="341"/>
      <c r="AL23" s="177"/>
      <c r="AM23" s="162"/>
      <c r="AN23" s="162"/>
      <c r="AO23" s="162"/>
      <c r="AP23" s="162"/>
      <c r="AQ23" s="340"/>
      <c r="AR23" s="341"/>
      <c r="AS23" s="162"/>
      <c r="AT23" s="162"/>
      <c r="AU23" s="162"/>
      <c r="AV23" s="162"/>
      <c r="AW23" s="341"/>
      <c r="AX23" s="177"/>
      <c r="AY23" s="162"/>
      <c r="AZ23" s="162"/>
      <c r="BA23" s="162"/>
      <c r="BB23" s="162"/>
      <c r="BC23" s="340"/>
      <c r="BD23" s="341"/>
      <c r="BE23" s="162"/>
      <c r="BF23" s="162"/>
      <c r="BG23" s="162"/>
      <c r="BH23" s="162"/>
      <c r="BI23" s="341"/>
      <c r="BJ23" s="177"/>
      <c r="BK23" s="162"/>
      <c r="BL23" s="162"/>
      <c r="BM23" s="162"/>
      <c r="BN23" s="162"/>
      <c r="BO23" s="340"/>
      <c r="BP23" s="341"/>
      <c r="BQ23" s="162"/>
      <c r="BR23" s="162"/>
      <c r="BS23" s="162"/>
      <c r="BT23" s="162"/>
      <c r="BU23" s="341"/>
      <c r="BV23" s="177"/>
      <c r="BW23" s="162"/>
      <c r="BX23" s="162"/>
      <c r="BY23" s="162"/>
      <c r="BZ23" s="162"/>
      <c r="CA23" s="340"/>
      <c r="CB23" s="341"/>
      <c r="CC23" s="162"/>
      <c r="CD23" s="162"/>
      <c r="CE23" s="162"/>
      <c r="CF23" s="162"/>
      <c r="CG23" s="341"/>
      <c r="CH23" s="177"/>
      <c r="CI23" s="162"/>
      <c r="CJ23" s="162"/>
      <c r="CK23" s="162"/>
      <c r="CL23" s="162"/>
      <c r="CM23" s="375"/>
      <c r="CN23" s="162"/>
      <c r="CO23" s="162"/>
      <c r="CP23" s="162"/>
      <c r="CQ23" s="162"/>
      <c r="CR23" s="375"/>
      <c r="CS23" s="162"/>
      <c r="CT23" s="162"/>
      <c r="CU23" s="162"/>
      <c r="CV23" s="162"/>
      <c r="CW23" s="375"/>
    </row>
    <row r="24" spans="1:135" ht="15.75" customHeight="1">
      <c r="A24" s="79" t="s">
        <v>204</v>
      </c>
      <c r="B24" s="210">
        <v>6</v>
      </c>
      <c r="C24" s="212">
        <v>0</v>
      </c>
      <c r="D24" s="212">
        <v>0</v>
      </c>
      <c r="E24" s="212">
        <v>0</v>
      </c>
      <c r="F24" s="212">
        <v>0</v>
      </c>
      <c r="G24" s="368">
        <f t="shared" ref="G24:G29" si="67">SUM(C24:F24)</f>
        <v>0</v>
      </c>
      <c r="H24" s="373">
        <v>0</v>
      </c>
      <c r="I24" s="212">
        <v>0</v>
      </c>
      <c r="J24" s="212">
        <v>0</v>
      </c>
      <c r="K24" s="212">
        <v>0</v>
      </c>
      <c r="L24" s="370">
        <f t="shared" ref="L24:L29" si="68">SUM(H24:K24)</f>
        <v>0</v>
      </c>
      <c r="M24" s="371">
        <f t="shared" ref="M24:M29" si="69">SUM(G24,L24)</f>
        <v>0</v>
      </c>
      <c r="N24" s="210">
        <v>6</v>
      </c>
      <c r="O24" s="212">
        <v>0</v>
      </c>
      <c r="P24" s="212">
        <v>0</v>
      </c>
      <c r="Q24" s="212">
        <v>0</v>
      </c>
      <c r="R24" s="212">
        <v>0</v>
      </c>
      <c r="S24" s="368">
        <f t="shared" ref="S24:S29" si="70">SUM(O24:R24)</f>
        <v>0</v>
      </c>
      <c r="T24" s="373">
        <v>0</v>
      </c>
      <c r="U24" s="212">
        <v>0</v>
      </c>
      <c r="V24" s="212">
        <v>0</v>
      </c>
      <c r="W24" s="212">
        <v>0</v>
      </c>
      <c r="X24" s="370">
        <f t="shared" ref="X24:X29" si="71">SUM(T24:W24)</f>
        <v>0</v>
      </c>
      <c r="Y24" s="371">
        <f t="shared" ref="Y24:Y29" si="72">SUM(S24,X24)</f>
        <v>0</v>
      </c>
      <c r="Z24" s="210">
        <v>6</v>
      </c>
      <c r="AA24" s="212">
        <v>0</v>
      </c>
      <c r="AB24" s="212">
        <v>0</v>
      </c>
      <c r="AC24" s="212">
        <v>0</v>
      </c>
      <c r="AD24" s="212">
        <v>0</v>
      </c>
      <c r="AE24" s="368">
        <f t="shared" ref="AE24:AE29" si="73">SUM(AA24:AD24)</f>
        <v>0</v>
      </c>
      <c r="AF24" s="373">
        <v>0</v>
      </c>
      <c r="AG24" s="212">
        <v>0</v>
      </c>
      <c r="AH24" s="212">
        <v>0</v>
      </c>
      <c r="AI24" s="212">
        <v>0</v>
      </c>
      <c r="AJ24" s="370">
        <f t="shared" ref="AJ24:AJ29" si="74">SUM(AF24:AI24)</f>
        <v>0</v>
      </c>
      <c r="AK24" s="371">
        <f t="shared" ref="AK24:AK29" si="75">SUM(AE24,AJ24)</f>
        <v>0</v>
      </c>
      <c r="AL24" s="210">
        <v>6</v>
      </c>
      <c r="AM24" s="212">
        <v>0</v>
      </c>
      <c r="AN24" s="212">
        <v>0</v>
      </c>
      <c r="AO24" s="212">
        <v>0</v>
      </c>
      <c r="AP24" s="212">
        <v>0</v>
      </c>
      <c r="AQ24" s="368">
        <f t="shared" ref="AQ24:AQ29" si="76">SUM(AM24:AP24)</f>
        <v>0</v>
      </c>
      <c r="AR24" s="373">
        <v>0</v>
      </c>
      <c r="AS24" s="212">
        <v>0</v>
      </c>
      <c r="AT24" s="212">
        <v>0</v>
      </c>
      <c r="AU24" s="212">
        <v>0</v>
      </c>
      <c r="AV24" s="370">
        <f t="shared" ref="AV24:AV29" si="77">SUM(AR24:AU24)</f>
        <v>0</v>
      </c>
      <c r="AW24" s="371">
        <f t="shared" ref="AW24:AW29" si="78">SUM(AQ24,AV24)</f>
        <v>0</v>
      </c>
      <c r="AX24" s="210">
        <v>6</v>
      </c>
      <c r="AY24" s="212">
        <v>0</v>
      </c>
      <c r="AZ24" s="212">
        <v>0</v>
      </c>
      <c r="BA24" s="212">
        <v>0</v>
      </c>
      <c r="BB24" s="212">
        <v>0</v>
      </c>
      <c r="BC24" s="368">
        <f t="shared" ref="BC24:BC29" si="79">SUM(AY24:BB24)</f>
        <v>0</v>
      </c>
      <c r="BD24" s="373">
        <v>0</v>
      </c>
      <c r="BE24" s="212">
        <v>0</v>
      </c>
      <c r="BF24" s="212">
        <v>0</v>
      </c>
      <c r="BG24" s="212">
        <v>0</v>
      </c>
      <c r="BH24" s="370">
        <f t="shared" ref="BH24:BH29" si="80">SUM(BD24:BG24)</f>
        <v>0</v>
      </c>
      <c r="BI24" s="371">
        <f t="shared" ref="BI24:BI29" si="81">SUM(BC24,BH24)</f>
        <v>0</v>
      </c>
      <c r="BJ24" s="210">
        <v>6</v>
      </c>
      <c r="BK24" s="212">
        <v>0</v>
      </c>
      <c r="BL24" s="212">
        <v>0</v>
      </c>
      <c r="BM24" s="212">
        <v>0</v>
      </c>
      <c r="BN24" s="212">
        <v>0</v>
      </c>
      <c r="BO24" s="368">
        <f t="shared" ref="BO24:BO29" si="82">SUM(BK24:BN24)</f>
        <v>0</v>
      </c>
      <c r="BP24" s="373">
        <v>0</v>
      </c>
      <c r="BQ24" s="212">
        <v>0</v>
      </c>
      <c r="BR24" s="212">
        <v>0</v>
      </c>
      <c r="BS24" s="212">
        <v>0</v>
      </c>
      <c r="BT24" s="370">
        <f t="shared" ref="BT24:BT29" si="83">SUM(BP24:BS24)</f>
        <v>0</v>
      </c>
      <c r="BU24" s="371">
        <f t="shared" ref="BU24:BU29" si="84">SUM(BO24,BT24)</f>
        <v>0</v>
      </c>
      <c r="BV24" s="210">
        <v>6</v>
      </c>
      <c r="BW24" s="212">
        <v>0</v>
      </c>
      <c r="BX24" s="212">
        <v>0</v>
      </c>
      <c r="BY24" s="212">
        <v>0</v>
      </c>
      <c r="BZ24" s="212">
        <v>0</v>
      </c>
      <c r="CA24" s="368">
        <f t="shared" ref="CA24:CA29" si="85">SUM(BW24:BZ24)</f>
        <v>0</v>
      </c>
      <c r="CB24" s="373">
        <v>0</v>
      </c>
      <c r="CC24" s="212">
        <v>0</v>
      </c>
      <c r="CD24" s="212">
        <v>0</v>
      </c>
      <c r="CE24" s="212">
        <v>0</v>
      </c>
      <c r="CF24" s="370">
        <f t="shared" ref="CF24:CF29" si="86">SUM(CB24:CE24)</f>
        <v>0</v>
      </c>
      <c r="CG24" s="371">
        <f t="shared" ref="CG24:CG29" si="87">SUM(CA24,CF24)</f>
        <v>0</v>
      </c>
      <c r="CH24" s="210">
        <v>6</v>
      </c>
      <c r="CI24" s="370">
        <f t="shared" ref="CI24:CI29" si="88">+C24+O24+AA24+AM24+AY24+BK24+BW24</f>
        <v>0</v>
      </c>
      <c r="CJ24" s="370">
        <f t="shared" ref="CJ24:CJ29" si="89">+D24+P24+AB24+AN24+AZ24+BL24+BX24</f>
        <v>0</v>
      </c>
      <c r="CK24" s="370">
        <f t="shared" ref="CK24:CK29" si="90">+E24+Q24+AC24+AO24+BA24+BM24+BY24</f>
        <v>0</v>
      </c>
      <c r="CL24" s="370">
        <f t="shared" ref="CL24:CL29" si="91">+F24+R24+AD24+AP24+BB24+BN24+BZ24</f>
        <v>0</v>
      </c>
      <c r="CM24" s="372">
        <f t="shared" si="34"/>
        <v>0</v>
      </c>
      <c r="CN24" s="370">
        <f t="shared" ref="CN24:CN29" si="92">+H24+T24+AF24+AR24+BD24+BP24+CB24</f>
        <v>0</v>
      </c>
      <c r="CO24" s="370">
        <f t="shared" ref="CO24:CO29" si="93">+I24+U24+AG24+AS24+BE24+BQ24+CC24</f>
        <v>0</v>
      </c>
      <c r="CP24" s="370">
        <f t="shared" ref="CP24:CP29" si="94">+J24+V24+AH24+AT24+BF24+BR24+CD24</f>
        <v>0</v>
      </c>
      <c r="CQ24" s="370">
        <f t="shared" ref="CQ24:CQ29" si="95">+K24+W24+AI24+AU24+BG24+BS24+CE24</f>
        <v>0</v>
      </c>
      <c r="CR24" s="372">
        <f t="shared" si="36"/>
        <v>0</v>
      </c>
      <c r="CS24" s="370">
        <f t="shared" ref="CS24:CS29" si="96">CI24+CN24</f>
        <v>0</v>
      </c>
      <c r="CT24" s="370">
        <f t="shared" ref="CT24:CT29" si="97">CJ24+CO24</f>
        <v>0</v>
      </c>
      <c r="CU24" s="370">
        <f t="shared" ref="CU24:CU29" si="98">CK24+CP24</f>
        <v>0</v>
      </c>
      <c r="CV24" s="370">
        <f t="shared" ref="CV24:CV29" si="99">CL24+CQ24</f>
        <v>0</v>
      </c>
      <c r="CW24" s="372">
        <f t="shared" si="38"/>
        <v>0</v>
      </c>
      <c r="CX24" s="289"/>
      <c r="CY24" s="289"/>
      <c r="CZ24" s="289"/>
      <c r="DA24" s="289"/>
      <c r="DB24" s="289"/>
    </row>
    <row r="25" spans="1:135" ht="15.75" customHeight="1">
      <c r="A25" s="79" t="s">
        <v>206</v>
      </c>
      <c r="B25" s="210">
        <v>7</v>
      </c>
      <c r="C25" s="212">
        <v>0</v>
      </c>
      <c r="D25" s="212">
        <v>0</v>
      </c>
      <c r="E25" s="212">
        <v>0</v>
      </c>
      <c r="F25" s="212">
        <v>0</v>
      </c>
      <c r="G25" s="368">
        <f t="shared" si="67"/>
        <v>0</v>
      </c>
      <c r="H25" s="373">
        <v>0</v>
      </c>
      <c r="I25" s="212">
        <v>0</v>
      </c>
      <c r="J25" s="212">
        <v>0</v>
      </c>
      <c r="K25" s="212">
        <v>0</v>
      </c>
      <c r="L25" s="370">
        <f t="shared" si="68"/>
        <v>0</v>
      </c>
      <c r="M25" s="371">
        <f t="shared" si="69"/>
        <v>0</v>
      </c>
      <c r="N25" s="210">
        <v>7</v>
      </c>
      <c r="O25" s="212">
        <v>0</v>
      </c>
      <c r="P25" s="212">
        <v>0</v>
      </c>
      <c r="Q25" s="212">
        <v>0</v>
      </c>
      <c r="R25" s="212">
        <v>0</v>
      </c>
      <c r="S25" s="368">
        <f t="shared" si="70"/>
        <v>0</v>
      </c>
      <c r="T25" s="373">
        <v>0</v>
      </c>
      <c r="U25" s="212">
        <v>0</v>
      </c>
      <c r="V25" s="212">
        <v>0</v>
      </c>
      <c r="W25" s="212">
        <v>0</v>
      </c>
      <c r="X25" s="370">
        <f t="shared" si="71"/>
        <v>0</v>
      </c>
      <c r="Y25" s="371">
        <f t="shared" si="72"/>
        <v>0</v>
      </c>
      <c r="Z25" s="210">
        <v>7</v>
      </c>
      <c r="AA25" s="212">
        <v>0</v>
      </c>
      <c r="AB25" s="212">
        <v>0</v>
      </c>
      <c r="AC25" s="212">
        <v>0</v>
      </c>
      <c r="AD25" s="212">
        <v>0</v>
      </c>
      <c r="AE25" s="368">
        <f t="shared" si="73"/>
        <v>0</v>
      </c>
      <c r="AF25" s="373">
        <v>0</v>
      </c>
      <c r="AG25" s="212">
        <v>0</v>
      </c>
      <c r="AH25" s="212">
        <v>0</v>
      </c>
      <c r="AI25" s="212">
        <v>0</v>
      </c>
      <c r="AJ25" s="370">
        <f t="shared" si="74"/>
        <v>0</v>
      </c>
      <c r="AK25" s="371">
        <f t="shared" si="75"/>
        <v>0</v>
      </c>
      <c r="AL25" s="210">
        <v>7</v>
      </c>
      <c r="AM25" s="212">
        <v>0</v>
      </c>
      <c r="AN25" s="212">
        <v>0</v>
      </c>
      <c r="AO25" s="212">
        <v>0</v>
      </c>
      <c r="AP25" s="212">
        <v>0</v>
      </c>
      <c r="AQ25" s="368">
        <f t="shared" si="76"/>
        <v>0</v>
      </c>
      <c r="AR25" s="373">
        <v>0</v>
      </c>
      <c r="AS25" s="212">
        <v>0</v>
      </c>
      <c r="AT25" s="212">
        <v>0</v>
      </c>
      <c r="AU25" s="212">
        <v>0</v>
      </c>
      <c r="AV25" s="370">
        <f t="shared" si="77"/>
        <v>0</v>
      </c>
      <c r="AW25" s="371">
        <f t="shared" si="78"/>
        <v>0</v>
      </c>
      <c r="AX25" s="210">
        <v>7</v>
      </c>
      <c r="AY25" s="212">
        <v>0</v>
      </c>
      <c r="AZ25" s="212">
        <v>0</v>
      </c>
      <c r="BA25" s="212">
        <v>0</v>
      </c>
      <c r="BB25" s="212">
        <v>0</v>
      </c>
      <c r="BC25" s="368">
        <f t="shared" si="79"/>
        <v>0</v>
      </c>
      <c r="BD25" s="373">
        <v>0</v>
      </c>
      <c r="BE25" s="212">
        <v>0</v>
      </c>
      <c r="BF25" s="212">
        <v>0</v>
      </c>
      <c r="BG25" s="212">
        <v>0</v>
      </c>
      <c r="BH25" s="370">
        <f t="shared" si="80"/>
        <v>0</v>
      </c>
      <c r="BI25" s="371">
        <f t="shared" si="81"/>
        <v>0</v>
      </c>
      <c r="BJ25" s="210">
        <v>7</v>
      </c>
      <c r="BK25" s="212">
        <v>0</v>
      </c>
      <c r="BL25" s="212">
        <v>0</v>
      </c>
      <c r="BM25" s="212">
        <v>0</v>
      </c>
      <c r="BN25" s="212">
        <v>0</v>
      </c>
      <c r="BO25" s="368">
        <f t="shared" si="82"/>
        <v>0</v>
      </c>
      <c r="BP25" s="373">
        <v>0</v>
      </c>
      <c r="BQ25" s="212">
        <v>0</v>
      </c>
      <c r="BR25" s="212">
        <v>0</v>
      </c>
      <c r="BS25" s="212">
        <v>0</v>
      </c>
      <c r="BT25" s="370">
        <f t="shared" si="83"/>
        <v>0</v>
      </c>
      <c r="BU25" s="371">
        <f t="shared" si="84"/>
        <v>0</v>
      </c>
      <c r="BV25" s="210">
        <v>7</v>
      </c>
      <c r="BW25" s="212">
        <v>0</v>
      </c>
      <c r="BX25" s="212">
        <v>0</v>
      </c>
      <c r="BY25" s="212">
        <v>0</v>
      </c>
      <c r="BZ25" s="212">
        <v>0</v>
      </c>
      <c r="CA25" s="368">
        <f t="shared" si="85"/>
        <v>0</v>
      </c>
      <c r="CB25" s="373">
        <v>0</v>
      </c>
      <c r="CC25" s="212">
        <v>0</v>
      </c>
      <c r="CD25" s="212">
        <v>0</v>
      </c>
      <c r="CE25" s="212">
        <v>0</v>
      </c>
      <c r="CF25" s="370">
        <f t="shared" si="86"/>
        <v>0</v>
      </c>
      <c r="CG25" s="371">
        <f t="shared" si="87"/>
        <v>0</v>
      </c>
      <c r="CH25" s="210">
        <v>7</v>
      </c>
      <c r="CI25" s="370">
        <f t="shared" si="88"/>
        <v>0</v>
      </c>
      <c r="CJ25" s="370">
        <f t="shared" si="89"/>
        <v>0</v>
      </c>
      <c r="CK25" s="370">
        <f t="shared" si="90"/>
        <v>0</v>
      </c>
      <c r="CL25" s="370">
        <f t="shared" si="91"/>
        <v>0</v>
      </c>
      <c r="CM25" s="372">
        <f t="shared" si="34"/>
        <v>0</v>
      </c>
      <c r="CN25" s="370">
        <f t="shared" si="92"/>
        <v>0</v>
      </c>
      <c r="CO25" s="370">
        <f t="shared" si="93"/>
        <v>0</v>
      </c>
      <c r="CP25" s="370">
        <f t="shared" si="94"/>
        <v>0</v>
      </c>
      <c r="CQ25" s="370">
        <f t="shared" si="95"/>
        <v>0</v>
      </c>
      <c r="CR25" s="372">
        <f t="shared" si="36"/>
        <v>0</v>
      </c>
      <c r="CS25" s="370">
        <f t="shared" si="96"/>
        <v>0</v>
      </c>
      <c r="CT25" s="370">
        <f t="shared" si="97"/>
        <v>0</v>
      </c>
      <c r="CU25" s="370">
        <f t="shared" si="98"/>
        <v>0</v>
      </c>
      <c r="CV25" s="370">
        <f t="shared" si="99"/>
        <v>0</v>
      </c>
      <c r="CW25" s="372">
        <f t="shared" si="38"/>
        <v>0</v>
      </c>
      <c r="CX25" s="289"/>
      <c r="CZ25" s="289"/>
      <c r="DB25" s="289"/>
    </row>
    <row r="26" spans="1:135" ht="15.75" customHeight="1">
      <c r="A26" s="79" t="s">
        <v>208</v>
      </c>
      <c r="B26" s="210">
        <v>8</v>
      </c>
      <c r="C26" s="212">
        <v>0</v>
      </c>
      <c r="D26" s="212">
        <v>0</v>
      </c>
      <c r="E26" s="212">
        <v>0</v>
      </c>
      <c r="F26" s="212">
        <v>0</v>
      </c>
      <c r="G26" s="368">
        <f t="shared" si="67"/>
        <v>0</v>
      </c>
      <c r="H26" s="373">
        <v>0</v>
      </c>
      <c r="I26" s="212">
        <v>0</v>
      </c>
      <c r="J26" s="212">
        <v>0</v>
      </c>
      <c r="K26" s="212">
        <v>0</v>
      </c>
      <c r="L26" s="370">
        <f t="shared" si="68"/>
        <v>0</v>
      </c>
      <c r="M26" s="371">
        <f t="shared" si="69"/>
        <v>0</v>
      </c>
      <c r="N26" s="210">
        <v>8</v>
      </c>
      <c r="O26" s="212">
        <v>0</v>
      </c>
      <c r="P26" s="212">
        <v>0</v>
      </c>
      <c r="Q26" s="212">
        <v>0</v>
      </c>
      <c r="R26" s="212">
        <v>0</v>
      </c>
      <c r="S26" s="368">
        <f t="shared" si="70"/>
        <v>0</v>
      </c>
      <c r="T26" s="373">
        <v>0</v>
      </c>
      <c r="U26" s="212">
        <v>0</v>
      </c>
      <c r="V26" s="212">
        <v>0</v>
      </c>
      <c r="W26" s="212">
        <v>0</v>
      </c>
      <c r="X26" s="370">
        <f t="shared" si="71"/>
        <v>0</v>
      </c>
      <c r="Y26" s="371">
        <f t="shared" si="72"/>
        <v>0</v>
      </c>
      <c r="Z26" s="210">
        <v>8</v>
      </c>
      <c r="AA26" s="212">
        <v>0</v>
      </c>
      <c r="AB26" s="212">
        <v>0</v>
      </c>
      <c r="AC26" s="212">
        <v>0</v>
      </c>
      <c r="AD26" s="212">
        <v>0</v>
      </c>
      <c r="AE26" s="368">
        <f t="shared" si="73"/>
        <v>0</v>
      </c>
      <c r="AF26" s="373">
        <v>0</v>
      </c>
      <c r="AG26" s="212">
        <v>0</v>
      </c>
      <c r="AH26" s="212">
        <v>0</v>
      </c>
      <c r="AI26" s="212">
        <v>0</v>
      </c>
      <c r="AJ26" s="370">
        <f t="shared" si="74"/>
        <v>0</v>
      </c>
      <c r="AK26" s="371">
        <f t="shared" si="75"/>
        <v>0</v>
      </c>
      <c r="AL26" s="210">
        <v>8</v>
      </c>
      <c r="AM26" s="212">
        <v>0</v>
      </c>
      <c r="AN26" s="212">
        <v>0</v>
      </c>
      <c r="AO26" s="212">
        <v>0</v>
      </c>
      <c r="AP26" s="212">
        <v>0</v>
      </c>
      <c r="AQ26" s="368">
        <f t="shared" si="76"/>
        <v>0</v>
      </c>
      <c r="AR26" s="373">
        <v>0</v>
      </c>
      <c r="AS26" s="212">
        <v>0</v>
      </c>
      <c r="AT26" s="212">
        <v>0</v>
      </c>
      <c r="AU26" s="212">
        <v>0</v>
      </c>
      <c r="AV26" s="370">
        <f t="shared" si="77"/>
        <v>0</v>
      </c>
      <c r="AW26" s="371">
        <f t="shared" si="78"/>
        <v>0</v>
      </c>
      <c r="AX26" s="210">
        <v>8</v>
      </c>
      <c r="AY26" s="212">
        <v>0</v>
      </c>
      <c r="AZ26" s="212">
        <v>0</v>
      </c>
      <c r="BA26" s="212">
        <v>0</v>
      </c>
      <c r="BB26" s="212">
        <v>0</v>
      </c>
      <c r="BC26" s="368">
        <f t="shared" si="79"/>
        <v>0</v>
      </c>
      <c r="BD26" s="373">
        <v>0</v>
      </c>
      <c r="BE26" s="212">
        <v>0</v>
      </c>
      <c r="BF26" s="212">
        <v>0</v>
      </c>
      <c r="BG26" s="212">
        <v>0</v>
      </c>
      <c r="BH26" s="370">
        <f t="shared" si="80"/>
        <v>0</v>
      </c>
      <c r="BI26" s="371">
        <f t="shared" si="81"/>
        <v>0</v>
      </c>
      <c r="BJ26" s="210">
        <v>8</v>
      </c>
      <c r="BK26" s="212">
        <v>0</v>
      </c>
      <c r="BL26" s="212">
        <v>0</v>
      </c>
      <c r="BM26" s="212">
        <v>0</v>
      </c>
      <c r="BN26" s="212">
        <v>0</v>
      </c>
      <c r="BO26" s="368">
        <f t="shared" si="82"/>
        <v>0</v>
      </c>
      <c r="BP26" s="373">
        <v>0</v>
      </c>
      <c r="BQ26" s="212">
        <v>0</v>
      </c>
      <c r="BR26" s="212">
        <v>0</v>
      </c>
      <c r="BS26" s="212">
        <v>0</v>
      </c>
      <c r="BT26" s="370">
        <f t="shared" si="83"/>
        <v>0</v>
      </c>
      <c r="BU26" s="371">
        <f t="shared" si="84"/>
        <v>0</v>
      </c>
      <c r="BV26" s="210">
        <v>8</v>
      </c>
      <c r="BW26" s="212">
        <v>0</v>
      </c>
      <c r="BX26" s="212">
        <v>0</v>
      </c>
      <c r="BY26" s="212">
        <v>0</v>
      </c>
      <c r="BZ26" s="212">
        <v>0</v>
      </c>
      <c r="CA26" s="368">
        <f t="shared" si="85"/>
        <v>0</v>
      </c>
      <c r="CB26" s="373">
        <v>0</v>
      </c>
      <c r="CC26" s="212">
        <v>0</v>
      </c>
      <c r="CD26" s="212">
        <v>0</v>
      </c>
      <c r="CE26" s="212">
        <v>0</v>
      </c>
      <c r="CF26" s="370">
        <f t="shared" si="86"/>
        <v>0</v>
      </c>
      <c r="CG26" s="371">
        <f t="shared" si="87"/>
        <v>0</v>
      </c>
      <c r="CH26" s="210">
        <v>8</v>
      </c>
      <c r="CI26" s="370">
        <f t="shared" si="88"/>
        <v>0</v>
      </c>
      <c r="CJ26" s="370">
        <f t="shared" si="89"/>
        <v>0</v>
      </c>
      <c r="CK26" s="370">
        <f t="shared" si="90"/>
        <v>0</v>
      </c>
      <c r="CL26" s="370">
        <f t="shared" si="91"/>
        <v>0</v>
      </c>
      <c r="CM26" s="372">
        <f t="shared" si="34"/>
        <v>0</v>
      </c>
      <c r="CN26" s="370">
        <f t="shared" si="92"/>
        <v>0</v>
      </c>
      <c r="CO26" s="370">
        <f t="shared" si="93"/>
        <v>0</v>
      </c>
      <c r="CP26" s="370">
        <f t="shared" si="94"/>
        <v>0</v>
      </c>
      <c r="CQ26" s="370">
        <f t="shared" si="95"/>
        <v>0</v>
      </c>
      <c r="CR26" s="372">
        <f t="shared" si="36"/>
        <v>0</v>
      </c>
      <c r="CS26" s="370">
        <f t="shared" si="96"/>
        <v>0</v>
      </c>
      <c r="CT26" s="370">
        <f t="shared" si="97"/>
        <v>0</v>
      </c>
      <c r="CU26" s="370">
        <f t="shared" si="98"/>
        <v>0</v>
      </c>
      <c r="CV26" s="370">
        <f t="shared" si="99"/>
        <v>0</v>
      </c>
      <c r="CW26" s="372">
        <f t="shared" si="38"/>
        <v>0</v>
      </c>
      <c r="CX26" s="289"/>
      <c r="CZ26" s="289"/>
      <c r="DB26" s="289"/>
    </row>
    <row r="27" spans="1:135" ht="15.75" customHeight="1">
      <c r="A27" s="79" t="s">
        <v>210</v>
      </c>
      <c r="B27" s="210">
        <v>9</v>
      </c>
      <c r="C27" s="212">
        <v>0</v>
      </c>
      <c r="D27" s="212">
        <v>0</v>
      </c>
      <c r="E27" s="212">
        <v>0</v>
      </c>
      <c r="F27" s="212">
        <v>0</v>
      </c>
      <c r="G27" s="368">
        <f t="shared" si="67"/>
        <v>0</v>
      </c>
      <c r="H27" s="373">
        <v>0</v>
      </c>
      <c r="I27" s="212">
        <v>0</v>
      </c>
      <c r="J27" s="212">
        <v>0</v>
      </c>
      <c r="K27" s="212">
        <v>0</v>
      </c>
      <c r="L27" s="370">
        <f t="shared" si="68"/>
        <v>0</v>
      </c>
      <c r="M27" s="371">
        <f t="shared" si="69"/>
        <v>0</v>
      </c>
      <c r="N27" s="210">
        <v>9</v>
      </c>
      <c r="O27" s="212">
        <v>0</v>
      </c>
      <c r="P27" s="212">
        <v>0</v>
      </c>
      <c r="Q27" s="212">
        <v>0</v>
      </c>
      <c r="R27" s="212">
        <v>0</v>
      </c>
      <c r="S27" s="368">
        <f t="shared" si="70"/>
        <v>0</v>
      </c>
      <c r="T27" s="373">
        <v>0</v>
      </c>
      <c r="U27" s="212">
        <v>0</v>
      </c>
      <c r="V27" s="212">
        <v>0</v>
      </c>
      <c r="W27" s="212">
        <v>0</v>
      </c>
      <c r="X27" s="370">
        <f t="shared" si="71"/>
        <v>0</v>
      </c>
      <c r="Y27" s="371">
        <f t="shared" si="72"/>
        <v>0</v>
      </c>
      <c r="Z27" s="210">
        <v>9</v>
      </c>
      <c r="AA27" s="212">
        <v>0</v>
      </c>
      <c r="AB27" s="212">
        <v>0</v>
      </c>
      <c r="AC27" s="212">
        <v>0</v>
      </c>
      <c r="AD27" s="212">
        <v>0</v>
      </c>
      <c r="AE27" s="368">
        <f t="shared" si="73"/>
        <v>0</v>
      </c>
      <c r="AF27" s="373">
        <v>0</v>
      </c>
      <c r="AG27" s="212">
        <v>0</v>
      </c>
      <c r="AH27" s="212">
        <v>0</v>
      </c>
      <c r="AI27" s="212">
        <v>0</v>
      </c>
      <c r="AJ27" s="370">
        <f t="shared" si="74"/>
        <v>0</v>
      </c>
      <c r="AK27" s="371">
        <f t="shared" si="75"/>
        <v>0</v>
      </c>
      <c r="AL27" s="210">
        <v>9</v>
      </c>
      <c r="AM27" s="212">
        <v>0</v>
      </c>
      <c r="AN27" s="212">
        <v>0</v>
      </c>
      <c r="AO27" s="212">
        <v>0</v>
      </c>
      <c r="AP27" s="212">
        <v>0</v>
      </c>
      <c r="AQ27" s="368">
        <f t="shared" si="76"/>
        <v>0</v>
      </c>
      <c r="AR27" s="373">
        <v>0</v>
      </c>
      <c r="AS27" s="212">
        <v>0</v>
      </c>
      <c r="AT27" s="212">
        <v>0</v>
      </c>
      <c r="AU27" s="212">
        <v>0</v>
      </c>
      <c r="AV27" s="370">
        <f t="shared" si="77"/>
        <v>0</v>
      </c>
      <c r="AW27" s="371">
        <f t="shared" si="78"/>
        <v>0</v>
      </c>
      <c r="AX27" s="210">
        <v>9</v>
      </c>
      <c r="AY27" s="212">
        <v>0</v>
      </c>
      <c r="AZ27" s="212">
        <v>0</v>
      </c>
      <c r="BA27" s="212">
        <v>0</v>
      </c>
      <c r="BB27" s="212">
        <v>0</v>
      </c>
      <c r="BC27" s="368">
        <f t="shared" si="79"/>
        <v>0</v>
      </c>
      <c r="BD27" s="373">
        <v>0</v>
      </c>
      <c r="BE27" s="212">
        <v>0</v>
      </c>
      <c r="BF27" s="212">
        <v>0</v>
      </c>
      <c r="BG27" s="212">
        <v>0</v>
      </c>
      <c r="BH27" s="370">
        <f t="shared" si="80"/>
        <v>0</v>
      </c>
      <c r="BI27" s="371">
        <f t="shared" si="81"/>
        <v>0</v>
      </c>
      <c r="BJ27" s="210">
        <v>9</v>
      </c>
      <c r="BK27" s="212">
        <v>0</v>
      </c>
      <c r="BL27" s="212">
        <v>0</v>
      </c>
      <c r="BM27" s="212">
        <v>0</v>
      </c>
      <c r="BN27" s="212">
        <v>0</v>
      </c>
      <c r="BO27" s="368">
        <f t="shared" si="82"/>
        <v>0</v>
      </c>
      <c r="BP27" s="373">
        <v>0</v>
      </c>
      <c r="BQ27" s="212">
        <v>0</v>
      </c>
      <c r="BR27" s="212">
        <v>0</v>
      </c>
      <c r="BS27" s="212">
        <v>0</v>
      </c>
      <c r="BT27" s="370">
        <f t="shared" si="83"/>
        <v>0</v>
      </c>
      <c r="BU27" s="371">
        <f t="shared" si="84"/>
        <v>0</v>
      </c>
      <c r="BV27" s="210">
        <v>9</v>
      </c>
      <c r="BW27" s="212">
        <v>0</v>
      </c>
      <c r="BX27" s="212">
        <v>0</v>
      </c>
      <c r="BY27" s="212">
        <v>0</v>
      </c>
      <c r="BZ27" s="212">
        <v>0</v>
      </c>
      <c r="CA27" s="368">
        <f t="shared" si="85"/>
        <v>0</v>
      </c>
      <c r="CB27" s="373">
        <v>0</v>
      </c>
      <c r="CC27" s="212">
        <v>0</v>
      </c>
      <c r="CD27" s="212">
        <v>0</v>
      </c>
      <c r="CE27" s="212">
        <v>0</v>
      </c>
      <c r="CF27" s="370">
        <f t="shared" si="86"/>
        <v>0</v>
      </c>
      <c r="CG27" s="371">
        <f t="shared" si="87"/>
        <v>0</v>
      </c>
      <c r="CH27" s="210">
        <v>9</v>
      </c>
      <c r="CI27" s="370">
        <f t="shared" si="88"/>
        <v>0</v>
      </c>
      <c r="CJ27" s="370">
        <f t="shared" si="89"/>
        <v>0</v>
      </c>
      <c r="CK27" s="370">
        <f t="shared" si="90"/>
        <v>0</v>
      </c>
      <c r="CL27" s="370">
        <f t="shared" si="91"/>
        <v>0</v>
      </c>
      <c r="CM27" s="372">
        <f t="shared" si="34"/>
        <v>0</v>
      </c>
      <c r="CN27" s="370">
        <f t="shared" si="92"/>
        <v>0</v>
      </c>
      <c r="CO27" s="370">
        <f t="shared" si="93"/>
        <v>0</v>
      </c>
      <c r="CP27" s="370">
        <f t="shared" si="94"/>
        <v>0</v>
      </c>
      <c r="CQ27" s="370">
        <f t="shared" si="95"/>
        <v>0</v>
      </c>
      <c r="CR27" s="372">
        <f t="shared" si="36"/>
        <v>0</v>
      </c>
      <c r="CS27" s="370">
        <f t="shared" si="96"/>
        <v>0</v>
      </c>
      <c r="CT27" s="370">
        <f t="shared" si="97"/>
        <v>0</v>
      </c>
      <c r="CU27" s="370">
        <f t="shared" si="98"/>
        <v>0</v>
      </c>
      <c r="CV27" s="370">
        <f t="shared" si="99"/>
        <v>0</v>
      </c>
      <c r="CW27" s="372">
        <f t="shared" si="38"/>
        <v>0</v>
      </c>
      <c r="CX27" s="289"/>
      <c r="CZ27" s="289"/>
      <c r="DB27" s="289"/>
    </row>
    <row r="28" spans="1:135" ht="15.75" customHeight="1">
      <c r="A28" s="79" t="s">
        <v>212</v>
      </c>
      <c r="B28" s="210">
        <v>10</v>
      </c>
      <c r="C28" s="212">
        <v>0</v>
      </c>
      <c r="D28" s="212">
        <v>0</v>
      </c>
      <c r="E28" s="212">
        <v>0</v>
      </c>
      <c r="F28" s="212">
        <v>0</v>
      </c>
      <c r="G28" s="368">
        <f t="shared" si="67"/>
        <v>0</v>
      </c>
      <c r="H28" s="373">
        <v>0</v>
      </c>
      <c r="I28" s="212">
        <v>0</v>
      </c>
      <c r="J28" s="212">
        <v>0</v>
      </c>
      <c r="K28" s="212">
        <v>0</v>
      </c>
      <c r="L28" s="370">
        <f t="shared" si="68"/>
        <v>0</v>
      </c>
      <c r="M28" s="371">
        <f t="shared" si="69"/>
        <v>0</v>
      </c>
      <c r="N28" s="210">
        <v>10</v>
      </c>
      <c r="O28" s="212">
        <v>0</v>
      </c>
      <c r="P28" s="212">
        <v>0</v>
      </c>
      <c r="Q28" s="212">
        <v>0</v>
      </c>
      <c r="R28" s="212">
        <v>0</v>
      </c>
      <c r="S28" s="368">
        <f t="shared" si="70"/>
        <v>0</v>
      </c>
      <c r="T28" s="373">
        <v>0</v>
      </c>
      <c r="U28" s="212">
        <v>0</v>
      </c>
      <c r="V28" s="212">
        <v>0</v>
      </c>
      <c r="W28" s="212">
        <v>0</v>
      </c>
      <c r="X28" s="370">
        <f t="shared" si="71"/>
        <v>0</v>
      </c>
      <c r="Y28" s="371">
        <f t="shared" si="72"/>
        <v>0</v>
      </c>
      <c r="Z28" s="210">
        <v>10</v>
      </c>
      <c r="AA28" s="212">
        <v>0</v>
      </c>
      <c r="AB28" s="212">
        <v>0</v>
      </c>
      <c r="AC28" s="212">
        <v>0</v>
      </c>
      <c r="AD28" s="212">
        <v>0</v>
      </c>
      <c r="AE28" s="368">
        <f t="shared" si="73"/>
        <v>0</v>
      </c>
      <c r="AF28" s="373">
        <v>0</v>
      </c>
      <c r="AG28" s="212">
        <v>0</v>
      </c>
      <c r="AH28" s="212">
        <v>0</v>
      </c>
      <c r="AI28" s="212">
        <v>0</v>
      </c>
      <c r="AJ28" s="370">
        <f t="shared" si="74"/>
        <v>0</v>
      </c>
      <c r="AK28" s="371">
        <f t="shared" si="75"/>
        <v>0</v>
      </c>
      <c r="AL28" s="210">
        <v>10</v>
      </c>
      <c r="AM28" s="212">
        <v>0</v>
      </c>
      <c r="AN28" s="212">
        <v>0</v>
      </c>
      <c r="AO28" s="212">
        <v>0</v>
      </c>
      <c r="AP28" s="212">
        <v>0</v>
      </c>
      <c r="AQ28" s="368">
        <f t="shared" si="76"/>
        <v>0</v>
      </c>
      <c r="AR28" s="373">
        <v>0</v>
      </c>
      <c r="AS28" s="212">
        <v>0</v>
      </c>
      <c r="AT28" s="212">
        <v>0</v>
      </c>
      <c r="AU28" s="212">
        <v>0</v>
      </c>
      <c r="AV28" s="370">
        <f t="shared" si="77"/>
        <v>0</v>
      </c>
      <c r="AW28" s="371">
        <f t="shared" si="78"/>
        <v>0</v>
      </c>
      <c r="AX28" s="210">
        <v>10</v>
      </c>
      <c r="AY28" s="212">
        <v>0</v>
      </c>
      <c r="AZ28" s="212">
        <v>0</v>
      </c>
      <c r="BA28" s="212">
        <v>0</v>
      </c>
      <c r="BB28" s="212">
        <v>0</v>
      </c>
      <c r="BC28" s="368">
        <f t="shared" si="79"/>
        <v>0</v>
      </c>
      <c r="BD28" s="373">
        <v>0</v>
      </c>
      <c r="BE28" s="212">
        <v>0</v>
      </c>
      <c r="BF28" s="212">
        <v>0</v>
      </c>
      <c r="BG28" s="212">
        <v>0</v>
      </c>
      <c r="BH28" s="370">
        <f t="shared" si="80"/>
        <v>0</v>
      </c>
      <c r="BI28" s="371">
        <f t="shared" si="81"/>
        <v>0</v>
      </c>
      <c r="BJ28" s="210">
        <v>10</v>
      </c>
      <c r="BK28" s="212">
        <v>0</v>
      </c>
      <c r="BL28" s="212">
        <v>0</v>
      </c>
      <c r="BM28" s="212">
        <v>0</v>
      </c>
      <c r="BN28" s="212">
        <v>0</v>
      </c>
      <c r="BO28" s="368">
        <f t="shared" si="82"/>
        <v>0</v>
      </c>
      <c r="BP28" s="373">
        <v>0</v>
      </c>
      <c r="BQ28" s="212">
        <v>0</v>
      </c>
      <c r="BR28" s="212">
        <v>0</v>
      </c>
      <c r="BS28" s="212">
        <v>0</v>
      </c>
      <c r="BT28" s="370">
        <f t="shared" si="83"/>
        <v>0</v>
      </c>
      <c r="BU28" s="371">
        <f t="shared" si="84"/>
        <v>0</v>
      </c>
      <c r="BV28" s="210">
        <v>10</v>
      </c>
      <c r="BW28" s="212">
        <v>0</v>
      </c>
      <c r="BX28" s="212">
        <v>0</v>
      </c>
      <c r="BY28" s="212">
        <v>0</v>
      </c>
      <c r="BZ28" s="212">
        <v>0</v>
      </c>
      <c r="CA28" s="368">
        <f t="shared" si="85"/>
        <v>0</v>
      </c>
      <c r="CB28" s="373">
        <v>0</v>
      </c>
      <c r="CC28" s="212">
        <v>0</v>
      </c>
      <c r="CD28" s="212">
        <v>0</v>
      </c>
      <c r="CE28" s="212">
        <v>0</v>
      </c>
      <c r="CF28" s="370">
        <f t="shared" si="86"/>
        <v>0</v>
      </c>
      <c r="CG28" s="371">
        <f t="shared" si="87"/>
        <v>0</v>
      </c>
      <c r="CH28" s="210">
        <v>10</v>
      </c>
      <c r="CI28" s="370">
        <f t="shared" si="88"/>
        <v>0</v>
      </c>
      <c r="CJ28" s="370">
        <f t="shared" si="89"/>
        <v>0</v>
      </c>
      <c r="CK28" s="370">
        <f t="shared" si="90"/>
        <v>0</v>
      </c>
      <c r="CL28" s="370">
        <f t="shared" si="91"/>
        <v>0</v>
      </c>
      <c r="CM28" s="372">
        <f t="shared" si="34"/>
        <v>0</v>
      </c>
      <c r="CN28" s="370">
        <f t="shared" si="92"/>
        <v>0</v>
      </c>
      <c r="CO28" s="370">
        <f t="shared" si="93"/>
        <v>0</v>
      </c>
      <c r="CP28" s="370">
        <f t="shared" si="94"/>
        <v>0</v>
      </c>
      <c r="CQ28" s="370">
        <f t="shared" si="95"/>
        <v>0</v>
      </c>
      <c r="CR28" s="372">
        <f t="shared" si="36"/>
        <v>0</v>
      </c>
      <c r="CS28" s="370">
        <f t="shared" si="96"/>
        <v>0</v>
      </c>
      <c r="CT28" s="370">
        <f t="shared" si="97"/>
        <v>0</v>
      </c>
      <c r="CU28" s="370">
        <f t="shared" si="98"/>
        <v>0</v>
      </c>
      <c r="CV28" s="370">
        <f t="shared" si="99"/>
        <v>0</v>
      </c>
      <c r="CW28" s="372">
        <f t="shared" si="38"/>
        <v>0</v>
      </c>
      <c r="CX28" s="289"/>
      <c r="CZ28" s="289"/>
      <c r="DB28" s="289"/>
    </row>
    <row r="29" spans="1:135" ht="15.75" customHeight="1">
      <c r="A29" s="119" t="s">
        <v>214</v>
      </c>
      <c r="B29" s="210">
        <v>11</v>
      </c>
      <c r="C29" s="121">
        <f t="shared" ref="C29:F29" si="100">SUM(C24:C28)</f>
        <v>0</v>
      </c>
      <c r="D29" s="121">
        <f t="shared" si="100"/>
        <v>0</v>
      </c>
      <c r="E29" s="121">
        <f t="shared" si="100"/>
        <v>0</v>
      </c>
      <c r="F29" s="121">
        <f t="shared" si="100"/>
        <v>0</v>
      </c>
      <c r="G29" s="368">
        <f t="shared" si="67"/>
        <v>0</v>
      </c>
      <c r="H29" s="199">
        <f t="shared" ref="H29:K29" si="101">SUM(H24:H28)</f>
        <v>0</v>
      </c>
      <c r="I29" s="121">
        <f t="shared" si="101"/>
        <v>0</v>
      </c>
      <c r="J29" s="121">
        <f t="shared" si="101"/>
        <v>0</v>
      </c>
      <c r="K29" s="121">
        <f t="shared" si="101"/>
        <v>0</v>
      </c>
      <c r="L29" s="370">
        <f t="shared" si="68"/>
        <v>0</v>
      </c>
      <c r="M29" s="371">
        <f t="shared" si="69"/>
        <v>0</v>
      </c>
      <c r="N29" s="210">
        <v>11</v>
      </c>
      <c r="O29" s="121">
        <f t="shared" ref="O29:R29" si="102">SUM(O24:O28)</f>
        <v>0</v>
      </c>
      <c r="P29" s="121">
        <f t="shared" si="102"/>
        <v>0</v>
      </c>
      <c r="Q29" s="121">
        <f t="shared" si="102"/>
        <v>0</v>
      </c>
      <c r="R29" s="121">
        <f t="shared" si="102"/>
        <v>0</v>
      </c>
      <c r="S29" s="368">
        <f t="shared" si="70"/>
        <v>0</v>
      </c>
      <c r="T29" s="199">
        <f t="shared" ref="T29:W29" si="103">SUM(T24:T28)</f>
        <v>0</v>
      </c>
      <c r="U29" s="121">
        <f t="shared" si="103"/>
        <v>0</v>
      </c>
      <c r="V29" s="121">
        <f t="shared" si="103"/>
        <v>0</v>
      </c>
      <c r="W29" s="121">
        <f t="shared" si="103"/>
        <v>0</v>
      </c>
      <c r="X29" s="370">
        <f t="shared" si="71"/>
        <v>0</v>
      </c>
      <c r="Y29" s="371">
        <f t="shared" si="72"/>
        <v>0</v>
      </c>
      <c r="Z29" s="210">
        <v>11</v>
      </c>
      <c r="AA29" s="121">
        <f t="shared" ref="AA29:AD29" si="104">SUM(AA24:AA28)</f>
        <v>0</v>
      </c>
      <c r="AB29" s="121">
        <f t="shared" si="104"/>
        <v>0</v>
      </c>
      <c r="AC29" s="121">
        <f t="shared" si="104"/>
        <v>0</v>
      </c>
      <c r="AD29" s="121">
        <f t="shared" si="104"/>
        <v>0</v>
      </c>
      <c r="AE29" s="368">
        <f t="shared" si="73"/>
        <v>0</v>
      </c>
      <c r="AF29" s="199">
        <f t="shared" ref="AF29:AI29" si="105">SUM(AF24:AF28)</f>
        <v>0</v>
      </c>
      <c r="AG29" s="121">
        <f t="shared" si="105"/>
        <v>0</v>
      </c>
      <c r="AH29" s="121">
        <f t="shared" si="105"/>
        <v>0</v>
      </c>
      <c r="AI29" s="121">
        <f t="shared" si="105"/>
        <v>0</v>
      </c>
      <c r="AJ29" s="370">
        <f t="shared" si="74"/>
        <v>0</v>
      </c>
      <c r="AK29" s="371">
        <f t="shared" si="75"/>
        <v>0</v>
      </c>
      <c r="AL29" s="210">
        <v>11</v>
      </c>
      <c r="AM29" s="121">
        <f t="shared" ref="AM29:AP29" si="106">SUM(AM24:AM28)</f>
        <v>0</v>
      </c>
      <c r="AN29" s="121">
        <f t="shared" si="106"/>
        <v>0</v>
      </c>
      <c r="AO29" s="121">
        <f t="shared" si="106"/>
        <v>0</v>
      </c>
      <c r="AP29" s="121">
        <f t="shared" si="106"/>
        <v>0</v>
      </c>
      <c r="AQ29" s="368">
        <f t="shared" si="76"/>
        <v>0</v>
      </c>
      <c r="AR29" s="199">
        <f t="shared" ref="AR29:AU29" si="107">SUM(AR24:AR28)</f>
        <v>0</v>
      </c>
      <c r="AS29" s="121">
        <f t="shared" si="107"/>
        <v>0</v>
      </c>
      <c r="AT29" s="121">
        <f t="shared" si="107"/>
        <v>0</v>
      </c>
      <c r="AU29" s="121">
        <f t="shared" si="107"/>
        <v>0</v>
      </c>
      <c r="AV29" s="370">
        <f t="shared" si="77"/>
        <v>0</v>
      </c>
      <c r="AW29" s="371">
        <f t="shared" si="78"/>
        <v>0</v>
      </c>
      <c r="AX29" s="210">
        <v>11</v>
      </c>
      <c r="AY29" s="121">
        <f t="shared" ref="AY29:BB29" si="108">SUM(AY24:AY28)</f>
        <v>0</v>
      </c>
      <c r="AZ29" s="121">
        <f t="shared" si="108"/>
        <v>0</v>
      </c>
      <c r="BA29" s="121">
        <f t="shared" si="108"/>
        <v>0</v>
      </c>
      <c r="BB29" s="121">
        <f t="shared" si="108"/>
        <v>0</v>
      </c>
      <c r="BC29" s="368">
        <f t="shared" si="79"/>
        <v>0</v>
      </c>
      <c r="BD29" s="199">
        <f t="shared" ref="BD29:BG29" si="109">SUM(BD24:BD28)</f>
        <v>0</v>
      </c>
      <c r="BE29" s="121">
        <f t="shared" si="109"/>
        <v>0</v>
      </c>
      <c r="BF29" s="121">
        <f t="shared" si="109"/>
        <v>0</v>
      </c>
      <c r="BG29" s="121">
        <f t="shared" si="109"/>
        <v>0</v>
      </c>
      <c r="BH29" s="370">
        <f t="shared" si="80"/>
        <v>0</v>
      </c>
      <c r="BI29" s="371">
        <f t="shared" si="81"/>
        <v>0</v>
      </c>
      <c r="BJ29" s="210">
        <v>11</v>
      </c>
      <c r="BK29" s="121">
        <f t="shared" ref="BK29:BN29" si="110">SUM(BK24:BK28)</f>
        <v>0</v>
      </c>
      <c r="BL29" s="121">
        <f t="shared" si="110"/>
        <v>0</v>
      </c>
      <c r="BM29" s="121">
        <f t="shared" si="110"/>
        <v>0</v>
      </c>
      <c r="BN29" s="121">
        <f t="shared" si="110"/>
        <v>0</v>
      </c>
      <c r="BO29" s="368">
        <f t="shared" si="82"/>
        <v>0</v>
      </c>
      <c r="BP29" s="199">
        <f t="shared" ref="BP29:BS29" si="111">SUM(BP24:BP28)</f>
        <v>0</v>
      </c>
      <c r="BQ29" s="121">
        <f t="shared" si="111"/>
        <v>0</v>
      </c>
      <c r="BR29" s="121">
        <f t="shared" si="111"/>
        <v>0</v>
      </c>
      <c r="BS29" s="121">
        <f t="shared" si="111"/>
        <v>0</v>
      </c>
      <c r="BT29" s="370">
        <f t="shared" si="83"/>
        <v>0</v>
      </c>
      <c r="BU29" s="371">
        <f t="shared" si="84"/>
        <v>0</v>
      </c>
      <c r="BV29" s="210">
        <v>11</v>
      </c>
      <c r="BW29" s="121">
        <f t="shared" ref="BW29:BZ29" si="112">SUM(BW24:BW28)</f>
        <v>0</v>
      </c>
      <c r="BX29" s="121">
        <f t="shared" si="112"/>
        <v>0</v>
      </c>
      <c r="BY29" s="121">
        <f t="shared" si="112"/>
        <v>0</v>
      </c>
      <c r="BZ29" s="121">
        <f t="shared" si="112"/>
        <v>0</v>
      </c>
      <c r="CA29" s="368">
        <f t="shared" si="85"/>
        <v>0</v>
      </c>
      <c r="CB29" s="199">
        <f t="shared" ref="CB29:CE29" si="113">SUM(CB24:CB28)</f>
        <v>0</v>
      </c>
      <c r="CC29" s="121">
        <f t="shared" si="113"/>
        <v>0</v>
      </c>
      <c r="CD29" s="121">
        <f t="shared" si="113"/>
        <v>0</v>
      </c>
      <c r="CE29" s="121">
        <f t="shared" si="113"/>
        <v>0</v>
      </c>
      <c r="CF29" s="370">
        <f t="shared" si="86"/>
        <v>0</v>
      </c>
      <c r="CG29" s="371">
        <f t="shared" si="87"/>
        <v>0</v>
      </c>
      <c r="CH29" s="210">
        <v>11</v>
      </c>
      <c r="CI29" s="370">
        <f t="shared" si="88"/>
        <v>0</v>
      </c>
      <c r="CJ29" s="370">
        <f t="shared" si="89"/>
        <v>0</v>
      </c>
      <c r="CK29" s="370">
        <f t="shared" si="90"/>
        <v>0</v>
      </c>
      <c r="CL29" s="370">
        <f t="shared" si="91"/>
        <v>0</v>
      </c>
      <c r="CM29" s="372">
        <f t="shared" si="34"/>
        <v>0</v>
      </c>
      <c r="CN29" s="370">
        <f t="shared" si="92"/>
        <v>0</v>
      </c>
      <c r="CO29" s="370">
        <f t="shared" si="93"/>
        <v>0</v>
      </c>
      <c r="CP29" s="370">
        <f t="shared" si="94"/>
        <v>0</v>
      </c>
      <c r="CQ29" s="370">
        <f t="shared" si="95"/>
        <v>0</v>
      </c>
      <c r="CR29" s="372">
        <f t="shared" si="36"/>
        <v>0</v>
      </c>
      <c r="CS29" s="370">
        <f t="shared" si="96"/>
        <v>0</v>
      </c>
      <c r="CT29" s="370">
        <f t="shared" si="97"/>
        <v>0</v>
      </c>
      <c r="CU29" s="370">
        <f t="shared" si="98"/>
        <v>0</v>
      </c>
      <c r="CV29" s="370">
        <f t="shared" si="99"/>
        <v>0</v>
      </c>
      <c r="CW29" s="372">
        <f t="shared" si="38"/>
        <v>0</v>
      </c>
    </row>
    <row r="30" spans="1:135" ht="15.75" customHeight="1">
      <c r="A30" s="119" t="s">
        <v>1384</v>
      </c>
      <c r="B30" s="210"/>
      <c r="C30" s="171" t="s">
        <v>1362</v>
      </c>
      <c r="D30" s="171" t="s">
        <v>1362</v>
      </c>
      <c r="E30" s="171" t="s">
        <v>1362</v>
      </c>
      <c r="F30" s="171" t="s">
        <v>1362</v>
      </c>
      <c r="G30" s="337"/>
      <c r="H30" s="338" t="s">
        <v>1362</v>
      </c>
      <c r="I30" s="171" t="s">
        <v>1362</v>
      </c>
      <c r="J30" s="171" t="s">
        <v>1362</v>
      </c>
      <c r="K30" s="171" t="s">
        <v>1362</v>
      </c>
      <c r="L30" s="339"/>
      <c r="M30" s="338" t="s">
        <v>1362</v>
      </c>
      <c r="N30" s="210"/>
      <c r="O30" s="171" t="s">
        <v>1362</v>
      </c>
      <c r="P30" s="171" t="s">
        <v>1362</v>
      </c>
      <c r="Q30" s="171" t="s">
        <v>1362</v>
      </c>
      <c r="R30" s="171" t="s">
        <v>1362</v>
      </c>
      <c r="S30" s="337"/>
      <c r="T30" s="338" t="s">
        <v>1362</v>
      </c>
      <c r="U30" s="171" t="s">
        <v>1362</v>
      </c>
      <c r="V30" s="171" t="s">
        <v>1362</v>
      </c>
      <c r="W30" s="171" t="s">
        <v>1362</v>
      </c>
      <c r="X30" s="339"/>
      <c r="Y30" s="338" t="s">
        <v>1362</v>
      </c>
      <c r="Z30" s="210"/>
      <c r="AA30" s="171" t="s">
        <v>1362</v>
      </c>
      <c r="AB30" s="171" t="s">
        <v>1362</v>
      </c>
      <c r="AC30" s="171" t="s">
        <v>1362</v>
      </c>
      <c r="AD30" s="171" t="s">
        <v>1362</v>
      </c>
      <c r="AE30" s="337"/>
      <c r="AF30" s="338" t="s">
        <v>1362</v>
      </c>
      <c r="AG30" s="171" t="s">
        <v>1362</v>
      </c>
      <c r="AH30" s="171" t="s">
        <v>1362</v>
      </c>
      <c r="AI30" s="171" t="s">
        <v>1362</v>
      </c>
      <c r="AJ30" s="339"/>
      <c r="AK30" s="338" t="s">
        <v>1362</v>
      </c>
      <c r="AL30" s="210"/>
      <c r="AM30" s="171" t="s">
        <v>1362</v>
      </c>
      <c r="AN30" s="171" t="s">
        <v>1362</v>
      </c>
      <c r="AO30" s="171" t="s">
        <v>1362</v>
      </c>
      <c r="AP30" s="171" t="s">
        <v>1362</v>
      </c>
      <c r="AQ30" s="337"/>
      <c r="AR30" s="338" t="s">
        <v>1362</v>
      </c>
      <c r="AS30" s="171" t="s">
        <v>1362</v>
      </c>
      <c r="AT30" s="171" t="s">
        <v>1362</v>
      </c>
      <c r="AU30" s="171" t="s">
        <v>1362</v>
      </c>
      <c r="AV30" s="339"/>
      <c r="AW30" s="338" t="s">
        <v>1362</v>
      </c>
      <c r="AX30" s="210"/>
      <c r="AY30" s="171" t="s">
        <v>1362</v>
      </c>
      <c r="AZ30" s="171" t="s">
        <v>1362</v>
      </c>
      <c r="BA30" s="171" t="s">
        <v>1362</v>
      </c>
      <c r="BB30" s="171" t="s">
        <v>1362</v>
      </c>
      <c r="BC30" s="337"/>
      <c r="BD30" s="338" t="s">
        <v>1362</v>
      </c>
      <c r="BE30" s="171" t="s">
        <v>1362</v>
      </c>
      <c r="BF30" s="171" t="s">
        <v>1362</v>
      </c>
      <c r="BG30" s="171" t="s">
        <v>1362</v>
      </c>
      <c r="BH30" s="339"/>
      <c r="BI30" s="338" t="s">
        <v>1362</v>
      </c>
      <c r="BJ30" s="210"/>
      <c r="BK30" s="171" t="s">
        <v>1362</v>
      </c>
      <c r="BL30" s="171" t="s">
        <v>1362</v>
      </c>
      <c r="BM30" s="171" t="s">
        <v>1362</v>
      </c>
      <c r="BN30" s="171" t="s">
        <v>1362</v>
      </c>
      <c r="BO30" s="337"/>
      <c r="BP30" s="338" t="s">
        <v>1362</v>
      </c>
      <c r="BQ30" s="171" t="s">
        <v>1362</v>
      </c>
      <c r="BR30" s="171" t="s">
        <v>1362</v>
      </c>
      <c r="BS30" s="171" t="s">
        <v>1362</v>
      </c>
      <c r="BT30" s="339"/>
      <c r="BU30" s="338" t="s">
        <v>1362</v>
      </c>
      <c r="BV30" s="210"/>
      <c r="BW30" s="171" t="s">
        <v>1362</v>
      </c>
      <c r="BX30" s="171" t="s">
        <v>1362</v>
      </c>
      <c r="BY30" s="171" t="s">
        <v>1362</v>
      </c>
      <c r="BZ30" s="171" t="s">
        <v>1362</v>
      </c>
      <c r="CA30" s="337"/>
      <c r="CB30" s="338" t="s">
        <v>1362</v>
      </c>
      <c r="CC30" s="171" t="s">
        <v>1362</v>
      </c>
      <c r="CD30" s="171" t="s">
        <v>1362</v>
      </c>
      <c r="CE30" s="171" t="s">
        <v>1362</v>
      </c>
      <c r="CF30" s="339"/>
      <c r="CG30" s="338" t="s">
        <v>1362</v>
      </c>
      <c r="CH30" s="210"/>
      <c r="CI30" s="339"/>
      <c r="CJ30" s="339"/>
      <c r="CK30" s="339"/>
      <c r="CL30" s="339"/>
      <c r="CM30" s="171"/>
      <c r="CN30" s="339"/>
      <c r="CO30" s="339"/>
      <c r="CP30" s="339"/>
      <c r="CQ30" s="339"/>
      <c r="CR30" s="171"/>
      <c r="CS30" s="339"/>
      <c r="CT30" s="339"/>
      <c r="CU30" s="339"/>
      <c r="CV30" s="339"/>
      <c r="CW30" s="171"/>
    </row>
    <row r="31" spans="1:135" s="14" customFormat="1" ht="15.75" customHeight="1">
      <c r="A31" s="16" t="s">
        <v>1385</v>
      </c>
      <c r="B31" s="210">
        <v>12</v>
      </c>
      <c r="C31" s="198">
        <f t="shared" ref="C31:M31" si="114">C22+C29</f>
        <v>2407884.6136589493</v>
      </c>
      <c r="D31" s="198">
        <f t="shared" si="114"/>
        <v>2040524.4213380918</v>
      </c>
      <c r="E31" s="198">
        <f t="shared" si="114"/>
        <v>0</v>
      </c>
      <c r="F31" s="198">
        <f t="shared" si="114"/>
        <v>0</v>
      </c>
      <c r="G31" s="203">
        <f t="shared" si="114"/>
        <v>4448409.0349970413</v>
      </c>
      <c r="H31" s="200">
        <f t="shared" si="114"/>
        <v>14448540.697715659</v>
      </c>
      <c r="I31" s="198">
        <f t="shared" si="114"/>
        <v>11422490.870701408</v>
      </c>
      <c r="J31" s="198">
        <f t="shared" si="114"/>
        <v>0</v>
      </c>
      <c r="K31" s="198">
        <f t="shared" si="114"/>
        <v>0</v>
      </c>
      <c r="L31" s="201">
        <f t="shared" si="114"/>
        <v>25871031.568417065</v>
      </c>
      <c r="M31" s="200">
        <f t="shared" si="114"/>
        <v>30319440.603414107</v>
      </c>
      <c r="N31" s="210">
        <v>12</v>
      </c>
      <c r="O31" s="198">
        <f t="shared" ref="O31:Y31" si="115">O22+O29</f>
        <v>6726403.2232233873</v>
      </c>
      <c r="P31" s="198">
        <f t="shared" si="115"/>
        <v>6271218.2930683019</v>
      </c>
      <c r="Q31" s="198">
        <f t="shared" si="115"/>
        <v>0</v>
      </c>
      <c r="R31" s="198">
        <f t="shared" si="115"/>
        <v>0</v>
      </c>
      <c r="S31" s="203">
        <f t="shared" si="115"/>
        <v>12997621.516291689</v>
      </c>
      <c r="T31" s="200">
        <f t="shared" si="115"/>
        <v>16011887.906069575</v>
      </c>
      <c r="U31" s="198">
        <f t="shared" si="115"/>
        <v>14830372.342990568</v>
      </c>
      <c r="V31" s="198">
        <f t="shared" si="115"/>
        <v>0</v>
      </c>
      <c r="W31" s="198">
        <f t="shared" si="115"/>
        <v>0</v>
      </c>
      <c r="X31" s="201">
        <f t="shared" si="115"/>
        <v>30842260.249060143</v>
      </c>
      <c r="Y31" s="200">
        <f t="shared" si="115"/>
        <v>43839881.765351832</v>
      </c>
      <c r="Z31" s="210">
        <v>12</v>
      </c>
      <c r="AA31" s="198">
        <f t="shared" ref="AA31:AK31" si="116">AA22+AA29</f>
        <v>1569754.1681728452</v>
      </c>
      <c r="AB31" s="198">
        <f t="shared" si="116"/>
        <v>1454608.2515809867</v>
      </c>
      <c r="AC31" s="198">
        <f t="shared" si="116"/>
        <v>0</v>
      </c>
      <c r="AD31" s="198">
        <f t="shared" si="116"/>
        <v>0</v>
      </c>
      <c r="AE31" s="203">
        <f t="shared" si="116"/>
        <v>3024362.4197538318</v>
      </c>
      <c r="AF31" s="200">
        <f t="shared" si="116"/>
        <v>2702005.8609503862</v>
      </c>
      <c r="AG31" s="198">
        <f t="shared" si="116"/>
        <v>2491724.886849591</v>
      </c>
      <c r="AH31" s="198">
        <f t="shared" si="116"/>
        <v>0</v>
      </c>
      <c r="AI31" s="198">
        <f t="shared" si="116"/>
        <v>0</v>
      </c>
      <c r="AJ31" s="201">
        <f t="shared" si="116"/>
        <v>5193730.7477999777</v>
      </c>
      <c r="AK31" s="200">
        <f t="shared" si="116"/>
        <v>8218093.1675538095</v>
      </c>
      <c r="AL31" s="210">
        <v>12</v>
      </c>
      <c r="AM31" s="198">
        <f t="shared" ref="AM31:AW31" si="117">AM22+AM29</f>
        <v>77861379.548920169</v>
      </c>
      <c r="AN31" s="198">
        <f t="shared" si="117"/>
        <v>77922074.72514683</v>
      </c>
      <c r="AO31" s="198">
        <f t="shared" si="117"/>
        <v>0</v>
      </c>
      <c r="AP31" s="198">
        <f t="shared" si="117"/>
        <v>0</v>
      </c>
      <c r="AQ31" s="203">
        <f t="shared" si="117"/>
        <v>155783454.27406698</v>
      </c>
      <c r="AR31" s="200">
        <f t="shared" si="117"/>
        <v>72494713.570944905</v>
      </c>
      <c r="AS31" s="198">
        <f t="shared" si="117"/>
        <v>71431940.669647887</v>
      </c>
      <c r="AT31" s="198">
        <f t="shared" si="117"/>
        <v>0</v>
      </c>
      <c r="AU31" s="198">
        <f t="shared" si="117"/>
        <v>0</v>
      </c>
      <c r="AV31" s="201">
        <f t="shared" si="117"/>
        <v>143926654.24059278</v>
      </c>
      <c r="AW31" s="200">
        <f t="shared" si="117"/>
        <v>299710108.51465976</v>
      </c>
      <c r="AX31" s="210">
        <v>12</v>
      </c>
      <c r="AY31" s="198">
        <f t="shared" ref="AY31:BI31" si="118">AY22+AY29</f>
        <v>4444560.6712307828</v>
      </c>
      <c r="AZ31" s="198">
        <f t="shared" si="118"/>
        <v>4651531.2195552522</v>
      </c>
      <c r="BA31" s="198">
        <f t="shared" si="118"/>
        <v>0</v>
      </c>
      <c r="BB31" s="198">
        <f t="shared" si="118"/>
        <v>0</v>
      </c>
      <c r="BC31" s="203">
        <f t="shared" si="118"/>
        <v>9096091.890786035</v>
      </c>
      <c r="BD31" s="200">
        <f t="shared" si="118"/>
        <v>1972410.815247728</v>
      </c>
      <c r="BE31" s="198">
        <f t="shared" si="118"/>
        <v>2076808.1400336181</v>
      </c>
      <c r="BF31" s="198">
        <f t="shared" si="118"/>
        <v>0</v>
      </c>
      <c r="BG31" s="198">
        <f t="shared" si="118"/>
        <v>0</v>
      </c>
      <c r="BH31" s="201">
        <f t="shared" si="118"/>
        <v>4049218.9552813461</v>
      </c>
      <c r="BI31" s="200">
        <f t="shared" si="118"/>
        <v>13145310.84606738</v>
      </c>
      <c r="BJ31" s="210">
        <v>12</v>
      </c>
      <c r="BK31" s="198">
        <f t="shared" ref="BK31:BU31" si="119">BK22+BK29</f>
        <v>0</v>
      </c>
      <c r="BL31" s="198">
        <f t="shared" si="119"/>
        <v>0</v>
      </c>
      <c r="BM31" s="198">
        <f t="shared" si="119"/>
        <v>0</v>
      </c>
      <c r="BN31" s="198">
        <f t="shared" si="119"/>
        <v>0</v>
      </c>
      <c r="BO31" s="203">
        <f t="shared" si="119"/>
        <v>0</v>
      </c>
      <c r="BP31" s="200">
        <f t="shared" si="119"/>
        <v>0</v>
      </c>
      <c r="BQ31" s="198">
        <f t="shared" si="119"/>
        <v>0</v>
      </c>
      <c r="BR31" s="198">
        <f t="shared" si="119"/>
        <v>0</v>
      </c>
      <c r="BS31" s="198">
        <f t="shared" si="119"/>
        <v>0</v>
      </c>
      <c r="BT31" s="201">
        <f t="shared" si="119"/>
        <v>0</v>
      </c>
      <c r="BU31" s="200">
        <f t="shared" si="119"/>
        <v>0</v>
      </c>
      <c r="BV31" s="210">
        <v>12</v>
      </c>
      <c r="BW31" s="198">
        <f t="shared" ref="BW31:CG31" si="120">BW22+BW29</f>
        <v>5363930.4182096887</v>
      </c>
      <c r="BX31" s="198">
        <f t="shared" si="120"/>
        <v>5284638.2563430825</v>
      </c>
      <c r="BY31" s="198">
        <f t="shared" si="120"/>
        <v>0</v>
      </c>
      <c r="BZ31" s="198">
        <f t="shared" si="120"/>
        <v>0</v>
      </c>
      <c r="CA31" s="203">
        <f t="shared" si="120"/>
        <v>10648568.674552772</v>
      </c>
      <c r="CB31" s="200">
        <f t="shared" si="120"/>
        <v>2176786.6286585983</v>
      </c>
      <c r="CC31" s="198">
        <f t="shared" si="120"/>
        <v>2114608.635900422</v>
      </c>
      <c r="CD31" s="198">
        <f t="shared" si="120"/>
        <v>0</v>
      </c>
      <c r="CE31" s="198">
        <f t="shared" si="120"/>
        <v>0</v>
      </c>
      <c r="CF31" s="201">
        <f t="shared" si="120"/>
        <v>4291395.2645590203</v>
      </c>
      <c r="CG31" s="200">
        <f t="shared" si="120"/>
        <v>14939963.939111792</v>
      </c>
      <c r="CH31" s="210">
        <v>12</v>
      </c>
      <c r="CI31" s="201">
        <f t="shared" ref="CI31:CL31" si="121">CI22+CI29</f>
        <v>98373912.643415809</v>
      </c>
      <c r="CJ31" s="201">
        <f t="shared" si="121"/>
        <v>97624595.167032555</v>
      </c>
      <c r="CK31" s="201">
        <f t="shared" si="121"/>
        <v>0</v>
      </c>
      <c r="CL31" s="201">
        <f t="shared" si="121"/>
        <v>0</v>
      </c>
      <c r="CM31" s="198">
        <f>SUM(CI31:CL31)</f>
        <v>195998507.81044835</v>
      </c>
      <c r="CN31" s="201">
        <f t="shared" ref="CN31:CQ31" si="122">CN22+CN29</f>
        <v>109806345.47958685</v>
      </c>
      <c r="CO31" s="201">
        <f t="shared" si="122"/>
        <v>104367945.54612349</v>
      </c>
      <c r="CP31" s="201">
        <f t="shared" si="122"/>
        <v>0</v>
      </c>
      <c r="CQ31" s="201">
        <f t="shared" si="122"/>
        <v>0</v>
      </c>
      <c r="CR31" s="198">
        <f>SUM(CN31:CQ31)</f>
        <v>214174291.02571034</v>
      </c>
      <c r="CS31" s="201">
        <f t="shared" ref="CS31:CV31" si="123">CS22+CS29</f>
        <v>208180258.12300265</v>
      </c>
      <c r="CT31" s="201">
        <f t="shared" si="123"/>
        <v>201992540.71315604</v>
      </c>
      <c r="CU31" s="201">
        <f t="shared" si="123"/>
        <v>0</v>
      </c>
      <c r="CV31" s="201">
        <f t="shared" si="123"/>
        <v>0</v>
      </c>
      <c r="CW31" s="198">
        <f>SUM(CS31:CV31)</f>
        <v>410172798.83615869</v>
      </c>
      <c r="CX31" s="287"/>
      <c r="CY31" s="287"/>
      <c r="CZ31" s="287"/>
      <c r="DA31" s="287"/>
      <c r="DB31" s="287"/>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row>
    <row r="32" spans="1:135" ht="15.75" customHeight="1">
      <c r="B32" s="177"/>
      <c r="C32" s="162"/>
      <c r="D32" s="162"/>
      <c r="E32" s="162"/>
      <c r="F32" s="162"/>
      <c r="G32" s="340"/>
      <c r="H32" s="341"/>
      <c r="I32" s="162"/>
      <c r="J32" s="162"/>
      <c r="K32" s="162"/>
      <c r="L32" s="162"/>
      <c r="M32" s="341"/>
      <c r="N32" s="177"/>
      <c r="O32" s="162"/>
      <c r="P32" s="162"/>
      <c r="Q32" s="162"/>
      <c r="R32" s="162"/>
      <c r="S32" s="340"/>
      <c r="T32" s="341"/>
      <c r="U32" s="162"/>
      <c r="V32" s="162"/>
      <c r="W32" s="162"/>
      <c r="X32" s="162"/>
      <c r="Y32" s="341"/>
      <c r="Z32" s="177"/>
      <c r="AA32" s="162"/>
      <c r="AB32" s="162"/>
      <c r="AC32" s="162"/>
      <c r="AD32" s="162"/>
      <c r="AE32" s="340"/>
      <c r="AF32" s="341"/>
      <c r="AG32" s="162"/>
      <c r="AH32" s="162"/>
      <c r="AI32" s="162"/>
      <c r="AJ32" s="162"/>
      <c r="AK32" s="341"/>
      <c r="AL32" s="177"/>
      <c r="AM32" s="162"/>
      <c r="AN32" s="162"/>
      <c r="AO32" s="162"/>
      <c r="AP32" s="162"/>
      <c r="AQ32" s="340"/>
      <c r="AR32" s="341"/>
      <c r="AS32" s="162"/>
      <c r="AT32" s="162"/>
      <c r="AU32" s="162"/>
      <c r="AV32" s="162"/>
      <c r="AW32" s="341"/>
      <c r="AX32" s="177"/>
      <c r="AY32" s="162"/>
      <c r="AZ32" s="162"/>
      <c r="BA32" s="162"/>
      <c r="BB32" s="162"/>
      <c r="BC32" s="340"/>
      <c r="BD32" s="341"/>
      <c r="BE32" s="162"/>
      <c r="BF32" s="162"/>
      <c r="BG32" s="162"/>
      <c r="BH32" s="162"/>
      <c r="BI32" s="341"/>
      <c r="BJ32" s="177"/>
      <c r="BK32" s="162"/>
      <c r="BL32" s="162"/>
      <c r="BM32" s="162"/>
      <c r="BN32" s="162"/>
      <c r="BO32" s="340"/>
      <c r="BP32" s="341"/>
      <c r="BQ32" s="162"/>
      <c r="BR32" s="162"/>
      <c r="BS32" s="162"/>
      <c r="BT32" s="162"/>
      <c r="BU32" s="341"/>
      <c r="BV32" s="177"/>
      <c r="BW32" s="162"/>
      <c r="BX32" s="162"/>
      <c r="BY32" s="162"/>
      <c r="BZ32" s="162"/>
      <c r="CA32" s="340"/>
      <c r="CB32" s="341"/>
      <c r="CC32" s="162"/>
      <c r="CD32" s="162"/>
      <c r="CE32" s="162"/>
      <c r="CF32" s="162"/>
      <c r="CG32" s="341"/>
      <c r="CH32" s="177"/>
      <c r="CI32" s="162"/>
      <c r="CJ32" s="162"/>
      <c r="CK32" s="162"/>
      <c r="CL32" s="162"/>
      <c r="CM32" s="375"/>
      <c r="CN32" s="162"/>
      <c r="CO32" s="162"/>
      <c r="CP32" s="162"/>
      <c r="CQ32" s="162"/>
      <c r="CR32" s="375"/>
      <c r="CS32" s="162"/>
      <c r="CT32" s="162"/>
      <c r="CU32" s="162"/>
      <c r="CV32" s="162"/>
      <c r="CW32" s="375"/>
      <c r="CX32" s="289"/>
      <c r="CY32" s="289"/>
      <c r="CZ32" s="289"/>
      <c r="DA32" s="289"/>
      <c r="DB32" s="289"/>
    </row>
    <row r="33" spans="1:106" ht="15.75" customHeight="1">
      <c r="A33" s="16" t="s">
        <v>217</v>
      </c>
      <c r="B33" s="177"/>
      <c r="C33" s="162"/>
      <c r="D33" s="162"/>
      <c r="E33" s="162"/>
      <c r="F33" s="162"/>
      <c r="G33" s="340"/>
      <c r="H33" s="341"/>
      <c r="I33" s="162"/>
      <c r="J33" s="162"/>
      <c r="K33" s="162"/>
      <c r="L33" s="162"/>
      <c r="M33" s="341"/>
      <c r="N33" s="177"/>
      <c r="O33" s="162"/>
      <c r="P33" s="162"/>
      <c r="Q33" s="162"/>
      <c r="R33" s="162"/>
      <c r="S33" s="340"/>
      <c r="T33" s="341"/>
      <c r="U33" s="162"/>
      <c r="V33" s="162"/>
      <c r="W33" s="162"/>
      <c r="X33" s="162"/>
      <c r="Y33" s="341"/>
      <c r="Z33" s="177"/>
      <c r="AA33" s="162"/>
      <c r="AB33" s="162"/>
      <c r="AC33" s="162"/>
      <c r="AD33" s="162"/>
      <c r="AE33" s="340"/>
      <c r="AF33" s="341"/>
      <c r="AG33" s="162"/>
      <c r="AH33" s="162"/>
      <c r="AI33" s="162"/>
      <c r="AJ33" s="162"/>
      <c r="AK33" s="341"/>
      <c r="AL33" s="177"/>
      <c r="AM33" s="162"/>
      <c r="AN33" s="162"/>
      <c r="AO33" s="162"/>
      <c r="AP33" s="162"/>
      <c r="AQ33" s="340"/>
      <c r="AR33" s="341"/>
      <c r="AS33" s="162"/>
      <c r="AT33" s="162"/>
      <c r="AU33" s="162"/>
      <c r="AV33" s="162"/>
      <c r="AW33" s="341"/>
      <c r="AX33" s="177"/>
      <c r="AY33" s="162"/>
      <c r="AZ33" s="162"/>
      <c r="BA33" s="162"/>
      <c r="BB33" s="162"/>
      <c r="BC33" s="340"/>
      <c r="BD33" s="341"/>
      <c r="BE33" s="162"/>
      <c r="BF33" s="162"/>
      <c r="BG33" s="162"/>
      <c r="BH33" s="162"/>
      <c r="BI33" s="341"/>
      <c r="BJ33" s="177"/>
      <c r="BK33" s="162"/>
      <c r="BL33" s="162"/>
      <c r="BM33" s="162"/>
      <c r="BN33" s="162"/>
      <c r="BO33" s="340"/>
      <c r="BP33" s="341"/>
      <c r="BQ33" s="162"/>
      <c r="BR33" s="162"/>
      <c r="BS33" s="162"/>
      <c r="BT33" s="162"/>
      <c r="BU33" s="341"/>
      <c r="BV33" s="177"/>
      <c r="BW33" s="162"/>
      <c r="BX33" s="162"/>
      <c r="BY33" s="162"/>
      <c r="BZ33" s="162"/>
      <c r="CA33" s="340"/>
      <c r="CB33" s="341"/>
      <c r="CC33" s="162"/>
      <c r="CD33" s="162"/>
      <c r="CE33" s="162"/>
      <c r="CF33" s="162"/>
      <c r="CG33" s="341"/>
      <c r="CH33" s="177"/>
      <c r="CI33" s="162"/>
      <c r="CJ33" s="162"/>
      <c r="CK33" s="162"/>
      <c r="CL33" s="162"/>
      <c r="CM33" s="375"/>
      <c r="CN33" s="162"/>
      <c r="CO33" s="162"/>
      <c r="CP33" s="162"/>
      <c r="CQ33" s="162"/>
      <c r="CR33" s="375"/>
      <c r="CS33" s="162"/>
      <c r="CT33" s="162"/>
      <c r="CU33" s="162"/>
      <c r="CV33" s="162"/>
      <c r="CW33" s="375"/>
      <c r="CX33" s="289"/>
      <c r="CZ33" s="289"/>
      <c r="DB33" s="289"/>
    </row>
    <row r="34" spans="1:106" ht="15.75" customHeight="1">
      <c r="A34" s="79" t="s">
        <v>219</v>
      </c>
      <c r="B34" s="210">
        <v>13</v>
      </c>
      <c r="C34" s="212">
        <v>317787.46739175235</v>
      </c>
      <c r="D34" s="212">
        <v>237641.94882614096</v>
      </c>
      <c r="E34" s="212">
        <v>0</v>
      </c>
      <c r="F34" s="212">
        <v>0</v>
      </c>
      <c r="G34" s="368">
        <f t="shared" ref="G34:G63" si="124">SUM(C34:F34)</f>
        <v>555429.41621789336</v>
      </c>
      <c r="H34" s="373">
        <v>3174750.6296936767</v>
      </c>
      <c r="I34" s="212">
        <v>2157624.4129323778</v>
      </c>
      <c r="J34" s="212">
        <v>0</v>
      </c>
      <c r="K34" s="212">
        <v>0</v>
      </c>
      <c r="L34" s="370">
        <f t="shared" ref="L34:L63" si="125">SUM(H34:K34)</f>
        <v>5332375.042626055</v>
      </c>
      <c r="M34" s="371">
        <f t="shared" ref="M34:M63" si="126">SUM(L34,G34)</f>
        <v>5887804.4588439483</v>
      </c>
      <c r="N34" s="210">
        <v>13</v>
      </c>
      <c r="O34" s="212">
        <v>221121.80233091215</v>
      </c>
      <c r="P34" s="212">
        <v>200265.20144785347</v>
      </c>
      <c r="Q34" s="212">
        <v>0</v>
      </c>
      <c r="R34" s="212">
        <v>0</v>
      </c>
      <c r="S34" s="368">
        <f t="shared" ref="S34:S63" si="127">SUM(O34:R34)</f>
        <v>421387.00377876562</v>
      </c>
      <c r="T34" s="373">
        <v>1713557.2899123407</v>
      </c>
      <c r="U34" s="212">
        <v>1665365.2876436852</v>
      </c>
      <c r="V34" s="212">
        <v>0</v>
      </c>
      <c r="W34" s="212">
        <v>0</v>
      </c>
      <c r="X34" s="370">
        <f t="shared" ref="X34:X63" si="128">SUM(T34:W34)</f>
        <v>3378922.5775560262</v>
      </c>
      <c r="Y34" s="371">
        <f t="shared" ref="Y34:Y63" si="129">SUM(X34,S34)</f>
        <v>3800309.5813347916</v>
      </c>
      <c r="Z34" s="210">
        <v>13</v>
      </c>
      <c r="AA34" s="212">
        <v>43993.429803020968</v>
      </c>
      <c r="AB34" s="212">
        <v>43414.592670127415</v>
      </c>
      <c r="AC34" s="212">
        <v>0</v>
      </c>
      <c r="AD34" s="212">
        <v>0</v>
      </c>
      <c r="AE34" s="368">
        <f t="shared" ref="AE34:AE63" si="130">SUM(AA34:AD34)</f>
        <v>87408.02247314839</v>
      </c>
      <c r="AF34" s="373">
        <v>272538.56562711042</v>
      </c>
      <c r="AG34" s="212">
        <v>453056.09321769001</v>
      </c>
      <c r="AH34" s="212">
        <v>0</v>
      </c>
      <c r="AI34" s="212">
        <v>0</v>
      </c>
      <c r="AJ34" s="370">
        <f t="shared" ref="AJ34:AJ63" si="131">SUM(AF34:AI34)</f>
        <v>725594.65884480043</v>
      </c>
      <c r="AK34" s="371">
        <f t="shared" ref="AK34:AK63" si="132">SUM(AJ34,AE34)</f>
        <v>813002.68131794885</v>
      </c>
      <c r="AL34" s="210">
        <v>13</v>
      </c>
      <c r="AM34" s="212">
        <v>1944163.1135543797</v>
      </c>
      <c r="AN34" s="212">
        <v>1685800.7147419425</v>
      </c>
      <c r="AO34" s="212">
        <v>0</v>
      </c>
      <c r="AP34" s="212">
        <v>0</v>
      </c>
      <c r="AQ34" s="368">
        <f t="shared" ref="AQ34:AQ63" si="133">SUM(AM34:AP34)</f>
        <v>3629963.8282963224</v>
      </c>
      <c r="AR34" s="373">
        <v>17854481.599919081</v>
      </c>
      <c r="AS34" s="212">
        <v>16112595.701006228</v>
      </c>
      <c r="AT34" s="212">
        <v>0</v>
      </c>
      <c r="AU34" s="212">
        <v>0</v>
      </c>
      <c r="AV34" s="370">
        <f t="shared" ref="AV34:AV63" si="134">SUM(AR34:AU34)</f>
        <v>33967077.300925307</v>
      </c>
      <c r="AW34" s="371">
        <f t="shared" ref="AW34:AW63" si="135">SUM(AV34,AQ34)</f>
        <v>37597041.129221633</v>
      </c>
      <c r="AX34" s="210">
        <v>13</v>
      </c>
      <c r="AY34" s="212">
        <v>64686.652865260832</v>
      </c>
      <c r="AZ34" s="212">
        <v>65851.376492332434</v>
      </c>
      <c r="BA34" s="212">
        <v>0</v>
      </c>
      <c r="BB34" s="212">
        <v>0</v>
      </c>
      <c r="BC34" s="368">
        <f t="shared" ref="BC34:BC63" si="136">SUM(AY34:BB34)</f>
        <v>130538.02935759327</v>
      </c>
      <c r="BD34" s="373">
        <v>963973.60178549087</v>
      </c>
      <c r="BE34" s="212">
        <v>603380.9761193773</v>
      </c>
      <c r="BF34" s="212">
        <v>0</v>
      </c>
      <c r="BG34" s="212">
        <v>0</v>
      </c>
      <c r="BH34" s="370">
        <f t="shared" ref="BH34:BH63" si="137">SUM(BD34:BG34)</f>
        <v>1567354.5779048682</v>
      </c>
      <c r="BI34" s="371">
        <f t="shared" ref="BI34:BI63" si="138">SUM(BH34,BC34)</f>
        <v>1697892.6072624614</v>
      </c>
      <c r="BJ34" s="210">
        <v>13</v>
      </c>
      <c r="BK34" s="212">
        <v>0</v>
      </c>
      <c r="BL34" s="212">
        <v>0</v>
      </c>
      <c r="BM34" s="212">
        <v>0</v>
      </c>
      <c r="BN34" s="212">
        <v>0</v>
      </c>
      <c r="BO34" s="368">
        <f t="shared" ref="BO34:BO63" si="139">SUM(BK34:BN34)</f>
        <v>0</v>
      </c>
      <c r="BP34" s="373">
        <v>0</v>
      </c>
      <c r="BQ34" s="212">
        <v>0</v>
      </c>
      <c r="BR34" s="212">
        <v>0</v>
      </c>
      <c r="BS34" s="212">
        <v>0</v>
      </c>
      <c r="BT34" s="370">
        <f t="shared" ref="BT34:BT63" si="140">SUM(BP34:BS34)</f>
        <v>0</v>
      </c>
      <c r="BU34" s="371">
        <f t="shared" ref="BU34:BU63" si="141">SUM(BT34,BO34)</f>
        <v>0</v>
      </c>
      <c r="BV34" s="210">
        <v>13</v>
      </c>
      <c r="BW34" s="212">
        <v>51033.963792827031</v>
      </c>
      <c r="BX34" s="212">
        <v>86577.354668239946</v>
      </c>
      <c r="BY34" s="212">
        <v>0</v>
      </c>
      <c r="BZ34" s="212">
        <v>0</v>
      </c>
      <c r="CA34" s="368">
        <f t="shared" ref="CA34:CA63" si="142">SUM(BW34:BZ34)</f>
        <v>137611.31846106699</v>
      </c>
      <c r="CB34" s="373">
        <v>442291.3235494729</v>
      </c>
      <c r="CC34" s="212">
        <v>802692.78203008429</v>
      </c>
      <c r="CD34" s="212">
        <v>0</v>
      </c>
      <c r="CE34" s="212">
        <v>0</v>
      </c>
      <c r="CF34" s="370">
        <f t="shared" ref="CF34:CF63" si="143">SUM(CB34:CE34)</f>
        <v>1244984.1055795571</v>
      </c>
      <c r="CG34" s="371">
        <f t="shared" ref="CG34:CG63" si="144">SUM(CF34,CA34)</f>
        <v>1382595.4240406242</v>
      </c>
      <c r="CH34" s="210">
        <v>13</v>
      </c>
      <c r="CI34" s="370">
        <f t="shared" ref="CI34:CI63" si="145">+C34+O34+AA34+AM34+AY34+BK34+BW34</f>
        <v>2642786.4297381528</v>
      </c>
      <c r="CJ34" s="370">
        <f t="shared" ref="CJ34:CJ63" si="146">+D34+P34+AB34+AN34+AZ34+BL34+BX34</f>
        <v>2319551.1888466366</v>
      </c>
      <c r="CK34" s="370">
        <f t="shared" ref="CK34:CK63" si="147">+E34+Q34+AC34+AO34+BA34+BM34+BY34</f>
        <v>0</v>
      </c>
      <c r="CL34" s="370">
        <f t="shared" ref="CL34:CL63" si="148">+F34+R34+AD34+AP34+BB34+BN34+BZ34</f>
        <v>0</v>
      </c>
      <c r="CM34" s="372">
        <f>SUM(CI34:CL34)</f>
        <v>4962337.6185847893</v>
      </c>
      <c r="CN34" s="370">
        <f t="shared" ref="CN34:CN63" si="149">+H34+T34+AF34+AR34+BD34+BP34+CB34</f>
        <v>24421593.010487173</v>
      </c>
      <c r="CO34" s="370">
        <f t="shared" ref="CO34:CO63" si="150">+I34+U34+AG34+AS34+BE34+BQ34+CC34</f>
        <v>21794715.252949439</v>
      </c>
      <c r="CP34" s="370">
        <f t="shared" ref="CP34:CP63" si="151">+J34+V34+AH34+AT34+BF34+BR34+CD34</f>
        <v>0</v>
      </c>
      <c r="CQ34" s="370">
        <f t="shared" ref="CQ34:CQ63" si="152">+K34+W34+AI34+AU34+BG34+BS34+CE34</f>
        <v>0</v>
      </c>
      <c r="CR34" s="372">
        <f>SUM(CN34:CQ34)</f>
        <v>46216308.263436615</v>
      </c>
      <c r="CS34" s="370">
        <f t="shared" ref="CS34:CS63" si="153">CI34+CN34</f>
        <v>27064379.440225326</v>
      </c>
      <c r="CT34" s="370">
        <f t="shared" ref="CT34:CT63" si="154">CJ34+CO34</f>
        <v>24114266.441796076</v>
      </c>
      <c r="CU34" s="370">
        <f t="shared" ref="CU34:CU63" si="155">CK34+CP34</f>
        <v>0</v>
      </c>
      <c r="CV34" s="370">
        <f t="shared" ref="CV34:CV63" si="156">CL34+CQ34</f>
        <v>0</v>
      </c>
      <c r="CW34" s="372">
        <f>SUM(CS34:CV34)</f>
        <v>51178645.882021397</v>
      </c>
      <c r="CX34" s="289"/>
      <c r="CZ34" s="289"/>
      <c r="DB34" s="289"/>
    </row>
    <row r="35" spans="1:106" ht="15.75" customHeight="1">
      <c r="A35" s="79" t="s">
        <v>437</v>
      </c>
      <c r="B35" s="210">
        <v>14</v>
      </c>
      <c r="C35" s="212">
        <v>137642.02663064972</v>
      </c>
      <c r="D35" s="212">
        <v>76588.678999943513</v>
      </c>
      <c r="E35" s="212">
        <v>0</v>
      </c>
      <c r="F35" s="212">
        <v>0</v>
      </c>
      <c r="G35" s="368">
        <f t="shared" si="124"/>
        <v>214230.70563059323</v>
      </c>
      <c r="H35" s="373">
        <v>1302236.6911001131</v>
      </c>
      <c r="I35" s="212">
        <v>611469.27814725798</v>
      </c>
      <c r="J35" s="212">
        <v>0</v>
      </c>
      <c r="K35" s="212">
        <v>0</v>
      </c>
      <c r="L35" s="370">
        <f t="shared" si="125"/>
        <v>1913705.969247371</v>
      </c>
      <c r="M35" s="371">
        <f t="shared" si="126"/>
        <v>2127936.674877964</v>
      </c>
      <c r="N35" s="210">
        <v>14</v>
      </c>
      <c r="O35" s="212">
        <v>174457.25125756915</v>
      </c>
      <c r="P35" s="212">
        <v>120080.67442452688</v>
      </c>
      <c r="Q35" s="212">
        <v>0</v>
      </c>
      <c r="R35" s="212">
        <v>0</v>
      </c>
      <c r="S35" s="368">
        <f t="shared" si="127"/>
        <v>294537.92568209604</v>
      </c>
      <c r="T35" s="373">
        <v>1393170.5798187512</v>
      </c>
      <c r="U35" s="212">
        <v>812319.9758327388</v>
      </c>
      <c r="V35" s="212">
        <v>0</v>
      </c>
      <c r="W35" s="212">
        <v>0</v>
      </c>
      <c r="X35" s="370">
        <f t="shared" si="128"/>
        <v>2205490.5556514901</v>
      </c>
      <c r="Y35" s="371">
        <f t="shared" si="129"/>
        <v>2500028.4813335864</v>
      </c>
      <c r="Z35" s="210">
        <v>14</v>
      </c>
      <c r="AA35" s="212">
        <v>114260.01661274456</v>
      </c>
      <c r="AB35" s="212">
        <v>102316.31622652693</v>
      </c>
      <c r="AC35" s="212">
        <v>0</v>
      </c>
      <c r="AD35" s="212">
        <v>0</v>
      </c>
      <c r="AE35" s="368">
        <f t="shared" si="130"/>
        <v>216576.33283927149</v>
      </c>
      <c r="AF35" s="373">
        <v>692578.96185751678</v>
      </c>
      <c r="AG35" s="212">
        <v>650079.29512159107</v>
      </c>
      <c r="AH35" s="212">
        <v>0</v>
      </c>
      <c r="AI35" s="212">
        <v>0</v>
      </c>
      <c r="AJ35" s="370">
        <f t="shared" si="131"/>
        <v>1342658.2569791079</v>
      </c>
      <c r="AK35" s="371">
        <f t="shared" si="132"/>
        <v>1559234.5898183794</v>
      </c>
      <c r="AL35" s="210">
        <v>14</v>
      </c>
      <c r="AM35" s="212">
        <v>989659.79587680614</v>
      </c>
      <c r="AN35" s="212">
        <v>843177.62820309494</v>
      </c>
      <c r="AO35" s="212">
        <v>0</v>
      </c>
      <c r="AP35" s="212">
        <v>0</v>
      </c>
      <c r="AQ35" s="368">
        <f t="shared" si="133"/>
        <v>1832837.4240799011</v>
      </c>
      <c r="AR35" s="373">
        <v>8156231.5551186623</v>
      </c>
      <c r="AS35" s="212">
        <v>6291375.7999179801</v>
      </c>
      <c r="AT35" s="212">
        <v>0</v>
      </c>
      <c r="AU35" s="212">
        <v>0</v>
      </c>
      <c r="AV35" s="370">
        <f t="shared" si="134"/>
        <v>14447607.355036642</v>
      </c>
      <c r="AW35" s="371">
        <f t="shared" si="135"/>
        <v>16280444.779116543</v>
      </c>
      <c r="AX35" s="210">
        <v>14</v>
      </c>
      <c r="AY35" s="212">
        <v>1684.3988608855273</v>
      </c>
      <c r="AZ35" s="212">
        <v>5086.2691754285879</v>
      </c>
      <c r="BA35" s="212">
        <v>0</v>
      </c>
      <c r="BB35" s="212">
        <v>0</v>
      </c>
      <c r="BC35" s="368">
        <f t="shared" si="136"/>
        <v>6770.6680363141149</v>
      </c>
      <c r="BD35" s="373">
        <v>10619.464574197633</v>
      </c>
      <c r="BE35" s="212">
        <v>38861.711126415801</v>
      </c>
      <c r="BF35" s="212">
        <v>0</v>
      </c>
      <c r="BG35" s="212">
        <v>0</v>
      </c>
      <c r="BH35" s="370">
        <f t="shared" si="137"/>
        <v>49481.175700613436</v>
      </c>
      <c r="BI35" s="371">
        <f t="shared" si="138"/>
        <v>56251.843736927549</v>
      </c>
      <c r="BJ35" s="210">
        <v>14</v>
      </c>
      <c r="BK35" s="212">
        <v>0</v>
      </c>
      <c r="BL35" s="212">
        <v>0</v>
      </c>
      <c r="BM35" s="212">
        <v>0</v>
      </c>
      <c r="BN35" s="212">
        <v>0</v>
      </c>
      <c r="BO35" s="368">
        <f t="shared" si="139"/>
        <v>0</v>
      </c>
      <c r="BP35" s="373">
        <v>0</v>
      </c>
      <c r="BQ35" s="212">
        <v>0</v>
      </c>
      <c r="BR35" s="212">
        <v>0</v>
      </c>
      <c r="BS35" s="212">
        <v>0</v>
      </c>
      <c r="BT35" s="370">
        <f t="shared" si="140"/>
        <v>0</v>
      </c>
      <c r="BU35" s="371">
        <f t="shared" si="141"/>
        <v>0</v>
      </c>
      <c r="BV35" s="210">
        <v>14</v>
      </c>
      <c r="BW35" s="212">
        <v>25729.969664763405</v>
      </c>
      <c r="BX35" s="212">
        <v>23926.657297999573</v>
      </c>
      <c r="BY35" s="212">
        <v>0</v>
      </c>
      <c r="BZ35" s="212">
        <v>0</v>
      </c>
      <c r="CA35" s="368">
        <f t="shared" si="142"/>
        <v>49656.626962762981</v>
      </c>
      <c r="CB35" s="373">
        <v>332264.94210052956</v>
      </c>
      <c r="CC35" s="212">
        <v>265389.24958873069</v>
      </c>
      <c r="CD35" s="212">
        <v>0</v>
      </c>
      <c r="CE35" s="212">
        <v>0</v>
      </c>
      <c r="CF35" s="370">
        <f t="shared" si="143"/>
        <v>597654.1916892603</v>
      </c>
      <c r="CG35" s="371">
        <f t="shared" si="144"/>
        <v>647310.81865202333</v>
      </c>
      <c r="CH35" s="210">
        <v>14</v>
      </c>
      <c r="CI35" s="370">
        <f t="shared" si="145"/>
        <v>1443433.4589034184</v>
      </c>
      <c r="CJ35" s="370">
        <f t="shared" si="146"/>
        <v>1171176.2243275205</v>
      </c>
      <c r="CK35" s="370">
        <f t="shared" si="147"/>
        <v>0</v>
      </c>
      <c r="CL35" s="370">
        <f t="shared" si="148"/>
        <v>0</v>
      </c>
      <c r="CM35" s="372">
        <f t="shared" ref="CM35:CM63" si="157">SUM(CI35:CL35)</f>
        <v>2614609.6832309389</v>
      </c>
      <c r="CN35" s="370">
        <f t="shared" si="149"/>
        <v>11887102.19456977</v>
      </c>
      <c r="CO35" s="370">
        <f t="shared" si="150"/>
        <v>8669495.3097347133</v>
      </c>
      <c r="CP35" s="370">
        <f t="shared" si="151"/>
        <v>0</v>
      </c>
      <c r="CQ35" s="370">
        <f t="shared" si="152"/>
        <v>0</v>
      </c>
      <c r="CR35" s="372">
        <f t="shared" ref="CR35:CR63" si="158">SUM(CN35:CQ35)</f>
        <v>20556597.504304484</v>
      </c>
      <c r="CS35" s="370">
        <f t="shared" si="153"/>
        <v>13330535.653473189</v>
      </c>
      <c r="CT35" s="370">
        <f t="shared" si="154"/>
        <v>9840671.5340622328</v>
      </c>
      <c r="CU35" s="370">
        <f t="shared" si="155"/>
        <v>0</v>
      </c>
      <c r="CV35" s="370">
        <f t="shared" si="156"/>
        <v>0</v>
      </c>
      <c r="CW35" s="372">
        <f t="shared" ref="CW35:CW63" si="159">SUM(CS35:CV35)</f>
        <v>23171207.18753542</v>
      </c>
      <c r="CX35" s="289"/>
      <c r="CZ35" s="289"/>
      <c r="DB35" s="289"/>
    </row>
    <row r="36" spans="1:106" ht="15.75" customHeight="1">
      <c r="A36" s="79" t="s">
        <v>222</v>
      </c>
      <c r="B36" s="210">
        <v>15</v>
      </c>
      <c r="C36" s="212">
        <v>549597.48050158063</v>
      </c>
      <c r="D36" s="212">
        <v>536753.44989828067</v>
      </c>
      <c r="E36" s="212">
        <v>0</v>
      </c>
      <c r="F36" s="212">
        <v>0</v>
      </c>
      <c r="G36" s="368">
        <f t="shared" si="124"/>
        <v>1086350.9303998612</v>
      </c>
      <c r="H36" s="373">
        <v>2462978.4387764162</v>
      </c>
      <c r="I36" s="212">
        <v>2723597.2943139002</v>
      </c>
      <c r="J36" s="212">
        <v>0</v>
      </c>
      <c r="K36" s="212">
        <v>0</v>
      </c>
      <c r="L36" s="370">
        <f t="shared" si="125"/>
        <v>5186575.7330903169</v>
      </c>
      <c r="M36" s="371">
        <f t="shared" si="126"/>
        <v>6272926.6634901781</v>
      </c>
      <c r="N36" s="210">
        <v>15</v>
      </c>
      <c r="O36" s="212">
        <v>641385.4955038036</v>
      </c>
      <c r="P36" s="212">
        <v>531227.90463584382</v>
      </c>
      <c r="Q36" s="212">
        <v>0</v>
      </c>
      <c r="R36" s="212">
        <v>0</v>
      </c>
      <c r="S36" s="368">
        <f t="shared" si="127"/>
        <v>1172613.4001396475</v>
      </c>
      <c r="T36" s="373">
        <v>2660298.4883937021</v>
      </c>
      <c r="U36" s="212">
        <v>2682605.5367965563</v>
      </c>
      <c r="V36" s="212">
        <v>0</v>
      </c>
      <c r="W36" s="212">
        <v>0</v>
      </c>
      <c r="X36" s="370">
        <f t="shared" si="128"/>
        <v>5342904.0251902584</v>
      </c>
      <c r="Y36" s="371">
        <f t="shared" si="129"/>
        <v>6515517.4253299059</v>
      </c>
      <c r="Z36" s="210">
        <v>15</v>
      </c>
      <c r="AA36" s="212">
        <v>101507.67161437204</v>
      </c>
      <c r="AB36" s="212">
        <v>109423.6815231572</v>
      </c>
      <c r="AC36" s="212">
        <v>0</v>
      </c>
      <c r="AD36" s="212">
        <v>0</v>
      </c>
      <c r="AE36" s="368">
        <f t="shared" si="130"/>
        <v>210931.35313752922</v>
      </c>
      <c r="AF36" s="373">
        <v>722089.89040467318</v>
      </c>
      <c r="AG36" s="212">
        <v>825854.75533363142</v>
      </c>
      <c r="AH36" s="212">
        <v>0</v>
      </c>
      <c r="AI36" s="212">
        <v>0</v>
      </c>
      <c r="AJ36" s="370">
        <f t="shared" si="131"/>
        <v>1547944.6457383046</v>
      </c>
      <c r="AK36" s="371">
        <f t="shared" si="132"/>
        <v>1758875.9988758338</v>
      </c>
      <c r="AL36" s="210">
        <v>15</v>
      </c>
      <c r="AM36" s="212">
        <v>3167055.8969567465</v>
      </c>
      <c r="AN36" s="212">
        <v>3217142.5515905209</v>
      </c>
      <c r="AO36" s="212">
        <v>0</v>
      </c>
      <c r="AP36" s="212">
        <v>0</v>
      </c>
      <c r="AQ36" s="368">
        <f t="shared" si="133"/>
        <v>6384198.4485472674</v>
      </c>
      <c r="AR36" s="373">
        <v>13398882.909638388</v>
      </c>
      <c r="AS36" s="212">
        <v>15623414.275216522</v>
      </c>
      <c r="AT36" s="212">
        <v>0</v>
      </c>
      <c r="AU36" s="212">
        <v>0</v>
      </c>
      <c r="AV36" s="370">
        <f t="shared" si="134"/>
        <v>29022297.18485491</v>
      </c>
      <c r="AW36" s="371">
        <f t="shared" si="135"/>
        <v>35406495.633402176</v>
      </c>
      <c r="AX36" s="210">
        <v>15</v>
      </c>
      <c r="AY36" s="212">
        <v>52057.424842217843</v>
      </c>
      <c r="AZ36" s="212">
        <v>61525.047887422646</v>
      </c>
      <c r="BA36" s="212">
        <v>0</v>
      </c>
      <c r="BB36" s="212">
        <v>0</v>
      </c>
      <c r="BC36" s="368">
        <f t="shared" si="136"/>
        <v>113582.47272964049</v>
      </c>
      <c r="BD36" s="373">
        <v>218524.67963209649</v>
      </c>
      <c r="BE36" s="212">
        <v>251253.02092761538</v>
      </c>
      <c r="BF36" s="212">
        <v>0</v>
      </c>
      <c r="BG36" s="212">
        <v>0</v>
      </c>
      <c r="BH36" s="370">
        <f t="shared" si="137"/>
        <v>469777.7005597119</v>
      </c>
      <c r="BI36" s="371">
        <f t="shared" si="138"/>
        <v>583360.17328935233</v>
      </c>
      <c r="BJ36" s="210">
        <v>15</v>
      </c>
      <c r="BK36" s="212">
        <v>0</v>
      </c>
      <c r="BL36" s="212">
        <v>0</v>
      </c>
      <c r="BM36" s="212">
        <v>0</v>
      </c>
      <c r="BN36" s="212">
        <v>0</v>
      </c>
      <c r="BO36" s="368">
        <f t="shared" si="139"/>
        <v>0</v>
      </c>
      <c r="BP36" s="373">
        <v>0</v>
      </c>
      <c r="BQ36" s="212">
        <v>0</v>
      </c>
      <c r="BR36" s="212">
        <v>0</v>
      </c>
      <c r="BS36" s="212">
        <v>0</v>
      </c>
      <c r="BT36" s="370">
        <f t="shared" si="140"/>
        <v>0</v>
      </c>
      <c r="BU36" s="371">
        <f t="shared" si="141"/>
        <v>0</v>
      </c>
      <c r="BV36" s="210">
        <v>15</v>
      </c>
      <c r="BW36" s="212">
        <v>39455.468715102332</v>
      </c>
      <c r="BX36" s="212">
        <v>50623.853230671695</v>
      </c>
      <c r="BY36" s="212">
        <v>0</v>
      </c>
      <c r="BZ36" s="212">
        <v>0</v>
      </c>
      <c r="CA36" s="368">
        <f t="shared" si="142"/>
        <v>90079.32194577402</v>
      </c>
      <c r="CB36" s="373">
        <v>136911.30620930615</v>
      </c>
      <c r="CC36" s="212">
        <v>224146.5552012664</v>
      </c>
      <c r="CD36" s="212">
        <v>0</v>
      </c>
      <c r="CE36" s="212">
        <v>0</v>
      </c>
      <c r="CF36" s="370">
        <f t="shared" si="143"/>
        <v>361057.86141057254</v>
      </c>
      <c r="CG36" s="371">
        <f t="shared" si="144"/>
        <v>451137.18335634656</v>
      </c>
      <c r="CH36" s="210">
        <v>15</v>
      </c>
      <c r="CI36" s="370">
        <f t="shared" si="145"/>
        <v>4551059.4381338228</v>
      </c>
      <c r="CJ36" s="370">
        <f t="shared" si="146"/>
        <v>4506696.4887658982</v>
      </c>
      <c r="CK36" s="370">
        <f t="shared" si="147"/>
        <v>0</v>
      </c>
      <c r="CL36" s="370">
        <f t="shared" si="148"/>
        <v>0</v>
      </c>
      <c r="CM36" s="372">
        <f t="shared" si="157"/>
        <v>9057755.92689972</v>
      </c>
      <c r="CN36" s="370">
        <f t="shared" si="149"/>
        <v>19599685.713054586</v>
      </c>
      <c r="CO36" s="370">
        <f t="shared" si="150"/>
        <v>22330871.437789492</v>
      </c>
      <c r="CP36" s="370">
        <f t="shared" si="151"/>
        <v>0</v>
      </c>
      <c r="CQ36" s="370">
        <f t="shared" si="152"/>
        <v>0</v>
      </c>
      <c r="CR36" s="372">
        <f t="shared" si="158"/>
        <v>41930557.150844082</v>
      </c>
      <c r="CS36" s="370">
        <f t="shared" si="153"/>
        <v>24150745.151188411</v>
      </c>
      <c r="CT36" s="370">
        <f t="shared" si="154"/>
        <v>26837567.926555391</v>
      </c>
      <c r="CU36" s="370">
        <f t="shared" si="155"/>
        <v>0</v>
      </c>
      <c r="CV36" s="370">
        <f t="shared" si="156"/>
        <v>0</v>
      </c>
      <c r="CW36" s="372">
        <f t="shared" si="159"/>
        <v>50988313.077743798</v>
      </c>
    </row>
    <row r="37" spans="1:106" ht="15.75" customHeight="1">
      <c r="A37" s="79" t="s">
        <v>223</v>
      </c>
      <c r="B37" s="210">
        <v>16</v>
      </c>
      <c r="C37" s="212">
        <v>379182.03822027356</v>
      </c>
      <c r="D37" s="212">
        <v>280013.15531575191</v>
      </c>
      <c r="E37" s="212">
        <v>0</v>
      </c>
      <c r="F37" s="212">
        <v>0</v>
      </c>
      <c r="G37" s="368">
        <f t="shared" si="124"/>
        <v>659195.19353602547</v>
      </c>
      <c r="H37" s="373">
        <v>157979.21290297573</v>
      </c>
      <c r="I37" s="212">
        <v>141679.22306173629</v>
      </c>
      <c r="J37" s="212">
        <v>0</v>
      </c>
      <c r="K37" s="212">
        <v>0</v>
      </c>
      <c r="L37" s="370">
        <f t="shared" si="125"/>
        <v>299658.43596471206</v>
      </c>
      <c r="M37" s="371">
        <f t="shared" si="126"/>
        <v>958853.62950073753</v>
      </c>
      <c r="N37" s="210">
        <v>16</v>
      </c>
      <c r="O37" s="212">
        <v>692563.90579454449</v>
      </c>
      <c r="P37" s="212">
        <v>711433.38183413853</v>
      </c>
      <c r="Q37" s="212">
        <v>0</v>
      </c>
      <c r="R37" s="212">
        <v>0</v>
      </c>
      <c r="S37" s="368">
        <f t="shared" si="127"/>
        <v>1403997.287628683</v>
      </c>
      <c r="T37" s="373">
        <v>533435.49236234534</v>
      </c>
      <c r="U37" s="212">
        <v>627348.75504352758</v>
      </c>
      <c r="V37" s="212">
        <v>0</v>
      </c>
      <c r="W37" s="212">
        <v>0</v>
      </c>
      <c r="X37" s="370">
        <f t="shared" si="128"/>
        <v>1160784.2474058729</v>
      </c>
      <c r="Y37" s="371">
        <f t="shared" si="129"/>
        <v>2564781.5350345559</v>
      </c>
      <c r="Z37" s="210">
        <v>16</v>
      </c>
      <c r="AA37" s="212">
        <v>283649.77135151986</v>
      </c>
      <c r="AB37" s="212">
        <v>280860.04415864719</v>
      </c>
      <c r="AC37" s="212">
        <v>0</v>
      </c>
      <c r="AD37" s="212">
        <v>0</v>
      </c>
      <c r="AE37" s="368">
        <f t="shared" si="130"/>
        <v>564509.81551016704</v>
      </c>
      <c r="AF37" s="373">
        <v>85862.035823597034</v>
      </c>
      <c r="AG37" s="212">
        <v>110641.99986421182</v>
      </c>
      <c r="AH37" s="212">
        <v>0</v>
      </c>
      <c r="AI37" s="212">
        <v>0</v>
      </c>
      <c r="AJ37" s="370">
        <f t="shared" si="131"/>
        <v>196504.03568780885</v>
      </c>
      <c r="AK37" s="371">
        <f t="shared" si="132"/>
        <v>761013.85119797592</v>
      </c>
      <c r="AL37" s="210">
        <v>16</v>
      </c>
      <c r="AM37" s="212">
        <v>3630628.9435314471</v>
      </c>
      <c r="AN37" s="212">
        <v>3892450.1723691095</v>
      </c>
      <c r="AO37" s="212">
        <v>0</v>
      </c>
      <c r="AP37" s="212">
        <v>0</v>
      </c>
      <c r="AQ37" s="368">
        <f t="shared" si="133"/>
        <v>7523079.1159005566</v>
      </c>
      <c r="AR37" s="373">
        <v>1834331.5089835131</v>
      </c>
      <c r="AS37" s="212">
        <v>2209190.2596847368</v>
      </c>
      <c r="AT37" s="212">
        <v>0</v>
      </c>
      <c r="AU37" s="212">
        <v>0</v>
      </c>
      <c r="AV37" s="370">
        <f t="shared" si="134"/>
        <v>4043521.7686682502</v>
      </c>
      <c r="AW37" s="371">
        <f t="shared" si="135"/>
        <v>11566600.884568807</v>
      </c>
      <c r="AX37" s="210">
        <v>16</v>
      </c>
      <c r="AY37" s="212">
        <v>12170.826553724397</v>
      </c>
      <c r="AZ37" s="212">
        <v>16326.104981419032</v>
      </c>
      <c r="BA37" s="212">
        <v>0</v>
      </c>
      <c r="BB37" s="212">
        <v>0</v>
      </c>
      <c r="BC37" s="368">
        <f t="shared" si="136"/>
        <v>28496.931535143427</v>
      </c>
      <c r="BD37" s="373">
        <v>22352.044622844456</v>
      </c>
      <c r="BE37" s="212">
        <v>28135.085634208517</v>
      </c>
      <c r="BF37" s="212">
        <v>0</v>
      </c>
      <c r="BG37" s="212">
        <v>0</v>
      </c>
      <c r="BH37" s="370">
        <f t="shared" si="137"/>
        <v>50487.130257052973</v>
      </c>
      <c r="BI37" s="371">
        <f t="shared" si="138"/>
        <v>78984.0617921964</v>
      </c>
      <c r="BJ37" s="210">
        <v>16</v>
      </c>
      <c r="BK37" s="212">
        <v>0</v>
      </c>
      <c r="BL37" s="212">
        <v>0</v>
      </c>
      <c r="BM37" s="212">
        <v>0</v>
      </c>
      <c r="BN37" s="212">
        <v>0</v>
      </c>
      <c r="BO37" s="368">
        <f t="shared" si="139"/>
        <v>0</v>
      </c>
      <c r="BP37" s="373">
        <v>0</v>
      </c>
      <c r="BQ37" s="212">
        <v>0</v>
      </c>
      <c r="BR37" s="212">
        <v>0</v>
      </c>
      <c r="BS37" s="212">
        <v>0</v>
      </c>
      <c r="BT37" s="370">
        <f t="shared" si="140"/>
        <v>0</v>
      </c>
      <c r="BU37" s="371">
        <f t="shared" si="141"/>
        <v>0</v>
      </c>
      <c r="BV37" s="210">
        <v>16</v>
      </c>
      <c r="BW37" s="212">
        <v>23233.770760499548</v>
      </c>
      <c r="BX37" s="212">
        <v>18634.775655577883</v>
      </c>
      <c r="BY37" s="212">
        <v>0</v>
      </c>
      <c r="BZ37" s="212">
        <v>0</v>
      </c>
      <c r="CA37" s="368">
        <f t="shared" si="142"/>
        <v>41868.546416077428</v>
      </c>
      <c r="CB37" s="373">
        <v>21129.044893928403</v>
      </c>
      <c r="CC37" s="212">
        <v>25609.639222591781</v>
      </c>
      <c r="CD37" s="212">
        <v>0</v>
      </c>
      <c r="CE37" s="212">
        <v>0</v>
      </c>
      <c r="CF37" s="370">
        <f t="shared" si="143"/>
        <v>46738.684116520184</v>
      </c>
      <c r="CG37" s="371">
        <f t="shared" si="144"/>
        <v>88607.230532597605</v>
      </c>
      <c r="CH37" s="210">
        <v>16</v>
      </c>
      <c r="CI37" s="370">
        <f t="shared" si="145"/>
        <v>5021429.25621201</v>
      </c>
      <c r="CJ37" s="370">
        <f t="shared" si="146"/>
        <v>5199717.6343146442</v>
      </c>
      <c r="CK37" s="370">
        <f t="shared" si="147"/>
        <v>0</v>
      </c>
      <c r="CL37" s="370">
        <f t="shared" si="148"/>
        <v>0</v>
      </c>
      <c r="CM37" s="372">
        <f t="shared" si="157"/>
        <v>10221146.890526654</v>
      </c>
      <c r="CN37" s="370">
        <f t="shared" si="149"/>
        <v>2655089.3395892042</v>
      </c>
      <c r="CO37" s="370">
        <f t="shared" si="150"/>
        <v>3142604.9625110128</v>
      </c>
      <c r="CP37" s="370">
        <f t="shared" si="151"/>
        <v>0</v>
      </c>
      <c r="CQ37" s="370">
        <f t="shared" si="152"/>
        <v>0</v>
      </c>
      <c r="CR37" s="372">
        <f t="shared" si="158"/>
        <v>5797694.302100217</v>
      </c>
      <c r="CS37" s="370">
        <f t="shared" si="153"/>
        <v>7676518.5958012138</v>
      </c>
      <c r="CT37" s="370">
        <f t="shared" si="154"/>
        <v>8342322.5968256574</v>
      </c>
      <c r="CU37" s="370">
        <f t="shared" si="155"/>
        <v>0</v>
      </c>
      <c r="CV37" s="370">
        <f t="shared" si="156"/>
        <v>0</v>
      </c>
      <c r="CW37" s="372">
        <f t="shared" si="159"/>
        <v>16018841.192626871</v>
      </c>
    </row>
    <row r="38" spans="1:106" ht="15.75" customHeight="1">
      <c r="A38" s="79" t="s">
        <v>224</v>
      </c>
      <c r="B38" s="210">
        <v>17</v>
      </c>
      <c r="C38" s="212">
        <v>339973.10348618071</v>
      </c>
      <c r="D38" s="212">
        <v>245009.97722757777</v>
      </c>
      <c r="E38" s="212">
        <v>0</v>
      </c>
      <c r="F38" s="212">
        <v>0</v>
      </c>
      <c r="G38" s="368">
        <f t="shared" si="124"/>
        <v>584983.08071375848</v>
      </c>
      <c r="H38" s="373">
        <v>1029621.8076628656</v>
      </c>
      <c r="I38" s="212">
        <v>939105.31897063158</v>
      </c>
      <c r="J38" s="212">
        <v>0</v>
      </c>
      <c r="K38" s="212">
        <v>0</v>
      </c>
      <c r="L38" s="370">
        <f t="shared" si="125"/>
        <v>1968727.1266334972</v>
      </c>
      <c r="M38" s="371">
        <f t="shared" si="126"/>
        <v>2553710.2073472557</v>
      </c>
      <c r="N38" s="210">
        <v>17</v>
      </c>
      <c r="O38" s="212">
        <v>483064.49407835043</v>
      </c>
      <c r="P38" s="212">
        <v>400386.68784821144</v>
      </c>
      <c r="Q38" s="212">
        <v>0</v>
      </c>
      <c r="R38" s="212">
        <v>0</v>
      </c>
      <c r="S38" s="368">
        <f t="shared" si="127"/>
        <v>883451.18192656187</v>
      </c>
      <c r="T38" s="373">
        <v>1118334.9186035644</v>
      </c>
      <c r="U38" s="212">
        <v>1284547.0136934367</v>
      </c>
      <c r="V38" s="212">
        <v>0</v>
      </c>
      <c r="W38" s="212">
        <v>0</v>
      </c>
      <c r="X38" s="370">
        <f t="shared" si="128"/>
        <v>2402881.9322970011</v>
      </c>
      <c r="Y38" s="371">
        <f t="shared" si="129"/>
        <v>3286333.1142235631</v>
      </c>
      <c r="Z38" s="210">
        <v>17</v>
      </c>
      <c r="AA38" s="212">
        <v>75095.091412514448</v>
      </c>
      <c r="AB38" s="212">
        <v>63253.675486800712</v>
      </c>
      <c r="AC38" s="212">
        <v>0</v>
      </c>
      <c r="AD38" s="212">
        <v>0</v>
      </c>
      <c r="AE38" s="368">
        <f t="shared" si="130"/>
        <v>138348.76689931517</v>
      </c>
      <c r="AF38" s="373">
        <v>224860.19198330265</v>
      </c>
      <c r="AG38" s="212">
        <v>267084.04008696025</v>
      </c>
      <c r="AH38" s="212">
        <v>0</v>
      </c>
      <c r="AI38" s="212">
        <v>0</v>
      </c>
      <c r="AJ38" s="370">
        <f t="shared" si="131"/>
        <v>491944.23207026289</v>
      </c>
      <c r="AK38" s="371">
        <f t="shared" si="132"/>
        <v>630292.99896957807</v>
      </c>
      <c r="AL38" s="210">
        <v>17</v>
      </c>
      <c r="AM38" s="212">
        <v>1923453.3300098798</v>
      </c>
      <c r="AN38" s="212">
        <v>1939005.2647244059</v>
      </c>
      <c r="AO38" s="212">
        <v>0</v>
      </c>
      <c r="AP38" s="212">
        <v>0</v>
      </c>
      <c r="AQ38" s="368">
        <f t="shared" si="133"/>
        <v>3862458.594734286</v>
      </c>
      <c r="AR38" s="373">
        <v>6441844.590160259</v>
      </c>
      <c r="AS38" s="212">
        <v>7097490.0775485812</v>
      </c>
      <c r="AT38" s="212">
        <v>0</v>
      </c>
      <c r="AU38" s="212">
        <v>0</v>
      </c>
      <c r="AV38" s="370">
        <f t="shared" si="134"/>
        <v>13539334.66770884</v>
      </c>
      <c r="AW38" s="371">
        <f t="shared" si="135"/>
        <v>17401793.262443125</v>
      </c>
      <c r="AX38" s="210">
        <v>17</v>
      </c>
      <c r="AY38" s="212">
        <v>37274.818032079253</v>
      </c>
      <c r="AZ38" s="212">
        <v>45339.750689318811</v>
      </c>
      <c r="BA38" s="212">
        <v>0</v>
      </c>
      <c r="BB38" s="212">
        <v>0</v>
      </c>
      <c r="BC38" s="368">
        <f t="shared" si="136"/>
        <v>82614.568721398071</v>
      </c>
      <c r="BD38" s="373">
        <v>187329.93785208368</v>
      </c>
      <c r="BE38" s="212">
        <v>161740.04231715034</v>
      </c>
      <c r="BF38" s="212">
        <v>0</v>
      </c>
      <c r="BG38" s="212">
        <v>0</v>
      </c>
      <c r="BH38" s="370">
        <f t="shared" si="137"/>
        <v>349069.98016923398</v>
      </c>
      <c r="BI38" s="371">
        <f t="shared" si="138"/>
        <v>431684.54889063205</v>
      </c>
      <c r="BJ38" s="210">
        <v>17</v>
      </c>
      <c r="BK38" s="212">
        <v>0</v>
      </c>
      <c r="BL38" s="212">
        <v>0</v>
      </c>
      <c r="BM38" s="212">
        <v>0</v>
      </c>
      <c r="BN38" s="212">
        <v>0</v>
      </c>
      <c r="BO38" s="368">
        <f t="shared" si="139"/>
        <v>0</v>
      </c>
      <c r="BP38" s="373">
        <v>0</v>
      </c>
      <c r="BQ38" s="212">
        <v>0</v>
      </c>
      <c r="BR38" s="212">
        <v>0</v>
      </c>
      <c r="BS38" s="212">
        <v>0</v>
      </c>
      <c r="BT38" s="370">
        <f t="shared" si="140"/>
        <v>0</v>
      </c>
      <c r="BU38" s="371">
        <f t="shared" si="141"/>
        <v>0</v>
      </c>
      <c r="BV38" s="210">
        <v>17</v>
      </c>
      <c r="BW38" s="212">
        <v>54969.139953680598</v>
      </c>
      <c r="BX38" s="212">
        <v>52199.925649661011</v>
      </c>
      <c r="BY38" s="212">
        <v>0</v>
      </c>
      <c r="BZ38" s="212">
        <v>0</v>
      </c>
      <c r="CA38" s="368">
        <f t="shared" si="142"/>
        <v>107169.06560334162</v>
      </c>
      <c r="CB38" s="373">
        <v>240530.86509601487</v>
      </c>
      <c r="CC38" s="212">
        <v>323415.39733402018</v>
      </c>
      <c r="CD38" s="212">
        <v>0</v>
      </c>
      <c r="CE38" s="212">
        <v>0</v>
      </c>
      <c r="CF38" s="370">
        <f t="shared" si="143"/>
        <v>563946.26243003504</v>
      </c>
      <c r="CG38" s="371">
        <f t="shared" si="144"/>
        <v>671115.32803337672</v>
      </c>
      <c r="CH38" s="210">
        <v>17</v>
      </c>
      <c r="CI38" s="370">
        <f t="shared" si="145"/>
        <v>2913829.9769726857</v>
      </c>
      <c r="CJ38" s="370">
        <f t="shared" si="146"/>
        <v>2745195.2816259759</v>
      </c>
      <c r="CK38" s="370">
        <f t="shared" si="147"/>
        <v>0</v>
      </c>
      <c r="CL38" s="370">
        <f t="shared" si="148"/>
        <v>0</v>
      </c>
      <c r="CM38" s="372">
        <f t="shared" si="157"/>
        <v>5659025.2585986611</v>
      </c>
      <c r="CN38" s="370">
        <f t="shared" si="149"/>
        <v>9242522.3113580886</v>
      </c>
      <c r="CO38" s="370">
        <f t="shared" si="150"/>
        <v>10073381.88995078</v>
      </c>
      <c r="CP38" s="370">
        <f t="shared" si="151"/>
        <v>0</v>
      </c>
      <c r="CQ38" s="370">
        <f t="shared" si="152"/>
        <v>0</v>
      </c>
      <c r="CR38" s="372">
        <f t="shared" si="158"/>
        <v>19315904.201308869</v>
      </c>
      <c r="CS38" s="370">
        <f t="shared" si="153"/>
        <v>12156352.288330775</v>
      </c>
      <c r="CT38" s="370">
        <f t="shared" si="154"/>
        <v>12818577.171576757</v>
      </c>
      <c r="CU38" s="370">
        <f t="shared" si="155"/>
        <v>0</v>
      </c>
      <c r="CV38" s="370">
        <f t="shared" si="156"/>
        <v>0</v>
      </c>
      <c r="CW38" s="372">
        <f t="shared" si="159"/>
        <v>24974929.459907532</v>
      </c>
    </row>
    <row r="39" spans="1:106" ht="15.75" customHeight="1">
      <c r="A39" s="79" t="s">
        <v>225</v>
      </c>
      <c r="B39" s="210">
        <v>18</v>
      </c>
      <c r="C39" s="212">
        <v>12982.670644258564</v>
      </c>
      <c r="D39" s="212">
        <v>10093.903814368268</v>
      </c>
      <c r="E39" s="212">
        <v>0</v>
      </c>
      <c r="F39" s="212">
        <v>0</v>
      </c>
      <c r="G39" s="368">
        <f t="shared" si="124"/>
        <v>23076.574458626834</v>
      </c>
      <c r="H39" s="373">
        <v>21756.619618170123</v>
      </c>
      <c r="I39" s="212">
        <v>22492.370267099468</v>
      </c>
      <c r="J39" s="212">
        <v>0</v>
      </c>
      <c r="K39" s="212">
        <v>0</v>
      </c>
      <c r="L39" s="370">
        <f t="shared" si="125"/>
        <v>44248.989885269591</v>
      </c>
      <c r="M39" s="371">
        <f t="shared" si="126"/>
        <v>67325.564343896433</v>
      </c>
      <c r="N39" s="210">
        <v>18</v>
      </c>
      <c r="O39" s="212">
        <v>15556.347733037253</v>
      </c>
      <c r="P39" s="212">
        <v>15205.534190488055</v>
      </c>
      <c r="Q39" s="212">
        <v>0</v>
      </c>
      <c r="R39" s="212">
        <v>0</v>
      </c>
      <c r="S39" s="368">
        <f t="shared" si="127"/>
        <v>30761.88192352531</v>
      </c>
      <c r="T39" s="373">
        <v>25028.713493661526</v>
      </c>
      <c r="U39" s="212">
        <v>29144.949253132523</v>
      </c>
      <c r="V39" s="212">
        <v>0</v>
      </c>
      <c r="W39" s="212">
        <v>0</v>
      </c>
      <c r="X39" s="370">
        <f t="shared" si="128"/>
        <v>54173.662746794049</v>
      </c>
      <c r="Y39" s="371">
        <f t="shared" si="129"/>
        <v>84935.544670319359</v>
      </c>
      <c r="Z39" s="210">
        <v>18</v>
      </c>
      <c r="AA39" s="212">
        <v>1150.3473936314986</v>
      </c>
      <c r="AB39" s="212">
        <v>1339.7271260823982</v>
      </c>
      <c r="AC39" s="212">
        <v>0</v>
      </c>
      <c r="AD39" s="212">
        <v>0</v>
      </c>
      <c r="AE39" s="368">
        <f t="shared" si="130"/>
        <v>2490.0745197138967</v>
      </c>
      <c r="AF39" s="373">
        <v>3298.783755723849</v>
      </c>
      <c r="AG39" s="212">
        <v>2944.2452567685013</v>
      </c>
      <c r="AH39" s="212">
        <v>0</v>
      </c>
      <c r="AI39" s="212">
        <v>0</v>
      </c>
      <c r="AJ39" s="370">
        <f t="shared" si="131"/>
        <v>6243.0290124923504</v>
      </c>
      <c r="AK39" s="371">
        <f t="shared" si="132"/>
        <v>8733.1035322062471</v>
      </c>
      <c r="AL39" s="210">
        <v>18</v>
      </c>
      <c r="AM39" s="212">
        <v>79900.9791672992</v>
      </c>
      <c r="AN39" s="212">
        <v>83963.17598618372</v>
      </c>
      <c r="AO39" s="212">
        <v>0</v>
      </c>
      <c r="AP39" s="212">
        <v>0</v>
      </c>
      <c r="AQ39" s="368">
        <f t="shared" si="133"/>
        <v>163864.15515348292</v>
      </c>
      <c r="AR39" s="373">
        <v>121274.12597136687</v>
      </c>
      <c r="AS39" s="212">
        <v>136893.73746252392</v>
      </c>
      <c r="AT39" s="212">
        <v>0</v>
      </c>
      <c r="AU39" s="212">
        <v>0</v>
      </c>
      <c r="AV39" s="370">
        <f t="shared" si="134"/>
        <v>258167.8634338908</v>
      </c>
      <c r="AW39" s="371">
        <f t="shared" si="135"/>
        <v>422032.01858737372</v>
      </c>
      <c r="AX39" s="210">
        <v>18</v>
      </c>
      <c r="AY39" s="212">
        <v>2933.3552780403083</v>
      </c>
      <c r="AZ39" s="212">
        <v>2589.6274144104727</v>
      </c>
      <c r="BA39" s="212">
        <v>0</v>
      </c>
      <c r="BB39" s="212">
        <v>0</v>
      </c>
      <c r="BC39" s="368">
        <f t="shared" si="136"/>
        <v>5522.9826924507815</v>
      </c>
      <c r="BD39" s="373">
        <v>2601.0276036031905</v>
      </c>
      <c r="BE39" s="212">
        <v>2439.1221376952517</v>
      </c>
      <c r="BF39" s="212">
        <v>0</v>
      </c>
      <c r="BG39" s="212">
        <v>0</v>
      </c>
      <c r="BH39" s="370">
        <f t="shared" si="137"/>
        <v>5040.1497412984427</v>
      </c>
      <c r="BI39" s="371">
        <f t="shared" si="138"/>
        <v>10563.132433749224</v>
      </c>
      <c r="BJ39" s="210">
        <v>18</v>
      </c>
      <c r="BK39" s="212">
        <v>0</v>
      </c>
      <c r="BL39" s="212">
        <v>0</v>
      </c>
      <c r="BM39" s="212">
        <v>0</v>
      </c>
      <c r="BN39" s="212">
        <v>0</v>
      </c>
      <c r="BO39" s="368">
        <f t="shared" si="139"/>
        <v>0</v>
      </c>
      <c r="BP39" s="373">
        <v>0</v>
      </c>
      <c r="BQ39" s="212">
        <v>0</v>
      </c>
      <c r="BR39" s="212">
        <v>0</v>
      </c>
      <c r="BS39" s="212">
        <v>0</v>
      </c>
      <c r="BT39" s="370">
        <f t="shared" si="140"/>
        <v>0</v>
      </c>
      <c r="BU39" s="371">
        <f t="shared" si="141"/>
        <v>0</v>
      </c>
      <c r="BV39" s="210">
        <v>18</v>
      </c>
      <c r="BW39" s="212">
        <v>3913.7375658981096</v>
      </c>
      <c r="BX39" s="212">
        <v>4042.9670801645771</v>
      </c>
      <c r="BY39" s="212">
        <v>0</v>
      </c>
      <c r="BZ39" s="212">
        <v>0</v>
      </c>
      <c r="CA39" s="368">
        <f t="shared" si="142"/>
        <v>7956.7046460626862</v>
      </c>
      <c r="CB39" s="373">
        <v>3523.5425200735453</v>
      </c>
      <c r="CC39" s="212">
        <v>4562.5482475888239</v>
      </c>
      <c r="CD39" s="212">
        <v>0</v>
      </c>
      <c r="CE39" s="212">
        <v>0</v>
      </c>
      <c r="CF39" s="370">
        <f t="shared" si="143"/>
        <v>8086.0907676623692</v>
      </c>
      <c r="CG39" s="371">
        <f t="shared" si="144"/>
        <v>16042.795413725056</v>
      </c>
      <c r="CH39" s="210">
        <v>18</v>
      </c>
      <c r="CI39" s="370">
        <f t="shared" si="145"/>
        <v>116437.43778216493</v>
      </c>
      <c r="CJ39" s="370">
        <f t="shared" si="146"/>
        <v>117234.9356116975</v>
      </c>
      <c r="CK39" s="370">
        <f t="shared" si="147"/>
        <v>0</v>
      </c>
      <c r="CL39" s="370">
        <f t="shared" si="148"/>
        <v>0</v>
      </c>
      <c r="CM39" s="372">
        <f t="shared" si="157"/>
        <v>233672.37339386242</v>
      </c>
      <c r="CN39" s="370">
        <f t="shared" si="149"/>
        <v>177482.8129625991</v>
      </c>
      <c r="CO39" s="370">
        <f t="shared" si="150"/>
        <v>198476.97262480849</v>
      </c>
      <c r="CP39" s="370">
        <f t="shared" si="151"/>
        <v>0</v>
      </c>
      <c r="CQ39" s="370">
        <f t="shared" si="152"/>
        <v>0</v>
      </c>
      <c r="CR39" s="372">
        <f t="shared" si="158"/>
        <v>375959.78558740759</v>
      </c>
      <c r="CS39" s="370">
        <f t="shared" si="153"/>
        <v>293920.25074476399</v>
      </c>
      <c r="CT39" s="370">
        <f t="shared" si="154"/>
        <v>315711.90823650599</v>
      </c>
      <c r="CU39" s="370">
        <f t="shared" si="155"/>
        <v>0</v>
      </c>
      <c r="CV39" s="370">
        <f t="shared" si="156"/>
        <v>0</v>
      </c>
      <c r="CW39" s="372">
        <f t="shared" si="159"/>
        <v>609632.15898126992</v>
      </c>
    </row>
    <row r="40" spans="1:106" ht="15.75" customHeight="1">
      <c r="A40" s="79" t="s">
        <v>226</v>
      </c>
      <c r="B40" s="210">
        <v>19</v>
      </c>
      <c r="C40" s="212">
        <v>177097.04</v>
      </c>
      <c r="D40" s="212">
        <v>178304.13</v>
      </c>
      <c r="E40" s="212">
        <v>0</v>
      </c>
      <c r="F40" s="212">
        <v>0</v>
      </c>
      <c r="G40" s="368">
        <f t="shared" si="124"/>
        <v>355401.17000000004</v>
      </c>
      <c r="H40" s="373">
        <v>0</v>
      </c>
      <c r="I40" s="212">
        <v>0</v>
      </c>
      <c r="J40" s="212">
        <v>0</v>
      </c>
      <c r="K40" s="212">
        <v>0</v>
      </c>
      <c r="L40" s="370">
        <f t="shared" si="125"/>
        <v>0</v>
      </c>
      <c r="M40" s="371">
        <f t="shared" si="126"/>
        <v>355401.17000000004</v>
      </c>
      <c r="N40" s="210">
        <v>19</v>
      </c>
      <c r="O40" s="212">
        <v>341451.26</v>
      </c>
      <c r="P40" s="212">
        <v>314693.43999999994</v>
      </c>
      <c r="Q40" s="212">
        <v>0</v>
      </c>
      <c r="R40" s="212">
        <v>0</v>
      </c>
      <c r="S40" s="368">
        <f t="shared" si="127"/>
        <v>656144.69999999995</v>
      </c>
      <c r="T40" s="373">
        <v>0</v>
      </c>
      <c r="U40" s="212">
        <v>0</v>
      </c>
      <c r="V40" s="212">
        <v>0</v>
      </c>
      <c r="W40" s="212">
        <v>0</v>
      </c>
      <c r="X40" s="370">
        <f t="shared" si="128"/>
        <v>0</v>
      </c>
      <c r="Y40" s="371">
        <f t="shared" si="129"/>
        <v>656144.69999999995</v>
      </c>
      <c r="Z40" s="210">
        <v>19</v>
      </c>
      <c r="AA40" s="212">
        <v>41713</v>
      </c>
      <c r="AB40" s="212">
        <v>52276</v>
      </c>
      <c r="AC40" s="212">
        <v>0</v>
      </c>
      <c r="AD40" s="212">
        <v>0</v>
      </c>
      <c r="AE40" s="368">
        <f t="shared" si="130"/>
        <v>93989</v>
      </c>
      <c r="AF40" s="373">
        <v>0</v>
      </c>
      <c r="AG40" s="212">
        <v>0</v>
      </c>
      <c r="AH40" s="212">
        <v>0</v>
      </c>
      <c r="AI40" s="212">
        <v>0</v>
      </c>
      <c r="AJ40" s="370">
        <f t="shared" si="131"/>
        <v>0</v>
      </c>
      <c r="AK40" s="371">
        <f t="shared" si="132"/>
        <v>93989</v>
      </c>
      <c r="AL40" s="210">
        <v>19</v>
      </c>
      <c r="AM40" s="212">
        <v>1038152.47</v>
      </c>
      <c r="AN40" s="212">
        <v>1284767.01</v>
      </c>
      <c r="AO40" s="212">
        <v>0</v>
      </c>
      <c r="AP40" s="212">
        <v>0</v>
      </c>
      <c r="AQ40" s="368">
        <f t="shared" si="133"/>
        <v>2322919.48</v>
      </c>
      <c r="AR40" s="373">
        <v>0</v>
      </c>
      <c r="AS40" s="212">
        <v>0</v>
      </c>
      <c r="AT40" s="212">
        <v>0</v>
      </c>
      <c r="AU40" s="212">
        <v>0</v>
      </c>
      <c r="AV40" s="370">
        <f t="shared" si="134"/>
        <v>0</v>
      </c>
      <c r="AW40" s="371">
        <f t="shared" si="135"/>
        <v>2322919.48</v>
      </c>
      <c r="AX40" s="210">
        <v>19</v>
      </c>
      <c r="AY40" s="212">
        <v>3318.41</v>
      </c>
      <c r="AZ40" s="212">
        <v>14928.939999999999</v>
      </c>
      <c r="BA40" s="212">
        <v>0</v>
      </c>
      <c r="BB40" s="212">
        <v>0</v>
      </c>
      <c r="BC40" s="368">
        <f t="shared" si="136"/>
        <v>18247.349999999999</v>
      </c>
      <c r="BD40" s="373">
        <v>0</v>
      </c>
      <c r="BE40" s="212">
        <v>0</v>
      </c>
      <c r="BF40" s="212">
        <v>0</v>
      </c>
      <c r="BG40" s="212">
        <v>0</v>
      </c>
      <c r="BH40" s="370">
        <f t="shared" si="137"/>
        <v>0</v>
      </c>
      <c r="BI40" s="371">
        <f t="shared" si="138"/>
        <v>18247.349999999999</v>
      </c>
      <c r="BJ40" s="210">
        <v>19</v>
      </c>
      <c r="BK40" s="212">
        <v>0</v>
      </c>
      <c r="BL40" s="212">
        <v>0</v>
      </c>
      <c r="BM40" s="212">
        <v>0</v>
      </c>
      <c r="BN40" s="212">
        <v>0</v>
      </c>
      <c r="BO40" s="368">
        <f t="shared" si="139"/>
        <v>0</v>
      </c>
      <c r="BP40" s="373">
        <v>0</v>
      </c>
      <c r="BQ40" s="212">
        <v>0</v>
      </c>
      <c r="BR40" s="212">
        <v>0</v>
      </c>
      <c r="BS40" s="212">
        <v>0</v>
      </c>
      <c r="BT40" s="370">
        <f t="shared" si="140"/>
        <v>0</v>
      </c>
      <c r="BU40" s="371">
        <f t="shared" si="141"/>
        <v>0</v>
      </c>
      <c r="BV40" s="210">
        <v>19</v>
      </c>
      <c r="BW40" s="212">
        <v>7573</v>
      </c>
      <c r="BX40" s="212">
        <v>5804</v>
      </c>
      <c r="BY40" s="212">
        <v>0</v>
      </c>
      <c r="BZ40" s="212">
        <v>0</v>
      </c>
      <c r="CA40" s="368">
        <f t="shared" si="142"/>
        <v>13377</v>
      </c>
      <c r="CB40" s="373">
        <v>0</v>
      </c>
      <c r="CC40" s="212">
        <v>0</v>
      </c>
      <c r="CD40" s="212">
        <v>0</v>
      </c>
      <c r="CE40" s="212">
        <v>0</v>
      </c>
      <c r="CF40" s="370">
        <f t="shared" si="143"/>
        <v>0</v>
      </c>
      <c r="CG40" s="371">
        <f t="shared" si="144"/>
        <v>13377</v>
      </c>
      <c r="CH40" s="210">
        <v>19</v>
      </c>
      <c r="CI40" s="370">
        <f t="shared" si="145"/>
        <v>1609305.18</v>
      </c>
      <c r="CJ40" s="370">
        <f t="shared" si="146"/>
        <v>1850773.52</v>
      </c>
      <c r="CK40" s="370">
        <f t="shared" si="147"/>
        <v>0</v>
      </c>
      <c r="CL40" s="370">
        <f t="shared" si="148"/>
        <v>0</v>
      </c>
      <c r="CM40" s="372">
        <f t="shared" si="157"/>
        <v>3460078.7</v>
      </c>
      <c r="CN40" s="370">
        <f t="shared" si="149"/>
        <v>0</v>
      </c>
      <c r="CO40" s="370">
        <f t="shared" si="150"/>
        <v>0</v>
      </c>
      <c r="CP40" s="370">
        <f t="shared" si="151"/>
        <v>0</v>
      </c>
      <c r="CQ40" s="370">
        <f t="shared" si="152"/>
        <v>0</v>
      </c>
      <c r="CR40" s="372">
        <f t="shared" si="158"/>
        <v>0</v>
      </c>
      <c r="CS40" s="370">
        <f t="shared" si="153"/>
        <v>1609305.18</v>
      </c>
      <c r="CT40" s="370">
        <f t="shared" si="154"/>
        <v>1850773.52</v>
      </c>
      <c r="CU40" s="370">
        <f t="shared" si="155"/>
        <v>0</v>
      </c>
      <c r="CV40" s="370">
        <f t="shared" si="156"/>
        <v>0</v>
      </c>
      <c r="CW40" s="372">
        <f t="shared" si="159"/>
        <v>3460078.7</v>
      </c>
    </row>
    <row r="41" spans="1:106" ht="15.75" customHeight="1">
      <c r="A41" s="79" t="s">
        <v>227</v>
      </c>
      <c r="B41" s="210">
        <v>20</v>
      </c>
      <c r="C41" s="212">
        <v>29747.319141955148</v>
      </c>
      <c r="D41" s="212">
        <v>26014.522230075578</v>
      </c>
      <c r="E41" s="212">
        <v>0</v>
      </c>
      <c r="F41" s="212">
        <v>0</v>
      </c>
      <c r="G41" s="368">
        <f t="shared" si="124"/>
        <v>55761.841372030729</v>
      </c>
      <c r="H41" s="373">
        <v>69934.022824425934</v>
      </c>
      <c r="I41" s="212">
        <v>71089.333814807353</v>
      </c>
      <c r="J41" s="212">
        <v>0</v>
      </c>
      <c r="K41" s="212">
        <v>0</v>
      </c>
      <c r="L41" s="370">
        <f t="shared" si="125"/>
        <v>141023.3566392333</v>
      </c>
      <c r="M41" s="371">
        <f t="shared" si="126"/>
        <v>196785.19801126403</v>
      </c>
      <c r="N41" s="210">
        <v>20</v>
      </c>
      <c r="O41" s="212">
        <v>37991.881754153648</v>
      </c>
      <c r="P41" s="212">
        <v>33828.351216833616</v>
      </c>
      <c r="Q41" s="212">
        <v>0</v>
      </c>
      <c r="R41" s="212">
        <v>0</v>
      </c>
      <c r="S41" s="368">
        <f t="shared" si="127"/>
        <v>71820.232970987272</v>
      </c>
      <c r="T41" s="373">
        <v>82717.295892066759</v>
      </c>
      <c r="U41" s="212">
        <v>89559.014323934229</v>
      </c>
      <c r="V41" s="212">
        <v>0</v>
      </c>
      <c r="W41" s="212">
        <v>0</v>
      </c>
      <c r="X41" s="370">
        <f t="shared" si="128"/>
        <v>172276.310216001</v>
      </c>
      <c r="Y41" s="371">
        <f t="shared" si="129"/>
        <v>244096.54318698827</v>
      </c>
      <c r="Z41" s="210">
        <v>20</v>
      </c>
      <c r="AA41" s="212">
        <v>1809.2698638218856</v>
      </c>
      <c r="AB41" s="212">
        <v>1552.2637073962571</v>
      </c>
      <c r="AC41" s="212">
        <v>0</v>
      </c>
      <c r="AD41" s="212">
        <v>0</v>
      </c>
      <c r="AE41" s="368">
        <f t="shared" si="130"/>
        <v>3361.5335712181427</v>
      </c>
      <c r="AF41" s="373">
        <v>4356.5842874497193</v>
      </c>
      <c r="AG41" s="212">
        <v>4488.4941965125581</v>
      </c>
      <c r="AH41" s="212">
        <v>0</v>
      </c>
      <c r="AI41" s="212">
        <v>0</v>
      </c>
      <c r="AJ41" s="370">
        <f t="shared" si="131"/>
        <v>8845.0784839622775</v>
      </c>
      <c r="AK41" s="371">
        <f t="shared" si="132"/>
        <v>12206.61205518042</v>
      </c>
      <c r="AL41" s="210">
        <v>20</v>
      </c>
      <c r="AM41" s="212">
        <v>166775.40897717851</v>
      </c>
      <c r="AN41" s="212">
        <v>182610.29724471617</v>
      </c>
      <c r="AO41" s="212">
        <v>0</v>
      </c>
      <c r="AP41" s="212">
        <v>0</v>
      </c>
      <c r="AQ41" s="368">
        <f t="shared" si="133"/>
        <v>349385.70622189471</v>
      </c>
      <c r="AR41" s="373">
        <v>502140.03518956224</v>
      </c>
      <c r="AS41" s="212">
        <v>549598.69553666306</v>
      </c>
      <c r="AT41" s="212">
        <v>0</v>
      </c>
      <c r="AU41" s="212">
        <v>0</v>
      </c>
      <c r="AV41" s="370">
        <f t="shared" si="134"/>
        <v>1051738.7307262253</v>
      </c>
      <c r="AW41" s="371">
        <f t="shared" si="135"/>
        <v>1401124.4369481201</v>
      </c>
      <c r="AX41" s="210">
        <v>20</v>
      </c>
      <c r="AY41" s="212">
        <v>6189.0678183010314</v>
      </c>
      <c r="AZ41" s="212">
        <v>7315.7737944765358</v>
      </c>
      <c r="BA41" s="212">
        <v>0</v>
      </c>
      <c r="BB41" s="212">
        <v>0</v>
      </c>
      <c r="BC41" s="368">
        <f t="shared" si="136"/>
        <v>13504.841612777567</v>
      </c>
      <c r="BD41" s="373">
        <v>17212.733920301955</v>
      </c>
      <c r="BE41" s="212">
        <v>21116.738902374167</v>
      </c>
      <c r="BF41" s="212">
        <v>0</v>
      </c>
      <c r="BG41" s="212">
        <v>0</v>
      </c>
      <c r="BH41" s="370">
        <f t="shared" si="137"/>
        <v>38329.472822676122</v>
      </c>
      <c r="BI41" s="371">
        <f t="shared" si="138"/>
        <v>51834.314435453693</v>
      </c>
      <c r="BJ41" s="210">
        <v>20</v>
      </c>
      <c r="BK41" s="212">
        <v>0</v>
      </c>
      <c r="BL41" s="212">
        <v>0</v>
      </c>
      <c r="BM41" s="212">
        <v>0</v>
      </c>
      <c r="BN41" s="212">
        <v>0</v>
      </c>
      <c r="BO41" s="368">
        <f t="shared" si="139"/>
        <v>0</v>
      </c>
      <c r="BP41" s="373">
        <v>0</v>
      </c>
      <c r="BQ41" s="212">
        <v>0</v>
      </c>
      <c r="BR41" s="212">
        <v>0</v>
      </c>
      <c r="BS41" s="212">
        <v>0</v>
      </c>
      <c r="BT41" s="370">
        <f t="shared" si="140"/>
        <v>0</v>
      </c>
      <c r="BU41" s="371">
        <f t="shared" si="141"/>
        <v>0</v>
      </c>
      <c r="BV41" s="210">
        <v>20</v>
      </c>
      <c r="BW41" s="212">
        <v>15316.528970205438</v>
      </c>
      <c r="BX41" s="212">
        <v>10431.818674893513</v>
      </c>
      <c r="BY41" s="212">
        <v>0</v>
      </c>
      <c r="BZ41" s="212">
        <v>0</v>
      </c>
      <c r="CA41" s="368">
        <f t="shared" si="142"/>
        <v>25748.347645098951</v>
      </c>
      <c r="CB41" s="373">
        <v>62573.864742996222</v>
      </c>
      <c r="CC41" s="212">
        <v>43250.927288468178</v>
      </c>
      <c r="CD41" s="212">
        <v>0</v>
      </c>
      <c r="CE41" s="212">
        <v>0</v>
      </c>
      <c r="CF41" s="370">
        <f t="shared" si="143"/>
        <v>105824.7920314644</v>
      </c>
      <c r="CG41" s="371">
        <f t="shared" si="144"/>
        <v>131573.13967656335</v>
      </c>
      <c r="CH41" s="210">
        <v>20</v>
      </c>
      <c r="CI41" s="370">
        <f t="shared" si="145"/>
        <v>257829.47652561564</v>
      </c>
      <c r="CJ41" s="370">
        <f t="shared" si="146"/>
        <v>261753.02686839167</v>
      </c>
      <c r="CK41" s="370">
        <f t="shared" si="147"/>
        <v>0</v>
      </c>
      <c r="CL41" s="370">
        <f t="shared" si="148"/>
        <v>0</v>
      </c>
      <c r="CM41" s="372">
        <f t="shared" si="157"/>
        <v>519582.50339400733</v>
      </c>
      <c r="CN41" s="370">
        <f t="shared" si="149"/>
        <v>738934.53685680288</v>
      </c>
      <c r="CO41" s="370">
        <f t="shared" si="150"/>
        <v>779103.20406275964</v>
      </c>
      <c r="CP41" s="370">
        <f t="shared" si="151"/>
        <v>0</v>
      </c>
      <c r="CQ41" s="370">
        <f t="shared" si="152"/>
        <v>0</v>
      </c>
      <c r="CR41" s="372">
        <f t="shared" si="158"/>
        <v>1518037.7409195625</v>
      </c>
      <c r="CS41" s="370">
        <f t="shared" si="153"/>
        <v>996764.01338241855</v>
      </c>
      <c r="CT41" s="370">
        <f t="shared" si="154"/>
        <v>1040856.2309311513</v>
      </c>
      <c r="CU41" s="370">
        <f t="shared" si="155"/>
        <v>0</v>
      </c>
      <c r="CV41" s="370">
        <f t="shared" si="156"/>
        <v>0</v>
      </c>
      <c r="CW41" s="372">
        <f t="shared" si="159"/>
        <v>2037620.2443135697</v>
      </c>
    </row>
    <row r="42" spans="1:106" ht="15.75" customHeight="1">
      <c r="A42" s="79" t="s">
        <v>228</v>
      </c>
      <c r="B42" s="210">
        <v>21</v>
      </c>
      <c r="C42" s="212">
        <v>0</v>
      </c>
      <c r="D42" s="212">
        <v>0</v>
      </c>
      <c r="E42" s="212">
        <v>0</v>
      </c>
      <c r="F42" s="212">
        <v>0</v>
      </c>
      <c r="G42" s="368">
        <f t="shared" si="124"/>
        <v>0</v>
      </c>
      <c r="H42" s="373">
        <v>3000119.2424240042</v>
      </c>
      <c r="I42" s="212">
        <v>2992769.4049425409</v>
      </c>
      <c r="J42" s="212">
        <v>0</v>
      </c>
      <c r="K42" s="212">
        <v>0</v>
      </c>
      <c r="L42" s="370">
        <f t="shared" si="125"/>
        <v>5992888.6473665452</v>
      </c>
      <c r="M42" s="371">
        <f t="shared" si="126"/>
        <v>5992888.6473665452</v>
      </c>
      <c r="N42" s="210">
        <v>21</v>
      </c>
      <c r="O42" s="212">
        <v>0</v>
      </c>
      <c r="P42" s="212">
        <v>0</v>
      </c>
      <c r="Q42" s="212">
        <v>0</v>
      </c>
      <c r="R42" s="212">
        <v>0</v>
      </c>
      <c r="S42" s="368">
        <f t="shared" si="127"/>
        <v>0</v>
      </c>
      <c r="T42" s="373">
        <v>3758043.2636875538</v>
      </c>
      <c r="U42" s="212">
        <v>4170016.0767484345</v>
      </c>
      <c r="V42" s="212">
        <v>0</v>
      </c>
      <c r="W42" s="212">
        <v>0</v>
      </c>
      <c r="X42" s="370">
        <f t="shared" si="128"/>
        <v>7928059.3404359883</v>
      </c>
      <c r="Y42" s="371">
        <f t="shared" si="129"/>
        <v>7928059.3404359883</v>
      </c>
      <c r="Z42" s="210">
        <v>21</v>
      </c>
      <c r="AA42" s="212">
        <v>0</v>
      </c>
      <c r="AB42" s="212">
        <v>0</v>
      </c>
      <c r="AC42" s="212">
        <v>0</v>
      </c>
      <c r="AD42" s="212">
        <v>0</v>
      </c>
      <c r="AE42" s="368">
        <f t="shared" si="130"/>
        <v>0</v>
      </c>
      <c r="AF42" s="373">
        <v>468735.36986050644</v>
      </c>
      <c r="AG42" s="212">
        <v>531632.7004641348</v>
      </c>
      <c r="AH42" s="212">
        <v>0</v>
      </c>
      <c r="AI42" s="212">
        <v>0</v>
      </c>
      <c r="AJ42" s="370">
        <f t="shared" si="131"/>
        <v>1000368.0703246412</v>
      </c>
      <c r="AK42" s="371">
        <f t="shared" si="132"/>
        <v>1000368.0703246412</v>
      </c>
      <c r="AL42" s="210">
        <v>21</v>
      </c>
      <c r="AM42" s="212">
        <v>0</v>
      </c>
      <c r="AN42" s="212">
        <v>0</v>
      </c>
      <c r="AO42" s="212">
        <v>0</v>
      </c>
      <c r="AP42" s="212">
        <v>0</v>
      </c>
      <c r="AQ42" s="368">
        <f t="shared" si="133"/>
        <v>0</v>
      </c>
      <c r="AR42" s="373">
        <v>17647738.442077383</v>
      </c>
      <c r="AS42" s="212">
        <v>20377318.662702583</v>
      </c>
      <c r="AT42" s="212">
        <v>0</v>
      </c>
      <c r="AU42" s="212">
        <v>0</v>
      </c>
      <c r="AV42" s="370">
        <f t="shared" si="134"/>
        <v>38025057.104779966</v>
      </c>
      <c r="AW42" s="371">
        <f t="shared" si="135"/>
        <v>38025057.104779966</v>
      </c>
      <c r="AX42" s="210">
        <v>21</v>
      </c>
      <c r="AY42" s="212">
        <v>0</v>
      </c>
      <c r="AZ42" s="212">
        <v>0</v>
      </c>
      <c r="BA42" s="212">
        <v>0</v>
      </c>
      <c r="BB42" s="212">
        <v>0</v>
      </c>
      <c r="BC42" s="368">
        <f t="shared" si="136"/>
        <v>0</v>
      </c>
      <c r="BD42" s="373">
        <v>444345.81272175675</v>
      </c>
      <c r="BE42" s="212">
        <v>432955.35736391169</v>
      </c>
      <c r="BF42" s="212">
        <v>0</v>
      </c>
      <c r="BG42" s="212">
        <v>0</v>
      </c>
      <c r="BH42" s="370">
        <f t="shared" si="137"/>
        <v>877301.17008566845</v>
      </c>
      <c r="BI42" s="371">
        <f t="shared" si="138"/>
        <v>877301.17008566845</v>
      </c>
      <c r="BJ42" s="210">
        <v>21</v>
      </c>
      <c r="BK42" s="212">
        <v>0</v>
      </c>
      <c r="BL42" s="212">
        <v>0</v>
      </c>
      <c r="BM42" s="212">
        <v>0</v>
      </c>
      <c r="BN42" s="212">
        <v>0</v>
      </c>
      <c r="BO42" s="368">
        <f t="shared" si="139"/>
        <v>0</v>
      </c>
      <c r="BP42" s="373">
        <v>0</v>
      </c>
      <c r="BQ42" s="212">
        <v>0</v>
      </c>
      <c r="BR42" s="212">
        <v>0</v>
      </c>
      <c r="BS42" s="212">
        <v>0</v>
      </c>
      <c r="BT42" s="370">
        <f t="shared" si="140"/>
        <v>0</v>
      </c>
      <c r="BU42" s="371">
        <f t="shared" si="141"/>
        <v>0</v>
      </c>
      <c r="BV42" s="210">
        <v>21</v>
      </c>
      <c r="BW42" s="212">
        <v>0</v>
      </c>
      <c r="BX42" s="212">
        <v>0</v>
      </c>
      <c r="BY42" s="212">
        <v>0</v>
      </c>
      <c r="BZ42" s="212">
        <v>0</v>
      </c>
      <c r="CA42" s="368">
        <f t="shared" si="142"/>
        <v>0</v>
      </c>
      <c r="CB42" s="373">
        <v>301513.92797489197</v>
      </c>
      <c r="CC42" s="212">
        <v>313805.2684194161</v>
      </c>
      <c r="CD42" s="212">
        <v>0</v>
      </c>
      <c r="CE42" s="212">
        <v>0</v>
      </c>
      <c r="CF42" s="370">
        <f t="shared" si="143"/>
        <v>615319.196394308</v>
      </c>
      <c r="CG42" s="371">
        <f t="shared" si="144"/>
        <v>615319.196394308</v>
      </c>
      <c r="CH42" s="210">
        <v>21</v>
      </c>
      <c r="CI42" s="370">
        <f t="shared" si="145"/>
        <v>0</v>
      </c>
      <c r="CJ42" s="370">
        <f t="shared" si="146"/>
        <v>0</v>
      </c>
      <c r="CK42" s="370">
        <f t="shared" si="147"/>
        <v>0</v>
      </c>
      <c r="CL42" s="370">
        <f t="shared" si="148"/>
        <v>0</v>
      </c>
      <c r="CM42" s="372">
        <f t="shared" si="157"/>
        <v>0</v>
      </c>
      <c r="CN42" s="370">
        <f t="shared" si="149"/>
        <v>25620496.058746096</v>
      </c>
      <c r="CO42" s="370">
        <f t="shared" si="150"/>
        <v>28818497.470641021</v>
      </c>
      <c r="CP42" s="370">
        <f t="shared" si="151"/>
        <v>0</v>
      </c>
      <c r="CQ42" s="370">
        <f t="shared" si="152"/>
        <v>0</v>
      </c>
      <c r="CR42" s="372">
        <f t="shared" si="158"/>
        <v>54438993.529387116</v>
      </c>
      <c r="CS42" s="370">
        <f t="shared" si="153"/>
        <v>25620496.058746096</v>
      </c>
      <c r="CT42" s="370">
        <f t="shared" si="154"/>
        <v>28818497.470641021</v>
      </c>
      <c r="CU42" s="370">
        <f t="shared" si="155"/>
        <v>0</v>
      </c>
      <c r="CV42" s="370">
        <f t="shared" si="156"/>
        <v>0</v>
      </c>
      <c r="CW42" s="372">
        <f t="shared" si="159"/>
        <v>54438993.529387116</v>
      </c>
    </row>
    <row r="43" spans="1:106" ht="15.75" customHeight="1">
      <c r="A43" s="79" t="s">
        <v>230</v>
      </c>
      <c r="B43" s="210" t="s">
        <v>229</v>
      </c>
      <c r="C43" s="212">
        <v>0</v>
      </c>
      <c r="D43" s="212">
        <v>0</v>
      </c>
      <c r="E43" s="212">
        <v>0</v>
      </c>
      <c r="F43" s="212">
        <v>0</v>
      </c>
      <c r="G43" s="368">
        <f t="shared" si="124"/>
        <v>0</v>
      </c>
      <c r="H43" s="373">
        <v>2172749.9405770856</v>
      </c>
      <c r="I43" s="212">
        <v>1591130.7926420895</v>
      </c>
      <c r="J43" s="212">
        <v>0</v>
      </c>
      <c r="K43" s="212">
        <v>0</v>
      </c>
      <c r="L43" s="370">
        <f t="shared" si="125"/>
        <v>3763880.7332191751</v>
      </c>
      <c r="M43" s="371">
        <f t="shared" si="126"/>
        <v>3763880.7332191751</v>
      </c>
      <c r="N43" s="210" t="s">
        <v>229</v>
      </c>
      <c r="O43" s="212">
        <v>0</v>
      </c>
      <c r="P43" s="212">
        <v>0</v>
      </c>
      <c r="Q43" s="212">
        <v>0</v>
      </c>
      <c r="R43" s="212">
        <v>0</v>
      </c>
      <c r="S43" s="368">
        <f t="shared" si="127"/>
        <v>0</v>
      </c>
      <c r="T43" s="373">
        <v>2740502.3133311775</v>
      </c>
      <c r="U43" s="212">
        <v>2209056.4217486316</v>
      </c>
      <c r="V43" s="212">
        <v>0</v>
      </c>
      <c r="W43" s="212">
        <v>0</v>
      </c>
      <c r="X43" s="370">
        <f t="shared" si="128"/>
        <v>4949558.7350798091</v>
      </c>
      <c r="Y43" s="371">
        <f t="shared" si="129"/>
        <v>4949558.7350798091</v>
      </c>
      <c r="Z43" s="210" t="s">
        <v>229</v>
      </c>
      <c r="AA43" s="212">
        <v>0</v>
      </c>
      <c r="AB43" s="212">
        <v>0</v>
      </c>
      <c r="AC43" s="212">
        <v>0</v>
      </c>
      <c r="AD43" s="212">
        <v>0</v>
      </c>
      <c r="AE43" s="368">
        <f t="shared" si="130"/>
        <v>0</v>
      </c>
      <c r="AF43" s="373">
        <v>341460.80615388596</v>
      </c>
      <c r="AG43" s="212">
        <v>281406.53775928781</v>
      </c>
      <c r="AH43" s="212">
        <v>0</v>
      </c>
      <c r="AI43" s="212">
        <v>0</v>
      </c>
      <c r="AJ43" s="370">
        <f t="shared" si="131"/>
        <v>622867.34391317377</v>
      </c>
      <c r="AK43" s="371">
        <f t="shared" si="132"/>
        <v>622867.34391317377</v>
      </c>
      <c r="AL43" s="210" t="s">
        <v>229</v>
      </c>
      <c r="AM43" s="212">
        <v>0</v>
      </c>
      <c r="AN43" s="212">
        <v>0</v>
      </c>
      <c r="AO43" s="212">
        <v>0</v>
      </c>
      <c r="AP43" s="212">
        <v>0</v>
      </c>
      <c r="AQ43" s="368">
        <f t="shared" si="133"/>
        <v>0</v>
      </c>
      <c r="AR43" s="373">
        <v>12839398.05529964</v>
      </c>
      <c r="AS43" s="212">
        <v>10805183.269231075</v>
      </c>
      <c r="AT43" s="212">
        <v>0</v>
      </c>
      <c r="AU43" s="212">
        <v>0</v>
      </c>
      <c r="AV43" s="370">
        <f t="shared" si="134"/>
        <v>23644581.324530713</v>
      </c>
      <c r="AW43" s="371">
        <f t="shared" si="135"/>
        <v>23644581.324530713</v>
      </c>
      <c r="AX43" s="210" t="s">
        <v>229</v>
      </c>
      <c r="AY43" s="212">
        <v>0</v>
      </c>
      <c r="AZ43" s="212">
        <v>0</v>
      </c>
      <c r="BA43" s="212">
        <v>0</v>
      </c>
      <c r="BB43" s="212">
        <v>0</v>
      </c>
      <c r="BC43" s="368">
        <f t="shared" si="136"/>
        <v>0</v>
      </c>
      <c r="BD43" s="373">
        <v>324791.82594415249</v>
      </c>
      <c r="BE43" s="212">
        <v>229447.37433370409</v>
      </c>
      <c r="BF43" s="212">
        <v>0</v>
      </c>
      <c r="BG43" s="212">
        <v>0</v>
      </c>
      <c r="BH43" s="370">
        <f t="shared" si="137"/>
        <v>554239.20027785655</v>
      </c>
      <c r="BI43" s="371">
        <f t="shared" si="138"/>
        <v>554239.20027785655</v>
      </c>
      <c r="BJ43" s="210" t="s">
        <v>229</v>
      </c>
      <c r="BK43" s="212">
        <v>0</v>
      </c>
      <c r="BL43" s="212">
        <v>0</v>
      </c>
      <c r="BM43" s="212">
        <v>0</v>
      </c>
      <c r="BN43" s="212">
        <v>0</v>
      </c>
      <c r="BO43" s="368">
        <f t="shared" si="139"/>
        <v>0</v>
      </c>
      <c r="BP43" s="373">
        <v>0</v>
      </c>
      <c r="BQ43" s="212">
        <v>0</v>
      </c>
      <c r="BR43" s="212">
        <v>0</v>
      </c>
      <c r="BS43" s="212">
        <v>0</v>
      </c>
      <c r="BT43" s="370">
        <f t="shared" si="140"/>
        <v>0</v>
      </c>
      <c r="BU43" s="371">
        <f t="shared" si="141"/>
        <v>0</v>
      </c>
      <c r="BV43" s="210" t="s">
        <v>229</v>
      </c>
      <c r="BW43" s="212">
        <v>0</v>
      </c>
      <c r="BX43" s="212">
        <v>0</v>
      </c>
      <c r="BY43" s="212">
        <v>0</v>
      </c>
      <c r="BZ43" s="212">
        <v>0</v>
      </c>
      <c r="CA43" s="368">
        <f t="shared" si="142"/>
        <v>0</v>
      </c>
      <c r="CB43" s="373">
        <v>219599.5476024058</v>
      </c>
      <c r="CC43" s="212">
        <v>167427.25439120608</v>
      </c>
      <c r="CD43" s="212">
        <v>0</v>
      </c>
      <c r="CE43" s="212">
        <v>0</v>
      </c>
      <c r="CF43" s="370">
        <f t="shared" si="143"/>
        <v>387026.80199361185</v>
      </c>
      <c r="CG43" s="371">
        <f t="shared" si="144"/>
        <v>387026.80199361185</v>
      </c>
      <c r="CH43" s="210" t="s">
        <v>229</v>
      </c>
      <c r="CI43" s="370">
        <f t="shared" si="145"/>
        <v>0</v>
      </c>
      <c r="CJ43" s="370">
        <f t="shared" si="146"/>
        <v>0</v>
      </c>
      <c r="CK43" s="370">
        <f t="shared" si="147"/>
        <v>0</v>
      </c>
      <c r="CL43" s="370">
        <f t="shared" si="148"/>
        <v>0</v>
      </c>
      <c r="CM43" s="372">
        <f t="shared" si="157"/>
        <v>0</v>
      </c>
      <c r="CN43" s="370">
        <f t="shared" si="149"/>
        <v>18638502.488908347</v>
      </c>
      <c r="CO43" s="370">
        <f t="shared" si="150"/>
        <v>15283651.650105994</v>
      </c>
      <c r="CP43" s="370">
        <f t="shared" si="151"/>
        <v>0</v>
      </c>
      <c r="CQ43" s="370">
        <f t="shared" si="152"/>
        <v>0</v>
      </c>
      <c r="CR43" s="372">
        <f t="shared" si="158"/>
        <v>33922154.139014341</v>
      </c>
      <c r="CS43" s="370">
        <f t="shared" si="153"/>
        <v>18638502.488908347</v>
      </c>
      <c r="CT43" s="370">
        <f t="shared" si="154"/>
        <v>15283651.650105994</v>
      </c>
      <c r="CU43" s="370">
        <f t="shared" si="155"/>
        <v>0</v>
      </c>
      <c r="CV43" s="370">
        <f t="shared" si="156"/>
        <v>0</v>
      </c>
      <c r="CW43" s="372">
        <f t="shared" si="159"/>
        <v>33922154.139014341</v>
      </c>
    </row>
    <row r="44" spans="1:106" ht="15.75" customHeight="1">
      <c r="A44" s="79" t="s">
        <v>233</v>
      </c>
      <c r="B44" s="210" t="s">
        <v>232</v>
      </c>
      <c r="C44" s="212">
        <v>0</v>
      </c>
      <c r="D44" s="212">
        <v>0</v>
      </c>
      <c r="E44" s="212">
        <v>0</v>
      </c>
      <c r="F44" s="212">
        <v>0</v>
      </c>
      <c r="G44" s="368">
        <f t="shared" si="124"/>
        <v>0</v>
      </c>
      <c r="H44" s="373">
        <v>1221597.9464561627</v>
      </c>
      <c r="I44" s="212">
        <v>748307.10654497042</v>
      </c>
      <c r="J44" s="212">
        <v>0</v>
      </c>
      <c r="K44" s="212">
        <v>0</v>
      </c>
      <c r="L44" s="370">
        <f t="shared" si="125"/>
        <v>1969905.0530011333</v>
      </c>
      <c r="M44" s="371">
        <f t="shared" si="126"/>
        <v>1969905.0530011333</v>
      </c>
      <c r="N44" s="210" t="s">
        <v>232</v>
      </c>
      <c r="O44" s="212">
        <v>0</v>
      </c>
      <c r="P44" s="212">
        <v>0</v>
      </c>
      <c r="Q44" s="212">
        <v>0</v>
      </c>
      <c r="R44" s="212">
        <v>0</v>
      </c>
      <c r="S44" s="368">
        <f t="shared" si="127"/>
        <v>0</v>
      </c>
      <c r="T44" s="373">
        <v>1545650.364139731</v>
      </c>
      <c r="U44" s="212">
        <v>1036189.5556853907</v>
      </c>
      <c r="V44" s="212">
        <v>0</v>
      </c>
      <c r="W44" s="212">
        <v>0</v>
      </c>
      <c r="X44" s="370">
        <f t="shared" si="128"/>
        <v>2581839.9198251218</v>
      </c>
      <c r="Y44" s="371">
        <f t="shared" si="129"/>
        <v>2581839.9198251218</v>
      </c>
      <c r="Z44" s="210" t="s">
        <v>232</v>
      </c>
      <c r="AA44" s="212">
        <v>0</v>
      </c>
      <c r="AB44" s="212">
        <v>0</v>
      </c>
      <c r="AC44" s="212">
        <v>0</v>
      </c>
      <c r="AD44" s="212">
        <v>0</v>
      </c>
      <c r="AE44" s="368">
        <f t="shared" si="130"/>
        <v>0</v>
      </c>
      <c r="AF44" s="373">
        <v>192474.77614738487</v>
      </c>
      <c r="AG44" s="212">
        <v>131902.61349651052</v>
      </c>
      <c r="AH44" s="212">
        <v>0</v>
      </c>
      <c r="AI44" s="212">
        <v>0</v>
      </c>
      <c r="AJ44" s="370">
        <f t="shared" si="131"/>
        <v>324377.38964389538</v>
      </c>
      <c r="AK44" s="371">
        <f t="shared" si="132"/>
        <v>324377.38964389538</v>
      </c>
      <c r="AL44" s="210" t="s">
        <v>232</v>
      </c>
      <c r="AM44" s="212">
        <v>0</v>
      </c>
      <c r="AN44" s="212">
        <v>0</v>
      </c>
      <c r="AO44" s="212">
        <v>0</v>
      </c>
      <c r="AP44" s="212">
        <v>0</v>
      </c>
      <c r="AQ44" s="368">
        <f t="shared" si="133"/>
        <v>0</v>
      </c>
      <c r="AR44" s="373">
        <v>7233711.2944590105</v>
      </c>
      <c r="AS44" s="212">
        <v>5071710.9143531537</v>
      </c>
      <c r="AT44" s="212">
        <v>0</v>
      </c>
      <c r="AU44" s="212">
        <v>0</v>
      </c>
      <c r="AV44" s="370">
        <f t="shared" si="134"/>
        <v>12305422.208812164</v>
      </c>
      <c r="AW44" s="371">
        <f t="shared" si="135"/>
        <v>12305422.208812164</v>
      </c>
      <c r="AX44" s="210" t="s">
        <v>232</v>
      </c>
      <c r="AY44" s="212">
        <v>0</v>
      </c>
      <c r="AZ44" s="212">
        <v>0</v>
      </c>
      <c r="BA44" s="212">
        <v>0</v>
      </c>
      <c r="BB44" s="212">
        <v>0</v>
      </c>
      <c r="BC44" s="368">
        <f t="shared" si="136"/>
        <v>0</v>
      </c>
      <c r="BD44" s="373">
        <v>183361.3868497395</v>
      </c>
      <c r="BE44" s="212">
        <v>107633.84212815257</v>
      </c>
      <c r="BF44" s="212">
        <v>0</v>
      </c>
      <c r="BG44" s="212">
        <v>0</v>
      </c>
      <c r="BH44" s="370">
        <f t="shared" si="137"/>
        <v>290995.22897789208</v>
      </c>
      <c r="BI44" s="371">
        <f t="shared" si="138"/>
        <v>290995.22897789208</v>
      </c>
      <c r="BJ44" s="210" t="s">
        <v>232</v>
      </c>
      <c r="BK44" s="212">
        <v>0</v>
      </c>
      <c r="BL44" s="212">
        <v>0</v>
      </c>
      <c r="BM44" s="212">
        <v>0</v>
      </c>
      <c r="BN44" s="212">
        <v>0</v>
      </c>
      <c r="BO44" s="368">
        <f t="shared" si="139"/>
        <v>0</v>
      </c>
      <c r="BP44" s="373">
        <v>0</v>
      </c>
      <c r="BQ44" s="212">
        <v>0</v>
      </c>
      <c r="BR44" s="212">
        <v>0</v>
      </c>
      <c r="BS44" s="212">
        <v>0</v>
      </c>
      <c r="BT44" s="370">
        <f t="shared" si="140"/>
        <v>0</v>
      </c>
      <c r="BU44" s="371">
        <f t="shared" si="141"/>
        <v>0</v>
      </c>
      <c r="BV44" s="210" t="s">
        <v>232</v>
      </c>
      <c r="BW44" s="212">
        <v>0</v>
      </c>
      <c r="BX44" s="212">
        <v>0</v>
      </c>
      <c r="BY44" s="212">
        <v>0</v>
      </c>
      <c r="BZ44" s="212">
        <v>0</v>
      </c>
      <c r="CA44" s="368">
        <f t="shared" si="142"/>
        <v>0</v>
      </c>
      <c r="CB44" s="373">
        <v>123752.73471193571</v>
      </c>
      <c r="CC44" s="212">
        <v>78913.068315489625</v>
      </c>
      <c r="CD44" s="212">
        <v>0</v>
      </c>
      <c r="CE44" s="212">
        <v>0</v>
      </c>
      <c r="CF44" s="370">
        <f t="shared" si="143"/>
        <v>202665.80302742534</v>
      </c>
      <c r="CG44" s="371">
        <f t="shared" si="144"/>
        <v>202665.80302742534</v>
      </c>
      <c r="CH44" s="210" t="s">
        <v>232</v>
      </c>
      <c r="CI44" s="370">
        <f t="shared" si="145"/>
        <v>0</v>
      </c>
      <c r="CJ44" s="370">
        <f t="shared" si="146"/>
        <v>0</v>
      </c>
      <c r="CK44" s="370">
        <f t="shared" si="147"/>
        <v>0</v>
      </c>
      <c r="CL44" s="370">
        <f t="shared" si="148"/>
        <v>0</v>
      </c>
      <c r="CM44" s="372">
        <f t="shared" si="157"/>
        <v>0</v>
      </c>
      <c r="CN44" s="370">
        <f t="shared" si="149"/>
        <v>10500548.502763962</v>
      </c>
      <c r="CO44" s="370">
        <f t="shared" si="150"/>
        <v>7174657.1005236674</v>
      </c>
      <c r="CP44" s="370">
        <f t="shared" si="151"/>
        <v>0</v>
      </c>
      <c r="CQ44" s="370">
        <f t="shared" si="152"/>
        <v>0</v>
      </c>
      <c r="CR44" s="372">
        <f t="shared" si="158"/>
        <v>17675205.60328763</v>
      </c>
      <c r="CS44" s="370">
        <f t="shared" si="153"/>
        <v>10500548.502763962</v>
      </c>
      <c r="CT44" s="370">
        <f t="shared" si="154"/>
        <v>7174657.1005236674</v>
      </c>
      <c r="CU44" s="370">
        <f t="shared" si="155"/>
        <v>0</v>
      </c>
      <c r="CV44" s="370">
        <f t="shared" si="156"/>
        <v>0</v>
      </c>
      <c r="CW44" s="372">
        <f t="shared" si="159"/>
        <v>17675205.60328763</v>
      </c>
    </row>
    <row r="45" spans="1:106" ht="15.75" customHeight="1">
      <c r="A45" s="79" t="s">
        <v>236</v>
      </c>
      <c r="B45" s="210" t="s">
        <v>235</v>
      </c>
      <c r="C45" s="212">
        <v>28322.89639647353</v>
      </c>
      <c r="D45" s="212">
        <v>28060.086844180903</v>
      </c>
      <c r="E45" s="212">
        <v>0</v>
      </c>
      <c r="F45" s="212">
        <v>0</v>
      </c>
      <c r="G45" s="368">
        <f t="shared" si="124"/>
        <v>56382.98324065443</v>
      </c>
      <c r="H45" s="373">
        <v>358436.91518561781</v>
      </c>
      <c r="I45" s="212">
        <v>310271.19089864095</v>
      </c>
      <c r="J45" s="212">
        <v>0</v>
      </c>
      <c r="K45" s="212">
        <v>0</v>
      </c>
      <c r="L45" s="370">
        <f t="shared" si="125"/>
        <v>668708.10608425876</v>
      </c>
      <c r="M45" s="371">
        <f t="shared" si="126"/>
        <v>725091.08932491322</v>
      </c>
      <c r="N45" s="210" t="s">
        <v>235</v>
      </c>
      <c r="O45" s="212">
        <v>21923.855101324036</v>
      </c>
      <c r="P45" s="212">
        <v>30680.632603394835</v>
      </c>
      <c r="Q45" s="212">
        <v>0</v>
      </c>
      <c r="R45" s="212">
        <v>0</v>
      </c>
      <c r="S45" s="368">
        <f t="shared" si="127"/>
        <v>52604.487704718871</v>
      </c>
      <c r="T45" s="373">
        <v>264453.75147987192</v>
      </c>
      <c r="U45" s="212">
        <v>391328.11064012797</v>
      </c>
      <c r="V45" s="212">
        <v>0</v>
      </c>
      <c r="W45" s="212">
        <v>0</v>
      </c>
      <c r="X45" s="370">
        <f t="shared" si="128"/>
        <v>655781.86211999995</v>
      </c>
      <c r="Y45" s="371">
        <f t="shared" si="129"/>
        <v>708386.34982471878</v>
      </c>
      <c r="Z45" s="210" t="s">
        <v>235</v>
      </c>
      <c r="AA45" s="212">
        <v>599.08367548640103</v>
      </c>
      <c r="AB45" s="212">
        <v>2020.0303496140618</v>
      </c>
      <c r="AC45" s="212">
        <v>0</v>
      </c>
      <c r="AD45" s="212">
        <v>0</v>
      </c>
      <c r="AE45" s="368">
        <f t="shared" si="130"/>
        <v>2619.1140251004626</v>
      </c>
      <c r="AF45" s="373">
        <v>22595.564654756206</v>
      </c>
      <c r="AG45" s="212">
        <v>34084.755373407897</v>
      </c>
      <c r="AH45" s="212">
        <v>0</v>
      </c>
      <c r="AI45" s="212">
        <v>0</v>
      </c>
      <c r="AJ45" s="370">
        <f t="shared" si="131"/>
        <v>56680.320028164104</v>
      </c>
      <c r="AK45" s="371">
        <f t="shared" si="132"/>
        <v>59299.434053264566</v>
      </c>
      <c r="AL45" s="210" t="s">
        <v>235</v>
      </c>
      <c r="AM45" s="212">
        <v>188176.51958488292</v>
      </c>
      <c r="AN45" s="212">
        <v>179143.22841227183</v>
      </c>
      <c r="AO45" s="212">
        <v>0</v>
      </c>
      <c r="AP45" s="212">
        <v>0</v>
      </c>
      <c r="AQ45" s="368">
        <f t="shared" si="133"/>
        <v>367319.74799715471</v>
      </c>
      <c r="AR45" s="373">
        <v>2152653.6305845636</v>
      </c>
      <c r="AS45" s="212">
        <v>2699357.1378496774</v>
      </c>
      <c r="AT45" s="212">
        <v>0</v>
      </c>
      <c r="AU45" s="212">
        <v>0</v>
      </c>
      <c r="AV45" s="370">
        <f t="shared" si="134"/>
        <v>4852010.7684342414</v>
      </c>
      <c r="AW45" s="371">
        <f t="shared" si="135"/>
        <v>5219330.5164313959</v>
      </c>
      <c r="AX45" s="210" t="s">
        <v>235</v>
      </c>
      <c r="AY45" s="212">
        <v>33747.874300846299</v>
      </c>
      <c r="AZ45" s="212">
        <v>34697.002322154156</v>
      </c>
      <c r="BA45" s="212">
        <v>0</v>
      </c>
      <c r="BB45" s="212">
        <v>0</v>
      </c>
      <c r="BC45" s="368">
        <f t="shared" si="136"/>
        <v>68444.876623000455</v>
      </c>
      <c r="BD45" s="373">
        <v>63230.540696025695</v>
      </c>
      <c r="BE45" s="212">
        <v>58186.586981129047</v>
      </c>
      <c r="BF45" s="212">
        <v>0</v>
      </c>
      <c r="BG45" s="212">
        <v>0</v>
      </c>
      <c r="BH45" s="370">
        <f t="shared" si="137"/>
        <v>121417.12767715474</v>
      </c>
      <c r="BI45" s="371">
        <f t="shared" si="138"/>
        <v>189862.00430015521</v>
      </c>
      <c r="BJ45" s="210" t="s">
        <v>235</v>
      </c>
      <c r="BK45" s="212">
        <v>0</v>
      </c>
      <c r="BL45" s="212">
        <v>0</v>
      </c>
      <c r="BM45" s="212">
        <v>0</v>
      </c>
      <c r="BN45" s="212">
        <v>0</v>
      </c>
      <c r="BO45" s="368">
        <f t="shared" si="139"/>
        <v>0</v>
      </c>
      <c r="BP45" s="373">
        <v>0</v>
      </c>
      <c r="BQ45" s="212">
        <v>0</v>
      </c>
      <c r="BR45" s="212">
        <v>0</v>
      </c>
      <c r="BS45" s="212">
        <v>0</v>
      </c>
      <c r="BT45" s="370">
        <f t="shared" si="140"/>
        <v>0</v>
      </c>
      <c r="BU45" s="371">
        <f t="shared" si="141"/>
        <v>0</v>
      </c>
      <c r="BV45" s="210" t="s">
        <v>235</v>
      </c>
      <c r="BW45" s="212">
        <v>1021.9711082478269</v>
      </c>
      <c r="BX45" s="212">
        <v>341.51378438261867</v>
      </c>
      <c r="BY45" s="212">
        <v>0</v>
      </c>
      <c r="BZ45" s="212">
        <v>0</v>
      </c>
      <c r="CA45" s="368">
        <f t="shared" si="142"/>
        <v>1363.4848926304455</v>
      </c>
      <c r="CB45" s="373">
        <v>6687.1426176687655</v>
      </c>
      <c r="CC45" s="212">
        <v>9688.6593518520313</v>
      </c>
      <c r="CD45" s="212">
        <v>0</v>
      </c>
      <c r="CE45" s="212">
        <v>0</v>
      </c>
      <c r="CF45" s="370">
        <f t="shared" si="143"/>
        <v>16375.801969520797</v>
      </c>
      <c r="CG45" s="371">
        <f t="shared" si="144"/>
        <v>17739.286862151243</v>
      </c>
      <c r="CH45" s="210" t="s">
        <v>235</v>
      </c>
      <c r="CI45" s="370">
        <f t="shared" si="145"/>
        <v>273792.20016726101</v>
      </c>
      <c r="CJ45" s="370">
        <f t="shared" si="146"/>
        <v>274942.4943159984</v>
      </c>
      <c r="CK45" s="370">
        <f t="shared" si="147"/>
        <v>0</v>
      </c>
      <c r="CL45" s="370">
        <f t="shared" si="148"/>
        <v>0</v>
      </c>
      <c r="CM45" s="372">
        <f t="shared" si="157"/>
        <v>548734.69448325946</v>
      </c>
      <c r="CN45" s="370">
        <f t="shared" si="149"/>
        <v>2868057.5452185045</v>
      </c>
      <c r="CO45" s="370">
        <f t="shared" si="150"/>
        <v>3502916.4410948353</v>
      </c>
      <c r="CP45" s="370">
        <f t="shared" si="151"/>
        <v>0</v>
      </c>
      <c r="CQ45" s="370">
        <f t="shared" si="152"/>
        <v>0</v>
      </c>
      <c r="CR45" s="372">
        <f t="shared" si="158"/>
        <v>6370973.9863133393</v>
      </c>
      <c r="CS45" s="370">
        <f t="shared" si="153"/>
        <v>3141849.7453857656</v>
      </c>
      <c r="CT45" s="370">
        <f t="shared" si="154"/>
        <v>3777858.9354108339</v>
      </c>
      <c r="CU45" s="370">
        <f t="shared" si="155"/>
        <v>0</v>
      </c>
      <c r="CV45" s="370">
        <f t="shared" si="156"/>
        <v>0</v>
      </c>
      <c r="CW45" s="372">
        <f t="shared" si="159"/>
        <v>6919708.680796599</v>
      </c>
    </row>
    <row r="46" spans="1:106" ht="15.75" customHeight="1">
      <c r="A46" s="79" t="s">
        <v>238</v>
      </c>
      <c r="B46" s="210" t="s">
        <v>237</v>
      </c>
      <c r="C46" s="212">
        <v>28322.89639647353</v>
      </c>
      <c r="D46" s="212">
        <v>28060.086844180903</v>
      </c>
      <c r="E46" s="212">
        <v>0</v>
      </c>
      <c r="F46" s="212">
        <v>0</v>
      </c>
      <c r="G46" s="368">
        <f t="shared" si="124"/>
        <v>56382.98324065443</v>
      </c>
      <c r="H46" s="373">
        <v>328777.50092722336</v>
      </c>
      <c r="I46" s="212">
        <v>278790.46393841068</v>
      </c>
      <c r="J46" s="212">
        <v>0</v>
      </c>
      <c r="K46" s="212">
        <v>0</v>
      </c>
      <c r="L46" s="370">
        <f t="shared" si="125"/>
        <v>607567.96486563399</v>
      </c>
      <c r="M46" s="371">
        <f t="shared" si="126"/>
        <v>663950.94810628844</v>
      </c>
      <c r="N46" s="210" t="s">
        <v>237</v>
      </c>
      <c r="O46" s="212">
        <v>21923.855101324036</v>
      </c>
      <c r="P46" s="212">
        <v>30680.632603394835</v>
      </c>
      <c r="Q46" s="212">
        <v>0</v>
      </c>
      <c r="R46" s="212">
        <v>0</v>
      </c>
      <c r="S46" s="368">
        <f t="shared" si="127"/>
        <v>52604.487704718871</v>
      </c>
      <c r="T46" s="373">
        <v>232215.76521940302</v>
      </c>
      <c r="U46" s="212">
        <v>345013.00077097176</v>
      </c>
      <c r="V46" s="212">
        <v>0</v>
      </c>
      <c r="W46" s="212">
        <v>0</v>
      </c>
      <c r="X46" s="370">
        <f t="shared" si="128"/>
        <v>577228.76599037484</v>
      </c>
      <c r="Y46" s="371">
        <f t="shared" si="129"/>
        <v>629833.25369509368</v>
      </c>
      <c r="Z46" s="210" t="s">
        <v>237</v>
      </c>
      <c r="AA46" s="212">
        <v>599.08367548640103</v>
      </c>
      <c r="AB46" s="212">
        <v>2020.0303496140618</v>
      </c>
      <c r="AC46" s="212">
        <v>0</v>
      </c>
      <c r="AD46" s="212">
        <v>0</v>
      </c>
      <c r="AE46" s="368">
        <f t="shared" si="130"/>
        <v>2619.1140251004626</v>
      </c>
      <c r="AF46" s="373">
        <v>19517.983831696652</v>
      </c>
      <c r="AG46" s="212">
        <v>28844.461179028818</v>
      </c>
      <c r="AH46" s="212">
        <v>0</v>
      </c>
      <c r="AI46" s="212">
        <v>0</v>
      </c>
      <c r="AJ46" s="370">
        <f t="shared" si="131"/>
        <v>48362.445010725467</v>
      </c>
      <c r="AK46" s="371">
        <f t="shared" si="132"/>
        <v>50981.559035825929</v>
      </c>
      <c r="AL46" s="210" t="s">
        <v>237</v>
      </c>
      <c r="AM46" s="212">
        <v>188176.51958488292</v>
      </c>
      <c r="AN46" s="212">
        <v>179143.22841227183</v>
      </c>
      <c r="AO46" s="212">
        <v>0</v>
      </c>
      <c r="AP46" s="212">
        <v>0</v>
      </c>
      <c r="AQ46" s="368">
        <f t="shared" si="133"/>
        <v>367319.74799715471</v>
      </c>
      <c r="AR46" s="373">
        <v>1938481.4808273823</v>
      </c>
      <c r="AS46" s="212">
        <v>2419853.3851549076</v>
      </c>
      <c r="AT46" s="212">
        <v>0</v>
      </c>
      <c r="AU46" s="212">
        <v>0</v>
      </c>
      <c r="AV46" s="370">
        <f t="shared" si="134"/>
        <v>4358334.8659822904</v>
      </c>
      <c r="AW46" s="371">
        <f t="shared" si="135"/>
        <v>4725654.6139794448</v>
      </c>
      <c r="AX46" s="210" t="s">
        <v>237</v>
      </c>
      <c r="AY46" s="212">
        <v>33747.874300846299</v>
      </c>
      <c r="AZ46" s="212">
        <v>34697.002322154156</v>
      </c>
      <c r="BA46" s="212">
        <v>0</v>
      </c>
      <c r="BB46" s="212">
        <v>0</v>
      </c>
      <c r="BC46" s="368">
        <f t="shared" si="136"/>
        <v>68444.876623000455</v>
      </c>
      <c r="BD46" s="373">
        <v>57856.031329967926</v>
      </c>
      <c r="BE46" s="212">
        <v>52954.671916552616</v>
      </c>
      <c r="BF46" s="212">
        <v>0</v>
      </c>
      <c r="BG46" s="212">
        <v>0</v>
      </c>
      <c r="BH46" s="370">
        <f t="shared" si="137"/>
        <v>110810.70324652054</v>
      </c>
      <c r="BI46" s="371">
        <f t="shared" si="138"/>
        <v>179255.579869521</v>
      </c>
      <c r="BJ46" s="210" t="s">
        <v>237</v>
      </c>
      <c r="BK46" s="212">
        <v>0</v>
      </c>
      <c r="BL46" s="212">
        <v>0</v>
      </c>
      <c r="BM46" s="212">
        <v>0</v>
      </c>
      <c r="BN46" s="212">
        <v>0</v>
      </c>
      <c r="BO46" s="368">
        <f t="shared" si="139"/>
        <v>0</v>
      </c>
      <c r="BP46" s="373">
        <v>0</v>
      </c>
      <c r="BQ46" s="212">
        <v>0</v>
      </c>
      <c r="BR46" s="212">
        <v>0</v>
      </c>
      <c r="BS46" s="212">
        <v>0</v>
      </c>
      <c r="BT46" s="370">
        <f t="shared" si="140"/>
        <v>0</v>
      </c>
      <c r="BU46" s="371">
        <f t="shared" si="141"/>
        <v>0</v>
      </c>
      <c r="BV46" s="210" t="s">
        <v>237</v>
      </c>
      <c r="BW46" s="212">
        <v>1021.9711082478269</v>
      </c>
      <c r="BX46" s="212">
        <v>341.51378438261867</v>
      </c>
      <c r="BY46" s="212">
        <v>0</v>
      </c>
      <c r="BZ46" s="212">
        <v>0</v>
      </c>
      <c r="CA46" s="368">
        <f t="shared" si="142"/>
        <v>1363.4848926304455</v>
      </c>
      <c r="CB46" s="373">
        <v>5648.8279546528092</v>
      </c>
      <c r="CC46" s="212">
        <v>8318.9515960897588</v>
      </c>
      <c r="CD46" s="212">
        <v>0</v>
      </c>
      <c r="CE46" s="212">
        <v>0</v>
      </c>
      <c r="CF46" s="370">
        <f t="shared" si="143"/>
        <v>13967.779550742569</v>
      </c>
      <c r="CG46" s="371">
        <f t="shared" si="144"/>
        <v>15331.264443373015</v>
      </c>
      <c r="CH46" s="210" t="s">
        <v>237</v>
      </c>
      <c r="CI46" s="370">
        <f t="shared" si="145"/>
        <v>273792.20016726101</v>
      </c>
      <c r="CJ46" s="370">
        <f t="shared" si="146"/>
        <v>274942.4943159984</v>
      </c>
      <c r="CK46" s="370">
        <f t="shared" si="147"/>
        <v>0</v>
      </c>
      <c r="CL46" s="370">
        <f t="shared" si="148"/>
        <v>0</v>
      </c>
      <c r="CM46" s="372">
        <f t="shared" si="157"/>
        <v>548734.69448325946</v>
      </c>
      <c r="CN46" s="370">
        <f t="shared" si="149"/>
        <v>2582497.590090326</v>
      </c>
      <c r="CO46" s="370">
        <f t="shared" si="150"/>
        <v>3133774.9345559613</v>
      </c>
      <c r="CP46" s="370">
        <f t="shared" si="151"/>
        <v>0</v>
      </c>
      <c r="CQ46" s="370">
        <f t="shared" si="152"/>
        <v>0</v>
      </c>
      <c r="CR46" s="372">
        <f t="shared" si="158"/>
        <v>5716272.5246462878</v>
      </c>
      <c r="CS46" s="370">
        <f t="shared" si="153"/>
        <v>2856289.7902575871</v>
      </c>
      <c r="CT46" s="370">
        <f t="shared" si="154"/>
        <v>3408717.4288719594</v>
      </c>
      <c r="CU46" s="370">
        <f t="shared" si="155"/>
        <v>0</v>
      </c>
      <c r="CV46" s="370">
        <f t="shared" si="156"/>
        <v>0</v>
      </c>
      <c r="CW46" s="372">
        <f t="shared" si="159"/>
        <v>6265007.2191295465</v>
      </c>
    </row>
    <row r="47" spans="1:106" ht="15.75" customHeight="1">
      <c r="A47" s="79" t="s">
        <v>239</v>
      </c>
      <c r="B47" s="210">
        <v>24</v>
      </c>
      <c r="C47" s="212">
        <v>32803.192638379245</v>
      </c>
      <c r="D47" s="212">
        <v>30344.8696642178</v>
      </c>
      <c r="E47" s="212">
        <v>0</v>
      </c>
      <c r="F47" s="212">
        <v>0</v>
      </c>
      <c r="G47" s="368">
        <f t="shared" si="124"/>
        <v>63148.062302597042</v>
      </c>
      <c r="H47" s="373">
        <v>199901.91931268442</v>
      </c>
      <c r="I47" s="212">
        <v>200356.08803492264</v>
      </c>
      <c r="J47" s="212">
        <v>0</v>
      </c>
      <c r="K47" s="212">
        <v>0</v>
      </c>
      <c r="L47" s="370">
        <f t="shared" si="125"/>
        <v>400258.00734760705</v>
      </c>
      <c r="M47" s="371">
        <f t="shared" si="126"/>
        <v>463406.0696502041</v>
      </c>
      <c r="N47" s="210">
        <v>24</v>
      </c>
      <c r="O47" s="212">
        <v>40346.399941228425</v>
      </c>
      <c r="P47" s="212">
        <v>34478.144577687846</v>
      </c>
      <c r="Q47" s="212">
        <v>0</v>
      </c>
      <c r="R47" s="212">
        <v>0</v>
      </c>
      <c r="S47" s="368">
        <f t="shared" si="127"/>
        <v>74824.544518916271</v>
      </c>
      <c r="T47" s="373">
        <v>255242.37190810169</v>
      </c>
      <c r="U47" s="212">
        <v>284873.03762062261</v>
      </c>
      <c r="V47" s="212">
        <v>0</v>
      </c>
      <c r="W47" s="212">
        <v>0</v>
      </c>
      <c r="X47" s="370">
        <f t="shared" si="128"/>
        <v>540115.40952872427</v>
      </c>
      <c r="Y47" s="371">
        <f t="shared" si="129"/>
        <v>614939.95404764055</v>
      </c>
      <c r="Z47" s="210">
        <v>24</v>
      </c>
      <c r="AA47" s="212">
        <v>4542.8936194226681</v>
      </c>
      <c r="AB47" s="212">
        <v>5297.9680111629332</v>
      </c>
      <c r="AC47" s="212">
        <v>0</v>
      </c>
      <c r="AD47" s="212">
        <v>0</v>
      </c>
      <c r="AE47" s="368">
        <f t="shared" si="130"/>
        <v>9840.8616305856012</v>
      </c>
      <c r="AF47" s="373">
        <v>44258.645920411138</v>
      </c>
      <c r="AG47" s="212">
        <v>50336.45241262723</v>
      </c>
      <c r="AH47" s="212">
        <v>0</v>
      </c>
      <c r="AI47" s="212">
        <v>0</v>
      </c>
      <c r="AJ47" s="370">
        <f t="shared" si="131"/>
        <v>94595.098333038361</v>
      </c>
      <c r="AK47" s="371">
        <f t="shared" si="132"/>
        <v>104435.95996362396</v>
      </c>
      <c r="AL47" s="210">
        <v>24</v>
      </c>
      <c r="AM47" s="212">
        <v>161812.50954267016</v>
      </c>
      <c r="AN47" s="212">
        <v>170606.03157620644</v>
      </c>
      <c r="AO47" s="212">
        <v>0</v>
      </c>
      <c r="AP47" s="212">
        <v>0</v>
      </c>
      <c r="AQ47" s="368">
        <f t="shared" si="133"/>
        <v>332418.5411188766</v>
      </c>
      <c r="AR47" s="373">
        <v>1052414.6292208161</v>
      </c>
      <c r="AS47" s="212">
        <v>1213004.4534945393</v>
      </c>
      <c r="AT47" s="212">
        <v>0</v>
      </c>
      <c r="AU47" s="212">
        <v>0</v>
      </c>
      <c r="AV47" s="370">
        <f t="shared" si="134"/>
        <v>2265419.0827153553</v>
      </c>
      <c r="AW47" s="371">
        <f t="shared" si="135"/>
        <v>2597837.6238342319</v>
      </c>
      <c r="AX47" s="210">
        <v>24</v>
      </c>
      <c r="AY47" s="212">
        <v>2903.2029656595473</v>
      </c>
      <c r="AZ47" s="212">
        <v>2874.886775229736</v>
      </c>
      <c r="BA47" s="212">
        <v>0</v>
      </c>
      <c r="BB47" s="212">
        <v>0</v>
      </c>
      <c r="BC47" s="368">
        <f t="shared" si="136"/>
        <v>5778.0897408892833</v>
      </c>
      <c r="BD47" s="373">
        <v>30132.426098826832</v>
      </c>
      <c r="BE47" s="212">
        <v>15439.323031312493</v>
      </c>
      <c r="BF47" s="212">
        <v>0</v>
      </c>
      <c r="BG47" s="212">
        <v>0</v>
      </c>
      <c r="BH47" s="370">
        <f t="shared" si="137"/>
        <v>45571.749130139324</v>
      </c>
      <c r="BI47" s="371">
        <f t="shared" si="138"/>
        <v>51349.838871028609</v>
      </c>
      <c r="BJ47" s="210">
        <v>24</v>
      </c>
      <c r="BK47" s="212">
        <v>0</v>
      </c>
      <c r="BL47" s="212">
        <v>0</v>
      </c>
      <c r="BM47" s="212">
        <v>0</v>
      </c>
      <c r="BN47" s="212">
        <v>0</v>
      </c>
      <c r="BO47" s="368">
        <f t="shared" si="139"/>
        <v>0</v>
      </c>
      <c r="BP47" s="373">
        <v>0</v>
      </c>
      <c r="BQ47" s="212">
        <v>0</v>
      </c>
      <c r="BR47" s="212">
        <v>0</v>
      </c>
      <c r="BS47" s="212">
        <v>0</v>
      </c>
      <c r="BT47" s="370">
        <f t="shared" si="140"/>
        <v>0</v>
      </c>
      <c r="BU47" s="371">
        <f t="shared" si="141"/>
        <v>0</v>
      </c>
      <c r="BV47" s="210">
        <v>24</v>
      </c>
      <c r="BW47" s="212">
        <v>2971.8118919018457</v>
      </c>
      <c r="BX47" s="212">
        <v>3768.7910793219153</v>
      </c>
      <c r="BY47" s="212">
        <v>0</v>
      </c>
      <c r="BZ47" s="212">
        <v>0</v>
      </c>
      <c r="CA47" s="368">
        <f t="shared" si="142"/>
        <v>6740.6029712237614</v>
      </c>
      <c r="CB47" s="373">
        <v>18254.557463479403</v>
      </c>
      <c r="CC47" s="212">
        <v>20327.477862109939</v>
      </c>
      <c r="CD47" s="212">
        <v>0</v>
      </c>
      <c r="CE47" s="212">
        <v>0</v>
      </c>
      <c r="CF47" s="370">
        <f t="shared" si="143"/>
        <v>38582.035325589342</v>
      </c>
      <c r="CG47" s="371">
        <f t="shared" si="144"/>
        <v>45322.638296813107</v>
      </c>
      <c r="CH47" s="210">
        <v>24</v>
      </c>
      <c r="CI47" s="370">
        <f t="shared" si="145"/>
        <v>245380.01059926194</v>
      </c>
      <c r="CJ47" s="370">
        <f t="shared" si="146"/>
        <v>247370.69168382668</v>
      </c>
      <c r="CK47" s="370">
        <f t="shared" si="147"/>
        <v>0</v>
      </c>
      <c r="CL47" s="370">
        <f t="shared" si="148"/>
        <v>0</v>
      </c>
      <c r="CM47" s="372">
        <f t="shared" si="157"/>
        <v>492750.70228308858</v>
      </c>
      <c r="CN47" s="370">
        <f t="shared" si="149"/>
        <v>1600204.5499243196</v>
      </c>
      <c r="CO47" s="370">
        <f t="shared" si="150"/>
        <v>1784336.8324561343</v>
      </c>
      <c r="CP47" s="370">
        <f t="shared" si="151"/>
        <v>0</v>
      </c>
      <c r="CQ47" s="370">
        <f t="shared" si="152"/>
        <v>0</v>
      </c>
      <c r="CR47" s="372">
        <f t="shared" si="158"/>
        <v>3384541.3823804539</v>
      </c>
      <c r="CS47" s="370">
        <f t="shared" si="153"/>
        <v>1845584.5605235815</v>
      </c>
      <c r="CT47" s="370">
        <f t="shared" si="154"/>
        <v>2031707.524139961</v>
      </c>
      <c r="CU47" s="370">
        <f t="shared" si="155"/>
        <v>0</v>
      </c>
      <c r="CV47" s="370">
        <f t="shared" si="156"/>
        <v>0</v>
      </c>
      <c r="CW47" s="372">
        <f t="shared" si="159"/>
        <v>3877292.0846635425</v>
      </c>
    </row>
    <row r="48" spans="1:106" ht="15.75" customHeight="1">
      <c r="A48" s="79" t="s">
        <v>240</v>
      </c>
      <c r="B48" s="210">
        <v>25</v>
      </c>
      <c r="C48" s="212">
        <v>130360.35954100704</v>
      </c>
      <c r="D48" s="212">
        <v>45295.862526822173</v>
      </c>
      <c r="E48" s="212">
        <v>0</v>
      </c>
      <c r="F48" s="212">
        <v>0</v>
      </c>
      <c r="G48" s="368">
        <f t="shared" si="124"/>
        <v>175656.22206782922</v>
      </c>
      <c r="H48" s="373">
        <v>462402.29151573277</v>
      </c>
      <c r="I48" s="212">
        <v>210277.12641751894</v>
      </c>
      <c r="J48" s="212">
        <v>0</v>
      </c>
      <c r="K48" s="212">
        <v>0</v>
      </c>
      <c r="L48" s="370">
        <f t="shared" si="125"/>
        <v>672679.41793325171</v>
      </c>
      <c r="M48" s="371">
        <f t="shared" si="126"/>
        <v>848335.64000108093</v>
      </c>
      <c r="N48" s="210">
        <v>25</v>
      </c>
      <c r="O48" s="212">
        <v>21335.47204222346</v>
      </c>
      <c r="P48" s="212">
        <v>30318.683447692903</v>
      </c>
      <c r="Q48" s="212">
        <v>0</v>
      </c>
      <c r="R48" s="212">
        <v>0</v>
      </c>
      <c r="S48" s="368">
        <f t="shared" si="127"/>
        <v>51654.15548991636</v>
      </c>
      <c r="T48" s="373">
        <v>125076.42976813533</v>
      </c>
      <c r="U48" s="212">
        <v>179150.67955688713</v>
      </c>
      <c r="V48" s="212">
        <v>0</v>
      </c>
      <c r="W48" s="212">
        <v>0</v>
      </c>
      <c r="X48" s="370">
        <f t="shared" si="128"/>
        <v>304227.10932502244</v>
      </c>
      <c r="Y48" s="371">
        <f t="shared" si="129"/>
        <v>355881.26481493877</v>
      </c>
      <c r="Z48" s="210">
        <v>25</v>
      </c>
      <c r="AA48" s="212">
        <v>791.78618918880215</v>
      </c>
      <c r="AB48" s="212">
        <v>743.96692085052905</v>
      </c>
      <c r="AC48" s="212">
        <v>0</v>
      </c>
      <c r="AD48" s="212">
        <v>0</v>
      </c>
      <c r="AE48" s="368">
        <f t="shared" si="130"/>
        <v>1535.7531100393312</v>
      </c>
      <c r="AF48" s="373">
        <v>17542.358866983974</v>
      </c>
      <c r="AG48" s="212">
        <v>23437.107276441129</v>
      </c>
      <c r="AH48" s="212">
        <v>0</v>
      </c>
      <c r="AI48" s="212">
        <v>0</v>
      </c>
      <c r="AJ48" s="370">
        <f t="shared" si="131"/>
        <v>40979.466143425103</v>
      </c>
      <c r="AK48" s="371">
        <f t="shared" si="132"/>
        <v>42515.219253464435</v>
      </c>
      <c r="AL48" s="210">
        <v>25</v>
      </c>
      <c r="AM48" s="212">
        <v>328582.94226738909</v>
      </c>
      <c r="AN48" s="212">
        <v>441375.87640554021</v>
      </c>
      <c r="AO48" s="212">
        <v>0</v>
      </c>
      <c r="AP48" s="212">
        <v>0</v>
      </c>
      <c r="AQ48" s="368">
        <f t="shared" si="133"/>
        <v>769958.81867292931</v>
      </c>
      <c r="AR48" s="373">
        <v>2044542.3233845539</v>
      </c>
      <c r="AS48" s="212">
        <v>2146780.9603291755</v>
      </c>
      <c r="AT48" s="212">
        <v>0</v>
      </c>
      <c r="AU48" s="212">
        <v>0</v>
      </c>
      <c r="AV48" s="370">
        <f t="shared" si="134"/>
        <v>4191323.2837137291</v>
      </c>
      <c r="AW48" s="371">
        <f t="shared" si="135"/>
        <v>4961282.1023866581</v>
      </c>
      <c r="AX48" s="210">
        <v>25</v>
      </c>
      <c r="AY48" s="212">
        <v>4474.6256939703071</v>
      </c>
      <c r="AZ48" s="212">
        <v>1258.3995887622432</v>
      </c>
      <c r="BA48" s="212">
        <v>0</v>
      </c>
      <c r="BB48" s="212">
        <v>0</v>
      </c>
      <c r="BC48" s="368">
        <f t="shared" si="136"/>
        <v>5733.0252827325503</v>
      </c>
      <c r="BD48" s="373">
        <v>62044.505620028918</v>
      </c>
      <c r="BE48" s="212">
        <v>25508.359442035107</v>
      </c>
      <c r="BF48" s="212">
        <v>0</v>
      </c>
      <c r="BG48" s="212">
        <v>0</v>
      </c>
      <c r="BH48" s="370">
        <f t="shared" si="137"/>
        <v>87552.865062064026</v>
      </c>
      <c r="BI48" s="371">
        <f t="shared" si="138"/>
        <v>93285.890344796571</v>
      </c>
      <c r="BJ48" s="210">
        <v>25</v>
      </c>
      <c r="BK48" s="212">
        <v>0</v>
      </c>
      <c r="BL48" s="212">
        <v>0</v>
      </c>
      <c r="BM48" s="212">
        <v>0</v>
      </c>
      <c r="BN48" s="212">
        <v>0</v>
      </c>
      <c r="BO48" s="368">
        <f t="shared" si="139"/>
        <v>0</v>
      </c>
      <c r="BP48" s="373">
        <v>0</v>
      </c>
      <c r="BQ48" s="212">
        <v>0</v>
      </c>
      <c r="BR48" s="212">
        <v>0</v>
      </c>
      <c r="BS48" s="212">
        <v>0</v>
      </c>
      <c r="BT48" s="370">
        <f t="shared" si="140"/>
        <v>0</v>
      </c>
      <c r="BU48" s="371">
        <f t="shared" si="141"/>
        <v>0</v>
      </c>
      <c r="BV48" s="210">
        <v>25</v>
      </c>
      <c r="BW48" s="212">
        <v>781674.01763425441</v>
      </c>
      <c r="BX48" s="212">
        <v>764520.35196549201</v>
      </c>
      <c r="BY48" s="212">
        <v>0</v>
      </c>
      <c r="BZ48" s="212">
        <v>0</v>
      </c>
      <c r="CA48" s="368">
        <f t="shared" si="142"/>
        <v>1546194.3695997465</v>
      </c>
      <c r="CB48" s="373">
        <v>2340472.7687337785</v>
      </c>
      <c r="CC48" s="212">
        <v>2448137.877536349</v>
      </c>
      <c r="CD48" s="212">
        <v>0</v>
      </c>
      <c r="CE48" s="212">
        <v>0</v>
      </c>
      <c r="CF48" s="370">
        <f t="shared" si="143"/>
        <v>4788610.646270128</v>
      </c>
      <c r="CG48" s="371">
        <f t="shared" si="144"/>
        <v>6334805.0158698745</v>
      </c>
      <c r="CH48" s="210">
        <v>25</v>
      </c>
      <c r="CI48" s="370">
        <f t="shared" si="145"/>
        <v>1267219.203368033</v>
      </c>
      <c r="CJ48" s="370">
        <f t="shared" si="146"/>
        <v>1283513.1408551601</v>
      </c>
      <c r="CK48" s="370">
        <f t="shared" si="147"/>
        <v>0</v>
      </c>
      <c r="CL48" s="370">
        <f t="shared" si="148"/>
        <v>0</v>
      </c>
      <c r="CM48" s="372">
        <f t="shared" si="157"/>
        <v>2550732.3442231929</v>
      </c>
      <c r="CN48" s="370">
        <f t="shared" si="149"/>
        <v>5052080.677889213</v>
      </c>
      <c r="CO48" s="370">
        <f t="shared" si="150"/>
        <v>5033292.1105584074</v>
      </c>
      <c r="CP48" s="370">
        <f t="shared" si="151"/>
        <v>0</v>
      </c>
      <c r="CQ48" s="370">
        <f t="shared" si="152"/>
        <v>0</v>
      </c>
      <c r="CR48" s="372">
        <f t="shared" si="158"/>
        <v>10085372.78844762</v>
      </c>
      <c r="CS48" s="370">
        <f t="shared" si="153"/>
        <v>6319299.8812572462</v>
      </c>
      <c r="CT48" s="370">
        <f t="shared" si="154"/>
        <v>6316805.251413567</v>
      </c>
      <c r="CU48" s="370">
        <f t="shared" si="155"/>
        <v>0</v>
      </c>
      <c r="CV48" s="370">
        <f t="shared" si="156"/>
        <v>0</v>
      </c>
      <c r="CW48" s="372">
        <f t="shared" si="159"/>
        <v>12636105.132670812</v>
      </c>
    </row>
    <row r="49" spans="1:101" ht="15.75" customHeight="1">
      <c r="A49" s="79" t="s">
        <v>241</v>
      </c>
      <c r="B49" s="210">
        <v>26</v>
      </c>
      <c r="C49" s="212">
        <v>511995.54821326456</v>
      </c>
      <c r="D49" s="212">
        <v>337491.16907214443</v>
      </c>
      <c r="E49" s="212">
        <v>0</v>
      </c>
      <c r="F49" s="212">
        <v>0</v>
      </c>
      <c r="G49" s="368">
        <f t="shared" si="124"/>
        <v>849486.71728540899</v>
      </c>
      <c r="H49" s="373">
        <v>1050.060356862484</v>
      </c>
      <c r="I49" s="212">
        <v>1117.067416161131</v>
      </c>
      <c r="J49" s="212">
        <v>0</v>
      </c>
      <c r="K49" s="212">
        <v>0</v>
      </c>
      <c r="L49" s="370">
        <f t="shared" si="125"/>
        <v>2167.1277730236152</v>
      </c>
      <c r="M49" s="371">
        <f t="shared" si="126"/>
        <v>851653.84505843255</v>
      </c>
      <c r="N49" s="210">
        <v>26</v>
      </c>
      <c r="O49" s="212">
        <v>55642.350103001911</v>
      </c>
      <c r="P49" s="212">
        <v>55205.770159136227</v>
      </c>
      <c r="Q49" s="212">
        <v>0</v>
      </c>
      <c r="R49" s="212">
        <v>0</v>
      </c>
      <c r="S49" s="368">
        <f t="shared" si="127"/>
        <v>110848.12026213814</v>
      </c>
      <c r="T49" s="373">
        <v>958.57716105305065</v>
      </c>
      <c r="U49" s="212">
        <v>436.98686533675351</v>
      </c>
      <c r="V49" s="212">
        <v>0</v>
      </c>
      <c r="W49" s="212">
        <v>0</v>
      </c>
      <c r="X49" s="370">
        <f t="shared" si="128"/>
        <v>1395.5640263898042</v>
      </c>
      <c r="Y49" s="371">
        <f t="shared" si="129"/>
        <v>112243.68428852795</v>
      </c>
      <c r="Z49" s="210">
        <v>26</v>
      </c>
      <c r="AA49" s="212">
        <v>8616.868512363144</v>
      </c>
      <c r="AB49" s="212">
        <v>8958.4725275062174</v>
      </c>
      <c r="AC49" s="212">
        <v>0</v>
      </c>
      <c r="AD49" s="212">
        <v>0</v>
      </c>
      <c r="AE49" s="368">
        <f t="shared" si="130"/>
        <v>17575.34103986936</v>
      </c>
      <c r="AF49" s="373">
        <v>0</v>
      </c>
      <c r="AG49" s="212">
        <v>207.32762680449147</v>
      </c>
      <c r="AH49" s="212">
        <v>0</v>
      </c>
      <c r="AI49" s="212">
        <v>0</v>
      </c>
      <c r="AJ49" s="370">
        <f t="shared" si="131"/>
        <v>207.32762680449147</v>
      </c>
      <c r="AK49" s="371">
        <f t="shared" si="132"/>
        <v>17782.66866667385</v>
      </c>
      <c r="AL49" s="210">
        <v>26</v>
      </c>
      <c r="AM49" s="212">
        <v>11918444.90484878</v>
      </c>
      <c r="AN49" s="212">
        <v>11997770.62185579</v>
      </c>
      <c r="AO49" s="212">
        <v>0</v>
      </c>
      <c r="AP49" s="212">
        <v>0</v>
      </c>
      <c r="AQ49" s="368">
        <f t="shared" si="133"/>
        <v>23916215.526704572</v>
      </c>
      <c r="AR49" s="373">
        <v>40166.357506822125</v>
      </c>
      <c r="AS49" s="212">
        <v>34761.370645014358</v>
      </c>
      <c r="AT49" s="212">
        <v>0</v>
      </c>
      <c r="AU49" s="212">
        <v>0</v>
      </c>
      <c r="AV49" s="370">
        <f t="shared" si="134"/>
        <v>74927.728151836491</v>
      </c>
      <c r="AW49" s="371">
        <f t="shared" si="135"/>
        <v>23991143.254856408</v>
      </c>
      <c r="AX49" s="210">
        <v>26</v>
      </c>
      <c r="AY49" s="212">
        <v>2626418.4319227091</v>
      </c>
      <c r="AZ49" s="212">
        <v>2808427.544608268</v>
      </c>
      <c r="BA49" s="212">
        <v>0</v>
      </c>
      <c r="BB49" s="212">
        <v>0</v>
      </c>
      <c r="BC49" s="368">
        <f t="shared" si="136"/>
        <v>5434845.9765309766</v>
      </c>
      <c r="BD49" s="373">
        <v>4846.0613356424292</v>
      </c>
      <c r="BE49" s="212">
        <v>3159.5653889752193</v>
      </c>
      <c r="BF49" s="212">
        <v>0</v>
      </c>
      <c r="BG49" s="212">
        <v>0</v>
      </c>
      <c r="BH49" s="370">
        <f t="shared" si="137"/>
        <v>8005.6267246176485</v>
      </c>
      <c r="BI49" s="371">
        <f t="shared" si="138"/>
        <v>5442851.6032555941</v>
      </c>
      <c r="BJ49" s="210">
        <v>26</v>
      </c>
      <c r="BK49" s="212">
        <v>0</v>
      </c>
      <c r="BL49" s="212">
        <v>0</v>
      </c>
      <c r="BM49" s="212">
        <v>0</v>
      </c>
      <c r="BN49" s="212">
        <v>0</v>
      </c>
      <c r="BO49" s="368">
        <f t="shared" si="139"/>
        <v>0</v>
      </c>
      <c r="BP49" s="373">
        <v>0</v>
      </c>
      <c r="BQ49" s="212">
        <v>0</v>
      </c>
      <c r="BR49" s="212">
        <v>0</v>
      </c>
      <c r="BS49" s="212">
        <v>0</v>
      </c>
      <c r="BT49" s="370">
        <f t="shared" si="140"/>
        <v>0</v>
      </c>
      <c r="BU49" s="371">
        <f t="shared" si="141"/>
        <v>0</v>
      </c>
      <c r="BV49" s="210">
        <v>26</v>
      </c>
      <c r="BW49" s="212">
        <v>5779.1839162587185</v>
      </c>
      <c r="BX49" s="212">
        <v>20634.289285258408</v>
      </c>
      <c r="BY49" s="212">
        <v>0</v>
      </c>
      <c r="BZ49" s="212">
        <v>0</v>
      </c>
      <c r="CA49" s="368">
        <f t="shared" si="142"/>
        <v>26413.473201517125</v>
      </c>
      <c r="CB49" s="373">
        <v>0</v>
      </c>
      <c r="CC49" s="212">
        <v>319.5060782840668</v>
      </c>
      <c r="CD49" s="212">
        <v>0</v>
      </c>
      <c r="CE49" s="212">
        <v>0</v>
      </c>
      <c r="CF49" s="370">
        <f t="shared" si="143"/>
        <v>319.5060782840668</v>
      </c>
      <c r="CG49" s="371">
        <f t="shared" si="144"/>
        <v>26732.979279801191</v>
      </c>
      <c r="CH49" s="210">
        <v>26</v>
      </c>
      <c r="CI49" s="370">
        <f t="shared" si="145"/>
        <v>15126897.28751638</v>
      </c>
      <c r="CJ49" s="370">
        <f t="shared" si="146"/>
        <v>15228487.867508104</v>
      </c>
      <c r="CK49" s="370">
        <f t="shared" si="147"/>
        <v>0</v>
      </c>
      <c r="CL49" s="370">
        <f t="shared" si="148"/>
        <v>0</v>
      </c>
      <c r="CM49" s="372">
        <f t="shared" si="157"/>
        <v>30355385.155024484</v>
      </c>
      <c r="CN49" s="370">
        <f t="shared" si="149"/>
        <v>47021.056360380091</v>
      </c>
      <c r="CO49" s="370">
        <f t="shared" si="150"/>
        <v>40001.824020576023</v>
      </c>
      <c r="CP49" s="370">
        <f t="shared" si="151"/>
        <v>0</v>
      </c>
      <c r="CQ49" s="370">
        <f t="shared" si="152"/>
        <v>0</v>
      </c>
      <c r="CR49" s="372">
        <f t="shared" si="158"/>
        <v>87022.880380956107</v>
      </c>
      <c r="CS49" s="370">
        <f t="shared" si="153"/>
        <v>15173918.34387676</v>
      </c>
      <c r="CT49" s="370">
        <f t="shared" si="154"/>
        <v>15268489.69152868</v>
      </c>
      <c r="CU49" s="370">
        <f t="shared" si="155"/>
        <v>0</v>
      </c>
      <c r="CV49" s="370">
        <f t="shared" si="156"/>
        <v>0</v>
      </c>
      <c r="CW49" s="372">
        <f t="shared" si="159"/>
        <v>30442408.035405442</v>
      </c>
    </row>
    <row r="50" spans="1:101" ht="15.75" customHeight="1">
      <c r="A50" s="79" t="s">
        <v>242</v>
      </c>
      <c r="B50" s="210">
        <v>27</v>
      </c>
      <c r="C50" s="212">
        <v>136468.17688562811</v>
      </c>
      <c r="D50" s="212">
        <v>86881.647282630773</v>
      </c>
      <c r="E50" s="212">
        <v>0</v>
      </c>
      <c r="F50" s="212">
        <v>0</v>
      </c>
      <c r="G50" s="368">
        <f t="shared" si="124"/>
        <v>223349.82416825887</v>
      </c>
      <c r="H50" s="373">
        <v>575136.23199146078</v>
      </c>
      <c r="I50" s="212">
        <v>389188.0380412275</v>
      </c>
      <c r="J50" s="212">
        <v>0</v>
      </c>
      <c r="K50" s="212">
        <v>0</v>
      </c>
      <c r="L50" s="370">
        <f t="shared" si="125"/>
        <v>964324.27003268828</v>
      </c>
      <c r="M50" s="371">
        <f t="shared" si="126"/>
        <v>1187674.0942009471</v>
      </c>
      <c r="N50" s="210">
        <v>27</v>
      </c>
      <c r="O50" s="212">
        <v>64930.994128335129</v>
      </c>
      <c r="P50" s="212">
        <v>61533.169235217611</v>
      </c>
      <c r="Q50" s="212">
        <v>0</v>
      </c>
      <c r="R50" s="212">
        <v>0</v>
      </c>
      <c r="S50" s="368">
        <f t="shared" si="127"/>
        <v>126464.16336355274</v>
      </c>
      <c r="T50" s="373">
        <v>243782.69079743596</v>
      </c>
      <c r="U50" s="212">
        <v>254902.18443037273</v>
      </c>
      <c r="V50" s="212">
        <v>0</v>
      </c>
      <c r="W50" s="212">
        <v>0</v>
      </c>
      <c r="X50" s="370">
        <f t="shared" si="128"/>
        <v>498684.87522780872</v>
      </c>
      <c r="Y50" s="371">
        <f t="shared" si="129"/>
        <v>625149.03859136149</v>
      </c>
      <c r="Z50" s="210">
        <v>27</v>
      </c>
      <c r="AA50" s="212">
        <v>11759.737421448828</v>
      </c>
      <c r="AB50" s="212">
        <v>10984.992552343627</v>
      </c>
      <c r="AC50" s="212">
        <v>0</v>
      </c>
      <c r="AD50" s="212">
        <v>0</v>
      </c>
      <c r="AE50" s="368">
        <f t="shared" si="130"/>
        <v>22744.729973792455</v>
      </c>
      <c r="AF50" s="373">
        <v>40645.116650019001</v>
      </c>
      <c r="AG50" s="212">
        <v>52529.868352141522</v>
      </c>
      <c r="AH50" s="212">
        <v>0</v>
      </c>
      <c r="AI50" s="212">
        <v>0</v>
      </c>
      <c r="AJ50" s="370">
        <f t="shared" si="131"/>
        <v>93174.985002160523</v>
      </c>
      <c r="AK50" s="371">
        <f t="shared" si="132"/>
        <v>115919.71497595299</v>
      </c>
      <c r="AL50" s="210">
        <v>27</v>
      </c>
      <c r="AM50" s="212">
        <v>2159153.2534079435</v>
      </c>
      <c r="AN50" s="212">
        <v>2311660.5143639552</v>
      </c>
      <c r="AO50" s="212">
        <v>0</v>
      </c>
      <c r="AP50" s="212">
        <v>0</v>
      </c>
      <c r="AQ50" s="368">
        <f t="shared" si="133"/>
        <v>4470813.7677718988</v>
      </c>
      <c r="AR50" s="373">
        <v>9247121.1821930297</v>
      </c>
      <c r="AS50" s="212">
        <v>10063874.459522935</v>
      </c>
      <c r="AT50" s="212">
        <v>0</v>
      </c>
      <c r="AU50" s="212">
        <v>0</v>
      </c>
      <c r="AV50" s="370">
        <f t="shared" si="134"/>
        <v>19310995.641715966</v>
      </c>
      <c r="AW50" s="371">
        <f t="shared" si="135"/>
        <v>23781809.409487866</v>
      </c>
      <c r="AX50" s="210">
        <v>27</v>
      </c>
      <c r="AY50" s="212">
        <v>284564.2932281096</v>
      </c>
      <c r="AZ50" s="212">
        <v>318835.37362046301</v>
      </c>
      <c r="BA50" s="212">
        <v>0</v>
      </c>
      <c r="BB50" s="212">
        <v>0</v>
      </c>
      <c r="BC50" s="368">
        <f t="shared" si="136"/>
        <v>603399.66684857267</v>
      </c>
      <c r="BD50" s="373">
        <v>432791.30746527883</v>
      </c>
      <c r="BE50" s="212">
        <v>465010.96309075848</v>
      </c>
      <c r="BF50" s="212">
        <v>0</v>
      </c>
      <c r="BG50" s="212">
        <v>0</v>
      </c>
      <c r="BH50" s="370">
        <f t="shared" si="137"/>
        <v>897802.27055603731</v>
      </c>
      <c r="BI50" s="371">
        <f t="shared" si="138"/>
        <v>1501201.93740461</v>
      </c>
      <c r="BJ50" s="210">
        <v>27</v>
      </c>
      <c r="BK50" s="212">
        <v>0</v>
      </c>
      <c r="BL50" s="212">
        <v>0</v>
      </c>
      <c r="BM50" s="212">
        <v>0</v>
      </c>
      <c r="BN50" s="212">
        <v>0</v>
      </c>
      <c r="BO50" s="368">
        <f t="shared" si="139"/>
        <v>0</v>
      </c>
      <c r="BP50" s="373">
        <v>0</v>
      </c>
      <c r="BQ50" s="212">
        <v>0</v>
      </c>
      <c r="BR50" s="212">
        <v>0</v>
      </c>
      <c r="BS50" s="212">
        <v>0</v>
      </c>
      <c r="BT50" s="370">
        <f t="shared" si="140"/>
        <v>0</v>
      </c>
      <c r="BU50" s="371">
        <f t="shared" si="141"/>
        <v>0</v>
      </c>
      <c r="BV50" s="210">
        <v>27</v>
      </c>
      <c r="BW50" s="212">
        <v>13754.198134650107</v>
      </c>
      <c r="BX50" s="212">
        <v>16782.343071383402</v>
      </c>
      <c r="BY50" s="212">
        <v>0</v>
      </c>
      <c r="BZ50" s="212">
        <v>0</v>
      </c>
      <c r="CA50" s="368">
        <f t="shared" si="142"/>
        <v>30536.541206033507</v>
      </c>
      <c r="CB50" s="373">
        <v>94925.015314429649</v>
      </c>
      <c r="CC50" s="212">
        <v>79883.157956958559</v>
      </c>
      <c r="CD50" s="212">
        <v>0</v>
      </c>
      <c r="CE50" s="212">
        <v>0</v>
      </c>
      <c r="CF50" s="370">
        <f t="shared" si="143"/>
        <v>174808.17327138822</v>
      </c>
      <c r="CG50" s="371">
        <f t="shared" si="144"/>
        <v>205344.71447742172</v>
      </c>
      <c r="CH50" s="210">
        <v>27</v>
      </c>
      <c r="CI50" s="370">
        <f t="shared" si="145"/>
        <v>2670630.6532061151</v>
      </c>
      <c r="CJ50" s="370">
        <f t="shared" si="146"/>
        <v>2806678.0401259935</v>
      </c>
      <c r="CK50" s="370">
        <f t="shared" si="147"/>
        <v>0</v>
      </c>
      <c r="CL50" s="370">
        <f t="shared" si="148"/>
        <v>0</v>
      </c>
      <c r="CM50" s="372">
        <f t="shared" si="157"/>
        <v>5477308.6933321087</v>
      </c>
      <c r="CN50" s="370">
        <f t="shared" si="149"/>
        <v>10634401.544411656</v>
      </c>
      <c r="CO50" s="370">
        <f t="shared" si="150"/>
        <v>11305388.671394393</v>
      </c>
      <c r="CP50" s="370">
        <f t="shared" si="151"/>
        <v>0</v>
      </c>
      <c r="CQ50" s="370">
        <f t="shared" si="152"/>
        <v>0</v>
      </c>
      <c r="CR50" s="372">
        <f t="shared" si="158"/>
        <v>21939790.215806048</v>
      </c>
      <c r="CS50" s="370">
        <f t="shared" si="153"/>
        <v>13305032.197617771</v>
      </c>
      <c r="CT50" s="370">
        <f t="shared" si="154"/>
        <v>14112066.711520387</v>
      </c>
      <c r="CU50" s="370">
        <f t="shared" si="155"/>
        <v>0</v>
      </c>
      <c r="CV50" s="370">
        <f t="shared" si="156"/>
        <v>0</v>
      </c>
      <c r="CW50" s="372">
        <f t="shared" si="159"/>
        <v>27417098.909138158</v>
      </c>
    </row>
    <row r="51" spans="1:101" ht="15.75" customHeight="1">
      <c r="A51" s="79" t="s">
        <v>243</v>
      </c>
      <c r="B51" s="210">
        <v>28</v>
      </c>
      <c r="C51" s="212">
        <v>123921.86112857098</v>
      </c>
      <c r="D51" s="212">
        <v>129108.18200690403</v>
      </c>
      <c r="E51" s="212">
        <v>0</v>
      </c>
      <c r="F51" s="212">
        <v>0</v>
      </c>
      <c r="G51" s="368">
        <f t="shared" si="124"/>
        <v>253030.04313547502</v>
      </c>
      <c r="H51" s="373">
        <v>186.82493886185233</v>
      </c>
      <c r="I51" s="212">
        <v>0</v>
      </c>
      <c r="J51" s="212">
        <v>0</v>
      </c>
      <c r="K51" s="212">
        <v>0</v>
      </c>
      <c r="L51" s="370">
        <f t="shared" si="125"/>
        <v>186.82493886185233</v>
      </c>
      <c r="M51" s="371">
        <f t="shared" si="126"/>
        <v>253216.86807433687</v>
      </c>
      <c r="N51" s="210">
        <v>28</v>
      </c>
      <c r="O51" s="212">
        <v>32835.431964214229</v>
      </c>
      <c r="P51" s="212">
        <v>44620.568444036035</v>
      </c>
      <c r="Q51" s="212">
        <v>0</v>
      </c>
      <c r="R51" s="212">
        <v>0</v>
      </c>
      <c r="S51" s="368">
        <f t="shared" si="127"/>
        <v>77456.000408250256</v>
      </c>
      <c r="T51" s="373">
        <v>308.81897094478086</v>
      </c>
      <c r="U51" s="212">
        <v>0</v>
      </c>
      <c r="V51" s="212">
        <v>0</v>
      </c>
      <c r="W51" s="212">
        <v>0</v>
      </c>
      <c r="X51" s="370">
        <f t="shared" si="128"/>
        <v>308.81897094478086</v>
      </c>
      <c r="Y51" s="371">
        <f t="shared" si="129"/>
        <v>77764.819379195033</v>
      </c>
      <c r="Z51" s="210">
        <v>28</v>
      </c>
      <c r="AA51" s="212">
        <v>0</v>
      </c>
      <c r="AB51" s="212">
        <v>0</v>
      </c>
      <c r="AC51" s="212">
        <v>0</v>
      </c>
      <c r="AD51" s="212">
        <v>0</v>
      </c>
      <c r="AE51" s="368">
        <f t="shared" si="130"/>
        <v>0</v>
      </c>
      <c r="AF51" s="373">
        <v>0</v>
      </c>
      <c r="AG51" s="212">
        <v>0</v>
      </c>
      <c r="AH51" s="212">
        <v>0</v>
      </c>
      <c r="AI51" s="212">
        <v>0</v>
      </c>
      <c r="AJ51" s="370">
        <f t="shared" si="131"/>
        <v>0</v>
      </c>
      <c r="AK51" s="371">
        <f t="shared" si="132"/>
        <v>0</v>
      </c>
      <c r="AL51" s="210">
        <v>28</v>
      </c>
      <c r="AM51" s="212">
        <v>2316677.0512984064</v>
      </c>
      <c r="AN51" s="212">
        <v>2588263.1679158178</v>
      </c>
      <c r="AO51" s="212">
        <v>0</v>
      </c>
      <c r="AP51" s="212">
        <v>0</v>
      </c>
      <c r="AQ51" s="368">
        <f t="shared" si="133"/>
        <v>4904940.2192142243</v>
      </c>
      <c r="AR51" s="373">
        <v>33103.985527081815</v>
      </c>
      <c r="AS51" s="212">
        <v>31712.946467044698</v>
      </c>
      <c r="AT51" s="212">
        <v>0</v>
      </c>
      <c r="AU51" s="212">
        <v>0</v>
      </c>
      <c r="AV51" s="370">
        <f t="shared" si="134"/>
        <v>64816.931994126513</v>
      </c>
      <c r="AW51" s="371">
        <f t="shared" si="135"/>
        <v>4969757.1512083504</v>
      </c>
      <c r="AX51" s="210">
        <v>28</v>
      </c>
      <c r="AY51" s="212">
        <v>32581.894045768418</v>
      </c>
      <c r="AZ51" s="212">
        <v>29057.449226691555</v>
      </c>
      <c r="BA51" s="212">
        <v>0</v>
      </c>
      <c r="BB51" s="212">
        <v>0</v>
      </c>
      <c r="BC51" s="368">
        <f t="shared" si="136"/>
        <v>61639.34327245997</v>
      </c>
      <c r="BD51" s="373">
        <v>308.47920601649679</v>
      </c>
      <c r="BE51" s="212">
        <v>0</v>
      </c>
      <c r="BF51" s="212">
        <v>0</v>
      </c>
      <c r="BG51" s="212">
        <v>0</v>
      </c>
      <c r="BH51" s="370">
        <f t="shared" si="137"/>
        <v>308.47920601649679</v>
      </c>
      <c r="BI51" s="371">
        <f t="shared" si="138"/>
        <v>61947.822478476468</v>
      </c>
      <c r="BJ51" s="210">
        <v>28</v>
      </c>
      <c r="BK51" s="212">
        <v>0</v>
      </c>
      <c r="BL51" s="212">
        <v>0</v>
      </c>
      <c r="BM51" s="212">
        <v>0</v>
      </c>
      <c r="BN51" s="212">
        <v>0</v>
      </c>
      <c r="BO51" s="368">
        <f t="shared" si="139"/>
        <v>0</v>
      </c>
      <c r="BP51" s="373">
        <v>0</v>
      </c>
      <c r="BQ51" s="212">
        <v>0</v>
      </c>
      <c r="BR51" s="212">
        <v>0</v>
      </c>
      <c r="BS51" s="212">
        <v>0</v>
      </c>
      <c r="BT51" s="370">
        <f t="shared" si="140"/>
        <v>0</v>
      </c>
      <c r="BU51" s="371">
        <f t="shared" si="141"/>
        <v>0</v>
      </c>
      <c r="BV51" s="210">
        <v>28</v>
      </c>
      <c r="BW51" s="212">
        <v>0</v>
      </c>
      <c r="BX51" s="212">
        <v>0</v>
      </c>
      <c r="BY51" s="212">
        <v>0</v>
      </c>
      <c r="BZ51" s="212">
        <v>0</v>
      </c>
      <c r="CA51" s="368">
        <f t="shared" si="142"/>
        <v>0</v>
      </c>
      <c r="CB51" s="373">
        <v>0</v>
      </c>
      <c r="CC51" s="212">
        <v>0</v>
      </c>
      <c r="CD51" s="212">
        <v>0</v>
      </c>
      <c r="CE51" s="212">
        <v>0</v>
      </c>
      <c r="CF51" s="370">
        <f t="shared" si="143"/>
        <v>0</v>
      </c>
      <c r="CG51" s="371">
        <f t="shared" si="144"/>
        <v>0</v>
      </c>
      <c r="CH51" s="210">
        <v>28</v>
      </c>
      <c r="CI51" s="370">
        <f t="shared" si="145"/>
        <v>2506016.2384369601</v>
      </c>
      <c r="CJ51" s="370">
        <f t="shared" si="146"/>
        <v>2791049.3675934491</v>
      </c>
      <c r="CK51" s="370">
        <f t="shared" si="147"/>
        <v>0</v>
      </c>
      <c r="CL51" s="370">
        <f t="shared" si="148"/>
        <v>0</v>
      </c>
      <c r="CM51" s="372">
        <f t="shared" si="157"/>
        <v>5297065.6060304092</v>
      </c>
      <c r="CN51" s="370">
        <f t="shared" si="149"/>
        <v>33908.108642904946</v>
      </c>
      <c r="CO51" s="370">
        <f t="shared" si="150"/>
        <v>31712.946467044698</v>
      </c>
      <c r="CP51" s="370">
        <f t="shared" si="151"/>
        <v>0</v>
      </c>
      <c r="CQ51" s="370">
        <f t="shared" si="152"/>
        <v>0</v>
      </c>
      <c r="CR51" s="372">
        <f t="shared" si="158"/>
        <v>65621.055109949637</v>
      </c>
      <c r="CS51" s="370">
        <f t="shared" si="153"/>
        <v>2539924.3470798652</v>
      </c>
      <c r="CT51" s="370">
        <f t="shared" si="154"/>
        <v>2822762.3140604938</v>
      </c>
      <c r="CU51" s="370">
        <f t="shared" si="155"/>
        <v>0</v>
      </c>
      <c r="CV51" s="370">
        <f t="shared" si="156"/>
        <v>0</v>
      </c>
      <c r="CW51" s="372">
        <f t="shared" si="159"/>
        <v>5362686.661140359</v>
      </c>
    </row>
    <row r="52" spans="1:101" ht="15.75" customHeight="1">
      <c r="A52" s="79" t="s">
        <v>244</v>
      </c>
      <c r="B52" s="210">
        <v>29</v>
      </c>
      <c r="C52" s="212">
        <v>64450.884426310949</v>
      </c>
      <c r="D52" s="212">
        <v>47425.354058693752</v>
      </c>
      <c r="E52" s="212">
        <v>0</v>
      </c>
      <c r="F52" s="212">
        <v>0</v>
      </c>
      <c r="G52" s="368">
        <f t="shared" si="124"/>
        <v>111876.23848500469</v>
      </c>
      <c r="H52" s="373">
        <v>0</v>
      </c>
      <c r="I52" s="212">
        <v>0</v>
      </c>
      <c r="J52" s="212">
        <v>0</v>
      </c>
      <c r="K52" s="212">
        <v>0</v>
      </c>
      <c r="L52" s="370">
        <f t="shared" si="125"/>
        <v>0</v>
      </c>
      <c r="M52" s="371">
        <f t="shared" si="126"/>
        <v>111876.23848500469</v>
      </c>
      <c r="N52" s="210">
        <v>29</v>
      </c>
      <c r="O52" s="212">
        <v>12223.19304055712</v>
      </c>
      <c r="P52" s="212">
        <v>13710.690585699385</v>
      </c>
      <c r="Q52" s="212">
        <v>0</v>
      </c>
      <c r="R52" s="212">
        <v>0</v>
      </c>
      <c r="S52" s="368">
        <f t="shared" si="127"/>
        <v>25933.883626256506</v>
      </c>
      <c r="T52" s="373">
        <v>0</v>
      </c>
      <c r="U52" s="212">
        <v>0</v>
      </c>
      <c r="V52" s="212">
        <v>0</v>
      </c>
      <c r="W52" s="212">
        <v>0</v>
      </c>
      <c r="X52" s="370">
        <f t="shared" si="128"/>
        <v>0</v>
      </c>
      <c r="Y52" s="371">
        <f t="shared" si="129"/>
        <v>25933.883626256506</v>
      </c>
      <c r="Z52" s="210">
        <v>29</v>
      </c>
      <c r="AA52" s="212">
        <v>0</v>
      </c>
      <c r="AB52" s="212">
        <v>2496.6229924912159</v>
      </c>
      <c r="AC52" s="212">
        <v>0</v>
      </c>
      <c r="AD52" s="212">
        <v>0</v>
      </c>
      <c r="AE52" s="368">
        <f t="shared" si="130"/>
        <v>2496.6229924912159</v>
      </c>
      <c r="AF52" s="373">
        <v>0</v>
      </c>
      <c r="AG52" s="212">
        <v>0</v>
      </c>
      <c r="AH52" s="212">
        <v>0</v>
      </c>
      <c r="AI52" s="212">
        <v>0</v>
      </c>
      <c r="AJ52" s="370">
        <f t="shared" si="131"/>
        <v>0</v>
      </c>
      <c r="AK52" s="371">
        <f t="shared" si="132"/>
        <v>2496.6229924912159</v>
      </c>
      <c r="AL52" s="210">
        <v>29</v>
      </c>
      <c r="AM52" s="212">
        <v>1026828.6457779856</v>
      </c>
      <c r="AN52" s="212">
        <v>1113829.0026785755</v>
      </c>
      <c r="AO52" s="212">
        <v>0</v>
      </c>
      <c r="AP52" s="212">
        <v>0</v>
      </c>
      <c r="AQ52" s="368">
        <f t="shared" si="133"/>
        <v>2140657.6484565609</v>
      </c>
      <c r="AR52" s="373">
        <v>0</v>
      </c>
      <c r="AS52" s="212">
        <v>0</v>
      </c>
      <c r="AT52" s="212">
        <v>0</v>
      </c>
      <c r="AU52" s="212">
        <v>0</v>
      </c>
      <c r="AV52" s="370">
        <f t="shared" si="134"/>
        <v>0</v>
      </c>
      <c r="AW52" s="371">
        <f t="shared" si="135"/>
        <v>2140657.6484565609</v>
      </c>
      <c r="AX52" s="210">
        <v>29</v>
      </c>
      <c r="AY52" s="212">
        <v>60827.648029151271</v>
      </c>
      <c r="AZ52" s="212">
        <v>84113.969374970693</v>
      </c>
      <c r="BA52" s="212">
        <v>0</v>
      </c>
      <c r="BB52" s="212">
        <v>0</v>
      </c>
      <c r="BC52" s="368">
        <f t="shared" si="136"/>
        <v>144941.61740412196</v>
      </c>
      <c r="BD52" s="373">
        <v>0</v>
      </c>
      <c r="BE52" s="212">
        <v>0</v>
      </c>
      <c r="BF52" s="212">
        <v>0</v>
      </c>
      <c r="BG52" s="212">
        <v>0</v>
      </c>
      <c r="BH52" s="370">
        <f t="shared" si="137"/>
        <v>0</v>
      </c>
      <c r="BI52" s="371">
        <f t="shared" si="138"/>
        <v>144941.61740412196</v>
      </c>
      <c r="BJ52" s="210">
        <v>29</v>
      </c>
      <c r="BK52" s="212">
        <v>0</v>
      </c>
      <c r="BL52" s="212">
        <v>0</v>
      </c>
      <c r="BM52" s="212">
        <v>0</v>
      </c>
      <c r="BN52" s="212">
        <v>0</v>
      </c>
      <c r="BO52" s="368">
        <f t="shared" si="139"/>
        <v>0</v>
      </c>
      <c r="BP52" s="373">
        <v>0</v>
      </c>
      <c r="BQ52" s="212">
        <v>0</v>
      </c>
      <c r="BR52" s="212">
        <v>0</v>
      </c>
      <c r="BS52" s="212">
        <v>0</v>
      </c>
      <c r="BT52" s="370">
        <f t="shared" si="140"/>
        <v>0</v>
      </c>
      <c r="BU52" s="371">
        <f t="shared" si="141"/>
        <v>0</v>
      </c>
      <c r="BV52" s="210">
        <v>29</v>
      </c>
      <c r="BW52" s="212">
        <v>0</v>
      </c>
      <c r="BX52" s="212">
        <v>0</v>
      </c>
      <c r="BY52" s="212">
        <v>0</v>
      </c>
      <c r="BZ52" s="212">
        <v>0</v>
      </c>
      <c r="CA52" s="368">
        <f t="shared" si="142"/>
        <v>0</v>
      </c>
      <c r="CB52" s="373">
        <v>0</v>
      </c>
      <c r="CC52" s="212">
        <v>0</v>
      </c>
      <c r="CD52" s="212">
        <v>0</v>
      </c>
      <c r="CE52" s="212">
        <v>0</v>
      </c>
      <c r="CF52" s="370">
        <f t="shared" si="143"/>
        <v>0</v>
      </c>
      <c r="CG52" s="371">
        <f t="shared" si="144"/>
        <v>0</v>
      </c>
      <c r="CH52" s="210">
        <v>29</v>
      </c>
      <c r="CI52" s="370">
        <f t="shared" si="145"/>
        <v>1164330.3712740049</v>
      </c>
      <c r="CJ52" s="370">
        <f t="shared" si="146"/>
        <v>1261575.6396904306</v>
      </c>
      <c r="CK52" s="370">
        <f t="shared" si="147"/>
        <v>0</v>
      </c>
      <c r="CL52" s="370">
        <f t="shared" si="148"/>
        <v>0</v>
      </c>
      <c r="CM52" s="372">
        <f t="shared" si="157"/>
        <v>2425906.0109644355</v>
      </c>
      <c r="CN52" s="370">
        <f t="shared" si="149"/>
        <v>0</v>
      </c>
      <c r="CO52" s="370">
        <f t="shared" si="150"/>
        <v>0</v>
      </c>
      <c r="CP52" s="370">
        <f t="shared" si="151"/>
        <v>0</v>
      </c>
      <c r="CQ52" s="370">
        <f t="shared" si="152"/>
        <v>0</v>
      </c>
      <c r="CR52" s="372">
        <f t="shared" si="158"/>
        <v>0</v>
      </c>
      <c r="CS52" s="370">
        <f t="shared" si="153"/>
        <v>1164330.3712740049</v>
      </c>
      <c r="CT52" s="370">
        <f t="shared" si="154"/>
        <v>1261575.6396904306</v>
      </c>
      <c r="CU52" s="370">
        <f t="shared" si="155"/>
        <v>0</v>
      </c>
      <c r="CV52" s="370">
        <f t="shared" si="156"/>
        <v>0</v>
      </c>
      <c r="CW52" s="372">
        <f t="shared" si="159"/>
        <v>2425906.0109644355</v>
      </c>
    </row>
    <row r="53" spans="1:101" ht="15.75" customHeight="1">
      <c r="A53" s="79" t="s">
        <v>245</v>
      </c>
      <c r="B53" s="210">
        <v>30</v>
      </c>
      <c r="C53" s="212">
        <v>45807.483762205069</v>
      </c>
      <c r="D53" s="212">
        <v>39435.347364907168</v>
      </c>
      <c r="E53" s="212">
        <v>0</v>
      </c>
      <c r="F53" s="212">
        <v>0</v>
      </c>
      <c r="G53" s="368">
        <f t="shared" si="124"/>
        <v>85242.831127112237</v>
      </c>
      <c r="H53" s="373">
        <v>32.909096067555076</v>
      </c>
      <c r="I53" s="212">
        <v>356.43739509126033</v>
      </c>
      <c r="J53" s="212">
        <v>0</v>
      </c>
      <c r="K53" s="212">
        <v>0</v>
      </c>
      <c r="L53" s="370">
        <f t="shared" si="125"/>
        <v>389.34649115881541</v>
      </c>
      <c r="M53" s="371">
        <f t="shared" si="126"/>
        <v>85632.177618271046</v>
      </c>
      <c r="N53" s="210">
        <v>30</v>
      </c>
      <c r="O53" s="212">
        <v>75511.118623064103</v>
      </c>
      <c r="P53" s="212">
        <v>65142.178302311579</v>
      </c>
      <c r="Q53" s="212">
        <v>0</v>
      </c>
      <c r="R53" s="212">
        <v>0</v>
      </c>
      <c r="S53" s="368">
        <f t="shared" si="127"/>
        <v>140653.29692537567</v>
      </c>
      <c r="T53" s="373">
        <v>169.82107479385013</v>
      </c>
      <c r="U53" s="212">
        <v>851.91272787635478</v>
      </c>
      <c r="V53" s="212">
        <v>0</v>
      </c>
      <c r="W53" s="212">
        <v>0</v>
      </c>
      <c r="X53" s="370">
        <f t="shared" si="128"/>
        <v>1021.7338026702049</v>
      </c>
      <c r="Y53" s="371">
        <f t="shared" si="129"/>
        <v>141675.03072804588</v>
      </c>
      <c r="Z53" s="210">
        <v>30</v>
      </c>
      <c r="AA53" s="212">
        <v>31176.21174083502</v>
      </c>
      <c r="AB53" s="212">
        <v>20797.052765966902</v>
      </c>
      <c r="AC53" s="212">
        <v>0</v>
      </c>
      <c r="AD53" s="212">
        <v>0</v>
      </c>
      <c r="AE53" s="368">
        <f t="shared" si="130"/>
        <v>51973.264506801919</v>
      </c>
      <c r="AF53" s="373">
        <v>11.977727676576151</v>
      </c>
      <c r="AG53" s="212">
        <v>199.88428878038479</v>
      </c>
      <c r="AH53" s="212">
        <v>0</v>
      </c>
      <c r="AI53" s="212">
        <v>0</v>
      </c>
      <c r="AJ53" s="370">
        <f t="shared" si="131"/>
        <v>211.86201645696093</v>
      </c>
      <c r="AK53" s="371">
        <f t="shared" si="132"/>
        <v>52185.126523258878</v>
      </c>
      <c r="AL53" s="210">
        <v>30</v>
      </c>
      <c r="AM53" s="212">
        <v>375970.87060479051</v>
      </c>
      <c r="AN53" s="212">
        <v>364389.08014058985</v>
      </c>
      <c r="AO53" s="212">
        <v>0</v>
      </c>
      <c r="AP53" s="212">
        <v>0</v>
      </c>
      <c r="AQ53" s="368">
        <f t="shared" si="133"/>
        <v>740359.95074538037</v>
      </c>
      <c r="AR53" s="373">
        <v>641.26595427307075</v>
      </c>
      <c r="AS53" s="212">
        <v>3824.4169030792987</v>
      </c>
      <c r="AT53" s="212">
        <v>0</v>
      </c>
      <c r="AU53" s="212">
        <v>0</v>
      </c>
      <c r="AV53" s="370">
        <f t="shared" si="134"/>
        <v>4465.682857352369</v>
      </c>
      <c r="AW53" s="371">
        <f t="shared" si="135"/>
        <v>744825.63360273279</v>
      </c>
      <c r="AX53" s="210">
        <v>30</v>
      </c>
      <c r="AY53" s="212">
        <v>3651.9797735522152</v>
      </c>
      <c r="AZ53" s="212">
        <v>3634.2507573018856</v>
      </c>
      <c r="BA53" s="212">
        <v>0</v>
      </c>
      <c r="BB53" s="212">
        <v>0</v>
      </c>
      <c r="BC53" s="368">
        <f t="shared" si="136"/>
        <v>7286.2305308541008</v>
      </c>
      <c r="BD53" s="373">
        <v>0</v>
      </c>
      <c r="BE53" s="212">
        <v>38.662410148951246</v>
      </c>
      <c r="BF53" s="212">
        <v>0</v>
      </c>
      <c r="BG53" s="212">
        <v>0</v>
      </c>
      <c r="BH53" s="370">
        <f t="shared" si="137"/>
        <v>38.662410148951246</v>
      </c>
      <c r="BI53" s="371">
        <f t="shared" si="138"/>
        <v>7324.8929410030523</v>
      </c>
      <c r="BJ53" s="210">
        <v>30</v>
      </c>
      <c r="BK53" s="212">
        <v>0</v>
      </c>
      <c r="BL53" s="212">
        <v>0</v>
      </c>
      <c r="BM53" s="212">
        <v>0</v>
      </c>
      <c r="BN53" s="212">
        <v>0</v>
      </c>
      <c r="BO53" s="368">
        <f t="shared" si="139"/>
        <v>0</v>
      </c>
      <c r="BP53" s="373">
        <v>0</v>
      </c>
      <c r="BQ53" s="212">
        <v>0</v>
      </c>
      <c r="BR53" s="212">
        <v>0</v>
      </c>
      <c r="BS53" s="212">
        <v>0</v>
      </c>
      <c r="BT53" s="370">
        <f t="shared" si="140"/>
        <v>0</v>
      </c>
      <c r="BU53" s="371">
        <f t="shared" si="141"/>
        <v>0</v>
      </c>
      <c r="BV53" s="210">
        <v>30</v>
      </c>
      <c r="BW53" s="212">
        <v>4817.0748791147143</v>
      </c>
      <c r="BX53" s="212">
        <v>3918.9044831624506</v>
      </c>
      <c r="BY53" s="212">
        <v>0</v>
      </c>
      <c r="BZ53" s="212">
        <v>0</v>
      </c>
      <c r="CA53" s="368">
        <f t="shared" si="142"/>
        <v>8735.9793622771649</v>
      </c>
      <c r="CB53" s="373">
        <v>0</v>
      </c>
      <c r="CC53" s="212">
        <v>81.202131643089444</v>
      </c>
      <c r="CD53" s="212">
        <v>0</v>
      </c>
      <c r="CE53" s="212">
        <v>0</v>
      </c>
      <c r="CF53" s="370">
        <f t="shared" si="143"/>
        <v>81.202131643089444</v>
      </c>
      <c r="CG53" s="371">
        <f t="shared" si="144"/>
        <v>8817.1814939202541</v>
      </c>
      <c r="CH53" s="210">
        <v>30</v>
      </c>
      <c r="CI53" s="370">
        <f t="shared" si="145"/>
        <v>536934.73938356177</v>
      </c>
      <c r="CJ53" s="370">
        <f t="shared" si="146"/>
        <v>497316.81381423981</v>
      </c>
      <c r="CK53" s="370">
        <f t="shared" si="147"/>
        <v>0</v>
      </c>
      <c r="CL53" s="370">
        <f t="shared" si="148"/>
        <v>0</v>
      </c>
      <c r="CM53" s="372">
        <f t="shared" si="157"/>
        <v>1034251.5531978016</v>
      </c>
      <c r="CN53" s="370">
        <f t="shared" si="149"/>
        <v>855.9738528110521</v>
      </c>
      <c r="CO53" s="370">
        <f t="shared" si="150"/>
        <v>5352.5158566193395</v>
      </c>
      <c r="CP53" s="370">
        <f t="shared" si="151"/>
        <v>0</v>
      </c>
      <c r="CQ53" s="370">
        <f t="shared" si="152"/>
        <v>0</v>
      </c>
      <c r="CR53" s="372">
        <f t="shared" si="158"/>
        <v>6208.4897094303915</v>
      </c>
      <c r="CS53" s="370">
        <f t="shared" si="153"/>
        <v>537790.7132363728</v>
      </c>
      <c r="CT53" s="370">
        <f t="shared" si="154"/>
        <v>502669.32967085915</v>
      </c>
      <c r="CU53" s="370">
        <f t="shared" si="155"/>
        <v>0</v>
      </c>
      <c r="CV53" s="370">
        <f t="shared" si="156"/>
        <v>0</v>
      </c>
      <c r="CW53" s="372">
        <f t="shared" si="159"/>
        <v>1040460.042907232</v>
      </c>
    </row>
    <row r="54" spans="1:101" ht="15.75" customHeight="1">
      <c r="A54" s="79" t="s">
        <v>246</v>
      </c>
      <c r="B54" s="210">
        <v>31</v>
      </c>
      <c r="C54" s="212">
        <v>315939.24827098037</v>
      </c>
      <c r="D54" s="212">
        <v>279516.30956979719</v>
      </c>
      <c r="E54" s="212">
        <v>0</v>
      </c>
      <c r="F54" s="212">
        <v>0</v>
      </c>
      <c r="G54" s="368">
        <f t="shared" si="124"/>
        <v>595455.55784077756</v>
      </c>
      <c r="H54" s="373">
        <v>80304.590841456491</v>
      </c>
      <c r="I54" s="212">
        <v>72661.410680292131</v>
      </c>
      <c r="J54" s="212">
        <v>0</v>
      </c>
      <c r="K54" s="212">
        <v>0</v>
      </c>
      <c r="L54" s="370">
        <f t="shared" si="125"/>
        <v>152966.00152174861</v>
      </c>
      <c r="M54" s="371">
        <f t="shared" si="126"/>
        <v>748421.55936252617</v>
      </c>
      <c r="N54" s="210">
        <v>31</v>
      </c>
      <c r="O54" s="212">
        <v>769594.01371428731</v>
      </c>
      <c r="P54" s="212">
        <v>684276.19853911456</v>
      </c>
      <c r="Q54" s="212">
        <v>0</v>
      </c>
      <c r="R54" s="212">
        <v>0</v>
      </c>
      <c r="S54" s="368">
        <f t="shared" si="127"/>
        <v>1453870.212253402</v>
      </c>
      <c r="T54" s="373">
        <v>68926.20301039984</v>
      </c>
      <c r="U54" s="212">
        <v>52589.795854369913</v>
      </c>
      <c r="V54" s="212">
        <v>0</v>
      </c>
      <c r="W54" s="212">
        <v>0</v>
      </c>
      <c r="X54" s="370">
        <f t="shared" si="128"/>
        <v>121515.99886476976</v>
      </c>
      <c r="Y54" s="371">
        <f t="shared" si="129"/>
        <v>1575386.2111181717</v>
      </c>
      <c r="Z54" s="210">
        <v>31</v>
      </c>
      <c r="AA54" s="212">
        <v>100999.76930727418</v>
      </c>
      <c r="AB54" s="212">
        <v>103929.00479928998</v>
      </c>
      <c r="AC54" s="212">
        <v>0</v>
      </c>
      <c r="AD54" s="212">
        <v>0</v>
      </c>
      <c r="AE54" s="368">
        <f t="shared" si="130"/>
        <v>204928.77410656417</v>
      </c>
      <c r="AF54" s="373">
        <v>80978.229329284979</v>
      </c>
      <c r="AG54" s="212">
        <v>84484.082612561295</v>
      </c>
      <c r="AH54" s="212">
        <v>0</v>
      </c>
      <c r="AI54" s="212">
        <v>0</v>
      </c>
      <c r="AJ54" s="370">
        <f t="shared" si="131"/>
        <v>165462.31194184627</v>
      </c>
      <c r="AK54" s="371">
        <f t="shared" si="132"/>
        <v>370391.08604841045</v>
      </c>
      <c r="AL54" s="210">
        <v>31</v>
      </c>
      <c r="AM54" s="212">
        <v>5597831.7799882619</v>
      </c>
      <c r="AN54" s="212">
        <v>5370840.7280146368</v>
      </c>
      <c r="AO54" s="212">
        <v>0</v>
      </c>
      <c r="AP54" s="212">
        <v>0</v>
      </c>
      <c r="AQ54" s="368">
        <f t="shared" si="133"/>
        <v>10968672.5080029</v>
      </c>
      <c r="AR54" s="373">
        <v>981104.78277983214</v>
      </c>
      <c r="AS54" s="212">
        <v>993206.03940797341</v>
      </c>
      <c r="AT54" s="212">
        <v>0</v>
      </c>
      <c r="AU54" s="212">
        <v>0</v>
      </c>
      <c r="AV54" s="370">
        <f t="shared" si="134"/>
        <v>1974310.8221878055</v>
      </c>
      <c r="AW54" s="371">
        <f t="shared" si="135"/>
        <v>12942983.330190705</v>
      </c>
      <c r="AX54" s="210">
        <v>31</v>
      </c>
      <c r="AY54" s="212">
        <v>34221.497029787155</v>
      </c>
      <c r="AZ54" s="212">
        <v>34572.458116873735</v>
      </c>
      <c r="BA54" s="212">
        <v>0</v>
      </c>
      <c r="BB54" s="212">
        <v>0</v>
      </c>
      <c r="BC54" s="368">
        <f t="shared" si="136"/>
        <v>68793.955146660883</v>
      </c>
      <c r="BD54" s="373">
        <v>8384.5235915375761</v>
      </c>
      <c r="BE54" s="212">
        <v>13610.728660615747</v>
      </c>
      <c r="BF54" s="212">
        <v>0</v>
      </c>
      <c r="BG54" s="212">
        <v>0</v>
      </c>
      <c r="BH54" s="370">
        <f t="shared" si="137"/>
        <v>21995.252252153325</v>
      </c>
      <c r="BI54" s="371">
        <f t="shared" si="138"/>
        <v>90789.207398814207</v>
      </c>
      <c r="BJ54" s="210">
        <v>31</v>
      </c>
      <c r="BK54" s="212">
        <v>0</v>
      </c>
      <c r="BL54" s="212">
        <v>0</v>
      </c>
      <c r="BM54" s="212">
        <v>0</v>
      </c>
      <c r="BN54" s="212">
        <v>0</v>
      </c>
      <c r="BO54" s="368">
        <f t="shared" si="139"/>
        <v>0</v>
      </c>
      <c r="BP54" s="373">
        <v>0</v>
      </c>
      <c r="BQ54" s="212">
        <v>0</v>
      </c>
      <c r="BR54" s="212">
        <v>0</v>
      </c>
      <c r="BS54" s="212">
        <v>0</v>
      </c>
      <c r="BT54" s="370">
        <f t="shared" si="140"/>
        <v>0</v>
      </c>
      <c r="BU54" s="371">
        <f t="shared" si="141"/>
        <v>0</v>
      </c>
      <c r="BV54" s="210">
        <v>31</v>
      </c>
      <c r="BW54" s="212">
        <v>18506.787120739078</v>
      </c>
      <c r="BX54" s="212">
        <v>30965.166755325281</v>
      </c>
      <c r="BY54" s="212">
        <v>0</v>
      </c>
      <c r="BZ54" s="212">
        <v>0</v>
      </c>
      <c r="CA54" s="368">
        <f t="shared" si="142"/>
        <v>49471.953876064363</v>
      </c>
      <c r="CB54" s="373">
        <v>13030.109729361991</v>
      </c>
      <c r="CC54" s="212">
        <v>24969.806324002788</v>
      </c>
      <c r="CD54" s="212">
        <v>0</v>
      </c>
      <c r="CE54" s="212">
        <v>0</v>
      </c>
      <c r="CF54" s="370">
        <f t="shared" si="143"/>
        <v>37999.916053364781</v>
      </c>
      <c r="CG54" s="371">
        <f t="shared" si="144"/>
        <v>87471.869929429144</v>
      </c>
      <c r="CH54" s="210">
        <v>31</v>
      </c>
      <c r="CI54" s="370">
        <f t="shared" si="145"/>
        <v>6837093.0954313297</v>
      </c>
      <c r="CJ54" s="370">
        <f t="shared" si="146"/>
        <v>6504099.8657950377</v>
      </c>
      <c r="CK54" s="370">
        <f t="shared" si="147"/>
        <v>0</v>
      </c>
      <c r="CL54" s="370">
        <f t="shared" si="148"/>
        <v>0</v>
      </c>
      <c r="CM54" s="372">
        <f t="shared" si="157"/>
        <v>13341192.961226366</v>
      </c>
      <c r="CN54" s="370">
        <f t="shared" si="149"/>
        <v>1232728.4392818729</v>
      </c>
      <c r="CO54" s="370">
        <f t="shared" si="150"/>
        <v>1241521.8635398154</v>
      </c>
      <c r="CP54" s="370">
        <f t="shared" si="151"/>
        <v>0</v>
      </c>
      <c r="CQ54" s="370">
        <f t="shared" si="152"/>
        <v>0</v>
      </c>
      <c r="CR54" s="372">
        <f t="shared" si="158"/>
        <v>2474250.3028216884</v>
      </c>
      <c r="CS54" s="370">
        <f t="shared" si="153"/>
        <v>8069821.5347132031</v>
      </c>
      <c r="CT54" s="370">
        <f t="shared" si="154"/>
        <v>7745621.7293348536</v>
      </c>
      <c r="CU54" s="370">
        <f t="shared" si="155"/>
        <v>0</v>
      </c>
      <c r="CV54" s="370">
        <f t="shared" si="156"/>
        <v>0</v>
      </c>
      <c r="CW54" s="372">
        <f t="shared" si="159"/>
        <v>15815443.264048057</v>
      </c>
    </row>
    <row r="55" spans="1:101" ht="15.75" customHeight="1">
      <c r="A55" s="79" t="s">
        <v>247</v>
      </c>
      <c r="B55" s="210">
        <v>32</v>
      </c>
      <c r="C55" s="212">
        <v>348242.85181017476</v>
      </c>
      <c r="D55" s="212">
        <v>307436.88984827913</v>
      </c>
      <c r="E55" s="212">
        <v>0</v>
      </c>
      <c r="F55" s="212">
        <v>0</v>
      </c>
      <c r="G55" s="368">
        <f t="shared" si="124"/>
        <v>655679.74165845383</v>
      </c>
      <c r="H55" s="373">
        <v>151671.72166131408</v>
      </c>
      <c r="I55" s="212">
        <v>129735.96540676459</v>
      </c>
      <c r="J55" s="212">
        <v>0</v>
      </c>
      <c r="K55" s="212">
        <v>0</v>
      </c>
      <c r="L55" s="370">
        <f t="shared" si="125"/>
        <v>281407.68706807867</v>
      </c>
      <c r="M55" s="371">
        <f t="shared" si="126"/>
        <v>937087.4287265325</v>
      </c>
      <c r="N55" s="210">
        <v>32</v>
      </c>
      <c r="O55" s="212">
        <v>411656.82696291234</v>
      </c>
      <c r="P55" s="212">
        <v>397597.68647702649</v>
      </c>
      <c r="Q55" s="212">
        <v>0</v>
      </c>
      <c r="R55" s="212">
        <v>0</v>
      </c>
      <c r="S55" s="368">
        <f t="shared" si="127"/>
        <v>809254.51343993889</v>
      </c>
      <c r="T55" s="373">
        <v>156449.63169055738</v>
      </c>
      <c r="U55" s="212">
        <v>162524.08508732423</v>
      </c>
      <c r="V55" s="212">
        <v>0</v>
      </c>
      <c r="W55" s="212">
        <v>0</v>
      </c>
      <c r="X55" s="370">
        <f t="shared" si="128"/>
        <v>318973.71677788161</v>
      </c>
      <c r="Y55" s="371">
        <f t="shared" si="129"/>
        <v>1128228.2302178205</v>
      </c>
      <c r="Z55" s="210">
        <v>32</v>
      </c>
      <c r="AA55" s="212">
        <v>122828.76711359071</v>
      </c>
      <c r="AB55" s="212">
        <v>136851.9105369171</v>
      </c>
      <c r="AC55" s="212">
        <v>0</v>
      </c>
      <c r="AD55" s="212">
        <v>0</v>
      </c>
      <c r="AE55" s="368">
        <f t="shared" si="130"/>
        <v>259680.67765050783</v>
      </c>
      <c r="AF55" s="373">
        <v>57590.844212792261</v>
      </c>
      <c r="AG55" s="212">
        <v>89716.907227851145</v>
      </c>
      <c r="AH55" s="212">
        <v>0</v>
      </c>
      <c r="AI55" s="212">
        <v>0</v>
      </c>
      <c r="AJ55" s="370">
        <f t="shared" si="131"/>
        <v>147307.75144064339</v>
      </c>
      <c r="AK55" s="371">
        <f t="shared" si="132"/>
        <v>406988.42909115122</v>
      </c>
      <c r="AL55" s="210">
        <v>32</v>
      </c>
      <c r="AM55" s="212">
        <v>4400623.0373991029</v>
      </c>
      <c r="AN55" s="212">
        <v>4741609.8739701575</v>
      </c>
      <c r="AO55" s="212">
        <v>0</v>
      </c>
      <c r="AP55" s="212">
        <v>0</v>
      </c>
      <c r="AQ55" s="368">
        <f t="shared" si="133"/>
        <v>9142232.9113692604</v>
      </c>
      <c r="AR55" s="373">
        <v>1317321.9659735432</v>
      </c>
      <c r="AS55" s="212">
        <v>1420658.1975440255</v>
      </c>
      <c r="AT55" s="212">
        <v>0</v>
      </c>
      <c r="AU55" s="212">
        <v>0</v>
      </c>
      <c r="AV55" s="370">
        <f t="shared" si="134"/>
        <v>2737980.1635175687</v>
      </c>
      <c r="AW55" s="371">
        <f t="shared" si="135"/>
        <v>11880213.074886829</v>
      </c>
      <c r="AX55" s="210">
        <v>32</v>
      </c>
      <c r="AY55" s="212">
        <v>134458.87441641782</v>
      </c>
      <c r="AZ55" s="212">
        <v>191873.72882239326</v>
      </c>
      <c r="BA55" s="212">
        <v>0</v>
      </c>
      <c r="BB55" s="212">
        <v>0</v>
      </c>
      <c r="BC55" s="368">
        <f t="shared" si="136"/>
        <v>326332.60323881108</v>
      </c>
      <c r="BD55" s="373">
        <v>49997.05462141781</v>
      </c>
      <c r="BE55" s="212">
        <v>53826.882308412685</v>
      </c>
      <c r="BF55" s="212">
        <v>0</v>
      </c>
      <c r="BG55" s="212">
        <v>0</v>
      </c>
      <c r="BH55" s="370">
        <f t="shared" si="137"/>
        <v>103823.9369298305</v>
      </c>
      <c r="BI55" s="371">
        <f t="shared" si="138"/>
        <v>430156.5401686416</v>
      </c>
      <c r="BJ55" s="210">
        <v>32</v>
      </c>
      <c r="BK55" s="212">
        <v>0</v>
      </c>
      <c r="BL55" s="212">
        <v>0</v>
      </c>
      <c r="BM55" s="212">
        <v>0</v>
      </c>
      <c r="BN55" s="212">
        <v>0</v>
      </c>
      <c r="BO55" s="368">
        <f t="shared" si="139"/>
        <v>0</v>
      </c>
      <c r="BP55" s="373">
        <v>0</v>
      </c>
      <c r="BQ55" s="212">
        <v>0</v>
      </c>
      <c r="BR55" s="212">
        <v>0</v>
      </c>
      <c r="BS55" s="212">
        <v>0</v>
      </c>
      <c r="BT55" s="370">
        <f t="shared" si="140"/>
        <v>0</v>
      </c>
      <c r="BU55" s="371">
        <f t="shared" si="141"/>
        <v>0</v>
      </c>
      <c r="BV55" s="210">
        <v>32</v>
      </c>
      <c r="BW55" s="212">
        <v>62463.316406828642</v>
      </c>
      <c r="BX55" s="212">
        <v>68016.882468245021</v>
      </c>
      <c r="BY55" s="212">
        <v>0</v>
      </c>
      <c r="BZ55" s="212">
        <v>0</v>
      </c>
      <c r="CA55" s="368">
        <f t="shared" si="142"/>
        <v>130480.19887507366</v>
      </c>
      <c r="CB55" s="373">
        <v>54653.476911841397</v>
      </c>
      <c r="CC55" s="212">
        <v>80555.575469893942</v>
      </c>
      <c r="CD55" s="212">
        <v>0</v>
      </c>
      <c r="CE55" s="212">
        <v>0</v>
      </c>
      <c r="CF55" s="370">
        <f t="shared" si="143"/>
        <v>135209.05238173535</v>
      </c>
      <c r="CG55" s="371">
        <f t="shared" si="144"/>
        <v>265689.25125680899</v>
      </c>
      <c r="CH55" s="210">
        <v>32</v>
      </c>
      <c r="CI55" s="370">
        <f t="shared" si="145"/>
        <v>5480273.6741090268</v>
      </c>
      <c r="CJ55" s="370">
        <f t="shared" si="146"/>
        <v>5843386.9721230185</v>
      </c>
      <c r="CK55" s="370">
        <f t="shared" si="147"/>
        <v>0</v>
      </c>
      <c r="CL55" s="370">
        <f t="shared" si="148"/>
        <v>0</v>
      </c>
      <c r="CM55" s="372">
        <f t="shared" si="157"/>
        <v>11323660.646232046</v>
      </c>
      <c r="CN55" s="370">
        <f t="shared" si="149"/>
        <v>1787684.695071466</v>
      </c>
      <c r="CO55" s="370">
        <f t="shared" si="150"/>
        <v>1937017.6130442719</v>
      </c>
      <c r="CP55" s="370">
        <f t="shared" si="151"/>
        <v>0</v>
      </c>
      <c r="CQ55" s="370">
        <f t="shared" si="152"/>
        <v>0</v>
      </c>
      <c r="CR55" s="372">
        <f t="shared" si="158"/>
        <v>3724702.308115738</v>
      </c>
      <c r="CS55" s="370">
        <f t="shared" si="153"/>
        <v>7267958.3691804931</v>
      </c>
      <c r="CT55" s="370">
        <f t="shared" si="154"/>
        <v>7780404.5851672906</v>
      </c>
      <c r="CU55" s="370">
        <f t="shared" si="155"/>
        <v>0</v>
      </c>
      <c r="CV55" s="370">
        <f t="shared" si="156"/>
        <v>0</v>
      </c>
      <c r="CW55" s="372">
        <f t="shared" si="159"/>
        <v>15048362.954347784</v>
      </c>
    </row>
    <row r="56" spans="1:101" ht="15.75" customHeight="1">
      <c r="A56" s="79" t="s">
        <v>248</v>
      </c>
      <c r="B56" s="210">
        <v>33</v>
      </c>
      <c r="C56" s="212">
        <v>64155.565318842309</v>
      </c>
      <c r="D56" s="212">
        <v>44897.205014621672</v>
      </c>
      <c r="E56" s="212">
        <v>0</v>
      </c>
      <c r="F56" s="212">
        <v>0</v>
      </c>
      <c r="G56" s="368">
        <f t="shared" si="124"/>
        <v>109052.77033346398</v>
      </c>
      <c r="H56" s="373">
        <v>171405.44145647838</v>
      </c>
      <c r="I56" s="212">
        <v>198449.82318952709</v>
      </c>
      <c r="J56" s="212">
        <v>0</v>
      </c>
      <c r="K56" s="212">
        <v>0</v>
      </c>
      <c r="L56" s="370">
        <f t="shared" si="125"/>
        <v>369855.26464600547</v>
      </c>
      <c r="M56" s="371">
        <f t="shared" si="126"/>
        <v>478908.03497946943</v>
      </c>
      <c r="N56" s="210">
        <v>33</v>
      </c>
      <c r="O56" s="212">
        <v>50877.849564258424</v>
      </c>
      <c r="P56" s="212">
        <v>51037.707321765265</v>
      </c>
      <c r="Q56" s="212">
        <v>0</v>
      </c>
      <c r="R56" s="212">
        <v>0</v>
      </c>
      <c r="S56" s="368">
        <f t="shared" si="127"/>
        <v>101915.5568860237</v>
      </c>
      <c r="T56" s="373">
        <v>93871.323700593231</v>
      </c>
      <c r="U56" s="212">
        <v>113853.69399805975</v>
      </c>
      <c r="V56" s="212">
        <v>0</v>
      </c>
      <c r="W56" s="212">
        <v>0</v>
      </c>
      <c r="X56" s="370">
        <f t="shared" si="128"/>
        <v>207725.01769865298</v>
      </c>
      <c r="Y56" s="371">
        <f t="shared" si="129"/>
        <v>309640.57458467665</v>
      </c>
      <c r="Z56" s="210">
        <v>33</v>
      </c>
      <c r="AA56" s="212">
        <v>8396.157812026293</v>
      </c>
      <c r="AB56" s="212">
        <v>3440.9262778383295</v>
      </c>
      <c r="AC56" s="212">
        <v>0</v>
      </c>
      <c r="AD56" s="212">
        <v>0</v>
      </c>
      <c r="AE56" s="368">
        <f t="shared" si="130"/>
        <v>11837.084089864622</v>
      </c>
      <c r="AF56" s="373">
        <v>15811.301554339403</v>
      </c>
      <c r="AG56" s="212">
        <v>6077.9755061259875</v>
      </c>
      <c r="AH56" s="212">
        <v>0</v>
      </c>
      <c r="AI56" s="212">
        <v>0</v>
      </c>
      <c r="AJ56" s="370">
        <f t="shared" si="131"/>
        <v>21889.277060465392</v>
      </c>
      <c r="AK56" s="371">
        <f t="shared" si="132"/>
        <v>33726.361150330013</v>
      </c>
      <c r="AL56" s="210">
        <v>33</v>
      </c>
      <c r="AM56" s="212">
        <v>702345.7894295688</v>
      </c>
      <c r="AN56" s="212">
        <v>794844.49549835478</v>
      </c>
      <c r="AO56" s="212">
        <v>0</v>
      </c>
      <c r="AP56" s="212">
        <v>0</v>
      </c>
      <c r="AQ56" s="368">
        <f t="shared" si="133"/>
        <v>1497190.2849279237</v>
      </c>
      <c r="AR56" s="373">
        <v>1415928.609885416</v>
      </c>
      <c r="AS56" s="212">
        <v>1731208.6105461649</v>
      </c>
      <c r="AT56" s="212">
        <v>0</v>
      </c>
      <c r="AU56" s="212">
        <v>0</v>
      </c>
      <c r="AV56" s="370">
        <f t="shared" si="134"/>
        <v>3147137.2204315811</v>
      </c>
      <c r="AW56" s="371">
        <f t="shared" si="135"/>
        <v>4644327.5053595044</v>
      </c>
      <c r="AX56" s="210">
        <v>33</v>
      </c>
      <c r="AY56" s="212">
        <v>140932.28061853757</v>
      </c>
      <c r="AZ56" s="212">
        <v>143762.63676455335</v>
      </c>
      <c r="BA56" s="212">
        <v>0</v>
      </c>
      <c r="BB56" s="212">
        <v>0</v>
      </c>
      <c r="BC56" s="368">
        <f t="shared" si="136"/>
        <v>284694.91738309094</v>
      </c>
      <c r="BD56" s="373">
        <v>328342.1953331625</v>
      </c>
      <c r="BE56" s="212">
        <v>326127.79394801665</v>
      </c>
      <c r="BF56" s="212">
        <v>0</v>
      </c>
      <c r="BG56" s="212">
        <v>0</v>
      </c>
      <c r="BH56" s="370">
        <f t="shared" si="137"/>
        <v>654469.98928117915</v>
      </c>
      <c r="BI56" s="371">
        <f t="shared" si="138"/>
        <v>939164.90666427009</v>
      </c>
      <c r="BJ56" s="210">
        <v>33</v>
      </c>
      <c r="BK56" s="212">
        <v>0</v>
      </c>
      <c r="BL56" s="212">
        <v>0</v>
      </c>
      <c r="BM56" s="212">
        <v>0</v>
      </c>
      <c r="BN56" s="212">
        <v>0</v>
      </c>
      <c r="BO56" s="368">
        <f t="shared" si="139"/>
        <v>0</v>
      </c>
      <c r="BP56" s="373">
        <v>0</v>
      </c>
      <c r="BQ56" s="212">
        <v>0</v>
      </c>
      <c r="BR56" s="212">
        <v>0</v>
      </c>
      <c r="BS56" s="212">
        <v>0</v>
      </c>
      <c r="BT56" s="370">
        <f t="shared" si="140"/>
        <v>0</v>
      </c>
      <c r="BU56" s="371">
        <f t="shared" si="141"/>
        <v>0</v>
      </c>
      <c r="BV56" s="210">
        <v>33</v>
      </c>
      <c r="BW56" s="212">
        <v>12636.665828720221</v>
      </c>
      <c r="BX56" s="212">
        <v>13033.760576903309</v>
      </c>
      <c r="BY56" s="212">
        <v>0</v>
      </c>
      <c r="BZ56" s="212">
        <v>0</v>
      </c>
      <c r="CA56" s="368">
        <f t="shared" si="142"/>
        <v>25670.42640562353</v>
      </c>
      <c r="CB56" s="373">
        <v>25446.732099155364</v>
      </c>
      <c r="CC56" s="212">
        <v>38805.059918516701</v>
      </c>
      <c r="CD56" s="212">
        <v>0</v>
      </c>
      <c r="CE56" s="212">
        <v>0</v>
      </c>
      <c r="CF56" s="370">
        <f t="shared" si="143"/>
        <v>64251.792017672065</v>
      </c>
      <c r="CG56" s="371">
        <f t="shared" si="144"/>
        <v>89922.218423295591</v>
      </c>
      <c r="CH56" s="210">
        <v>33</v>
      </c>
      <c r="CI56" s="370">
        <f t="shared" si="145"/>
        <v>979344.30857195356</v>
      </c>
      <c r="CJ56" s="370">
        <f t="shared" si="146"/>
        <v>1051016.7314540367</v>
      </c>
      <c r="CK56" s="370">
        <f t="shared" si="147"/>
        <v>0</v>
      </c>
      <c r="CL56" s="370">
        <f t="shared" si="148"/>
        <v>0</v>
      </c>
      <c r="CM56" s="372">
        <f t="shared" si="157"/>
        <v>2030361.0400259902</v>
      </c>
      <c r="CN56" s="370">
        <f t="shared" si="149"/>
        <v>2050805.6040291451</v>
      </c>
      <c r="CO56" s="370">
        <f t="shared" si="150"/>
        <v>2414522.9571064115</v>
      </c>
      <c r="CP56" s="370">
        <f t="shared" si="151"/>
        <v>0</v>
      </c>
      <c r="CQ56" s="370">
        <f t="shared" si="152"/>
        <v>0</v>
      </c>
      <c r="CR56" s="372">
        <f t="shared" si="158"/>
        <v>4465328.5611355565</v>
      </c>
      <c r="CS56" s="370">
        <f t="shared" si="153"/>
        <v>3030149.9126010984</v>
      </c>
      <c r="CT56" s="370">
        <f t="shared" si="154"/>
        <v>3465539.6885604481</v>
      </c>
      <c r="CU56" s="370">
        <f t="shared" si="155"/>
        <v>0</v>
      </c>
      <c r="CV56" s="370">
        <f t="shared" si="156"/>
        <v>0</v>
      </c>
      <c r="CW56" s="372">
        <f t="shared" si="159"/>
        <v>6495689.601161547</v>
      </c>
    </row>
    <row r="57" spans="1:101" ht="15.75" customHeight="1">
      <c r="A57" s="79" t="s">
        <v>249</v>
      </c>
      <c r="B57" s="210">
        <v>34</v>
      </c>
      <c r="C57" s="212">
        <v>1.6838868717617781</v>
      </c>
      <c r="D57" s="212">
        <v>9.3587805445212346</v>
      </c>
      <c r="E57" s="212">
        <v>0</v>
      </c>
      <c r="F57" s="212">
        <v>0</v>
      </c>
      <c r="G57" s="368">
        <f t="shared" si="124"/>
        <v>11.042667416283013</v>
      </c>
      <c r="H57" s="373">
        <v>263.39612095940879</v>
      </c>
      <c r="I57" s="212">
        <v>24.101563964867072</v>
      </c>
      <c r="J57" s="212">
        <v>0</v>
      </c>
      <c r="K57" s="212">
        <v>0</v>
      </c>
      <c r="L57" s="370">
        <f t="shared" si="125"/>
        <v>287.49768492427586</v>
      </c>
      <c r="M57" s="371">
        <f t="shared" si="126"/>
        <v>298.54035234055885</v>
      </c>
      <c r="N57" s="210">
        <v>34</v>
      </c>
      <c r="O57" s="212">
        <v>0</v>
      </c>
      <c r="P57" s="212">
        <v>0</v>
      </c>
      <c r="Q57" s="212">
        <v>0</v>
      </c>
      <c r="R57" s="212">
        <v>0</v>
      </c>
      <c r="S57" s="368">
        <f t="shared" si="127"/>
        <v>0</v>
      </c>
      <c r="T57" s="373">
        <v>0</v>
      </c>
      <c r="U57" s="212">
        <v>0</v>
      </c>
      <c r="V57" s="212">
        <v>0</v>
      </c>
      <c r="W57" s="212">
        <v>0</v>
      </c>
      <c r="X57" s="370">
        <f t="shared" si="128"/>
        <v>0</v>
      </c>
      <c r="Y57" s="371">
        <f t="shared" si="129"/>
        <v>0</v>
      </c>
      <c r="Z57" s="210">
        <v>34</v>
      </c>
      <c r="AA57" s="212">
        <v>0</v>
      </c>
      <c r="AB57" s="212">
        <v>0</v>
      </c>
      <c r="AC57" s="212">
        <v>0</v>
      </c>
      <c r="AD57" s="212">
        <v>0</v>
      </c>
      <c r="AE57" s="368">
        <f t="shared" si="130"/>
        <v>0</v>
      </c>
      <c r="AF57" s="373">
        <v>0</v>
      </c>
      <c r="AG57" s="212">
        <v>0</v>
      </c>
      <c r="AH57" s="212">
        <v>0</v>
      </c>
      <c r="AI57" s="212">
        <v>0</v>
      </c>
      <c r="AJ57" s="370">
        <f t="shared" si="131"/>
        <v>0</v>
      </c>
      <c r="AK57" s="371">
        <f t="shared" si="132"/>
        <v>0</v>
      </c>
      <c r="AL57" s="210">
        <v>34</v>
      </c>
      <c r="AM57" s="212">
        <v>0</v>
      </c>
      <c r="AN57" s="212">
        <v>23.932016626191341</v>
      </c>
      <c r="AO57" s="212">
        <v>0</v>
      </c>
      <c r="AP57" s="212">
        <v>0</v>
      </c>
      <c r="AQ57" s="368">
        <f t="shared" si="133"/>
        <v>23.932016626191341</v>
      </c>
      <c r="AR57" s="373">
        <v>0</v>
      </c>
      <c r="AS57" s="212">
        <v>61.631495247090939</v>
      </c>
      <c r="AT57" s="212">
        <v>0</v>
      </c>
      <c r="AU57" s="212">
        <v>0</v>
      </c>
      <c r="AV57" s="370">
        <f t="shared" si="134"/>
        <v>61.631495247090939</v>
      </c>
      <c r="AW57" s="371">
        <f t="shared" si="135"/>
        <v>85.56351187328228</v>
      </c>
      <c r="AX57" s="210">
        <v>34</v>
      </c>
      <c r="AY57" s="212">
        <v>0</v>
      </c>
      <c r="AZ57" s="212">
        <v>0</v>
      </c>
      <c r="BA57" s="212">
        <v>0</v>
      </c>
      <c r="BB57" s="212">
        <v>0</v>
      </c>
      <c r="BC57" s="368">
        <f t="shared" si="136"/>
        <v>0</v>
      </c>
      <c r="BD57" s="373">
        <v>0</v>
      </c>
      <c r="BE57" s="212">
        <v>0</v>
      </c>
      <c r="BF57" s="212">
        <v>0</v>
      </c>
      <c r="BG57" s="212">
        <v>0</v>
      </c>
      <c r="BH57" s="370">
        <f t="shared" si="137"/>
        <v>0</v>
      </c>
      <c r="BI57" s="371">
        <f t="shared" si="138"/>
        <v>0</v>
      </c>
      <c r="BJ57" s="210">
        <v>34</v>
      </c>
      <c r="BK57" s="212">
        <v>0</v>
      </c>
      <c r="BL57" s="212">
        <v>0</v>
      </c>
      <c r="BM57" s="212">
        <v>0</v>
      </c>
      <c r="BN57" s="212">
        <v>0</v>
      </c>
      <c r="BO57" s="368">
        <f t="shared" si="139"/>
        <v>0</v>
      </c>
      <c r="BP57" s="373">
        <v>0</v>
      </c>
      <c r="BQ57" s="212">
        <v>0</v>
      </c>
      <c r="BR57" s="212">
        <v>0</v>
      </c>
      <c r="BS57" s="212">
        <v>0</v>
      </c>
      <c r="BT57" s="370">
        <f t="shared" si="140"/>
        <v>0</v>
      </c>
      <c r="BU57" s="371">
        <f t="shared" si="141"/>
        <v>0</v>
      </c>
      <c r="BV57" s="210">
        <v>34</v>
      </c>
      <c r="BW57" s="212">
        <v>0</v>
      </c>
      <c r="BX57" s="212">
        <v>0</v>
      </c>
      <c r="BY57" s="212">
        <v>0</v>
      </c>
      <c r="BZ57" s="212">
        <v>0</v>
      </c>
      <c r="CA57" s="368">
        <f t="shared" si="142"/>
        <v>0</v>
      </c>
      <c r="CB57" s="373">
        <v>0</v>
      </c>
      <c r="CC57" s="212">
        <v>0</v>
      </c>
      <c r="CD57" s="212">
        <v>0</v>
      </c>
      <c r="CE57" s="212">
        <v>0</v>
      </c>
      <c r="CF57" s="370">
        <f t="shared" si="143"/>
        <v>0</v>
      </c>
      <c r="CG57" s="371">
        <f t="shared" si="144"/>
        <v>0</v>
      </c>
      <c r="CH57" s="210">
        <v>34</v>
      </c>
      <c r="CI57" s="370">
        <f t="shared" si="145"/>
        <v>1.6838868717617781</v>
      </c>
      <c r="CJ57" s="370">
        <f t="shared" si="146"/>
        <v>33.29079717071258</v>
      </c>
      <c r="CK57" s="370">
        <f t="shared" si="147"/>
        <v>0</v>
      </c>
      <c r="CL57" s="370">
        <f t="shared" si="148"/>
        <v>0</v>
      </c>
      <c r="CM57" s="372">
        <f t="shared" si="157"/>
        <v>34.974684042474358</v>
      </c>
      <c r="CN57" s="370">
        <f t="shared" si="149"/>
        <v>263.39612095940879</v>
      </c>
      <c r="CO57" s="370">
        <f t="shared" si="150"/>
        <v>85.733059211958007</v>
      </c>
      <c r="CP57" s="370">
        <f t="shared" si="151"/>
        <v>0</v>
      </c>
      <c r="CQ57" s="370">
        <f t="shared" si="152"/>
        <v>0</v>
      </c>
      <c r="CR57" s="372">
        <f t="shared" si="158"/>
        <v>349.12918017136678</v>
      </c>
      <c r="CS57" s="370">
        <f t="shared" si="153"/>
        <v>265.08000783117058</v>
      </c>
      <c r="CT57" s="370">
        <f t="shared" si="154"/>
        <v>119.02385638267059</v>
      </c>
      <c r="CU57" s="370">
        <f t="shared" si="155"/>
        <v>0</v>
      </c>
      <c r="CV57" s="370">
        <f t="shared" si="156"/>
        <v>0</v>
      </c>
      <c r="CW57" s="372">
        <f t="shared" si="159"/>
        <v>384.10386421384118</v>
      </c>
    </row>
    <row r="58" spans="1:101" ht="15.75" customHeight="1">
      <c r="A58" s="79" t="s">
        <v>524</v>
      </c>
      <c r="B58" s="210">
        <v>35</v>
      </c>
      <c r="C58" s="212">
        <v>25921.363658388578</v>
      </c>
      <c r="D58" s="212">
        <v>20980.533590631399</v>
      </c>
      <c r="E58" s="212">
        <v>0</v>
      </c>
      <c r="F58" s="212">
        <v>0</v>
      </c>
      <c r="G58" s="368">
        <f t="shared" si="124"/>
        <v>46901.897249019981</v>
      </c>
      <c r="H58" s="373">
        <v>85090.261341611185</v>
      </c>
      <c r="I58" s="212">
        <v>68871.341409368324</v>
      </c>
      <c r="J58" s="212">
        <v>0</v>
      </c>
      <c r="K58" s="212">
        <v>0</v>
      </c>
      <c r="L58" s="370">
        <f t="shared" si="125"/>
        <v>153961.60275097951</v>
      </c>
      <c r="M58" s="371">
        <f t="shared" si="126"/>
        <v>200863.49999999948</v>
      </c>
      <c r="N58" s="210">
        <v>35</v>
      </c>
      <c r="O58" s="212">
        <v>41987.015018136139</v>
      </c>
      <c r="P58" s="212">
        <v>40246.233309520168</v>
      </c>
      <c r="Q58" s="212">
        <v>0</v>
      </c>
      <c r="R58" s="212">
        <v>0</v>
      </c>
      <c r="S58" s="368">
        <f t="shared" si="127"/>
        <v>82233.2483276563</v>
      </c>
      <c r="T58" s="373">
        <v>137827.85998186289</v>
      </c>
      <c r="U58" s="212">
        <v>132194.9542722241</v>
      </c>
      <c r="V58" s="212">
        <v>0</v>
      </c>
      <c r="W58" s="212">
        <v>0</v>
      </c>
      <c r="X58" s="370">
        <f t="shared" si="128"/>
        <v>270022.81425408699</v>
      </c>
      <c r="Y58" s="371">
        <f t="shared" si="129"/>
        <v>352256.06258174329</v>
      </c>
      <c r="Z58" s="210">
        <v>35</v>
      </c>
      <c r="AA58" s="212">
        <v>7012.395618088598</v>
      </c>
      <c r="AB58" s="212">
        <v>7524.6975672448607</v>
      </c>
      <c r="AC58" s="212">
        <v>0</v>
      </c>
      <c r="AD58" s="212">
        <v>0</v>
      </c>
      <c r="AE58" s="368">
        <f t="shared" si="130"/>
        <v>14537.093185333459</v>
      </c>
      <c r="AF58" s="373">
        <v>23019.104381911315</v>
      </c>
      <c r="AG58" s="212">
        <v>24700.802432755041</v>
      </c>
      <c r="AH58" s="212">
        <v>0</v>
      </c>
      <c r="AI58" s="212">
        <v>0</v>
      </c>
      <c r="AJ58" s="370">
        <f t="shared" si="131"/>
        <v>47719.906814666356</v>
      </c>
      <c r="AK58" s="371">
        <f t="shared" si="132"/>
        <v>62256.999999999811</v>
      </c>
      <c r="AL58" s="210">
        <v>35</v>
      </c>
      <c r="AM58" s="212">
        <v>365676.50214359729</v>
      </c>
      <c r="AN58" s="212">
        <v>373295.21899596445</v>
      </c>
      <c r="AO58" s="212">
        <v>0</v>
      </c>
      <c r="AP58" s="212">
        <v>0</v>
      </c>
      <c r="AQ58" s="368">
        <f t="shared" si="133"/>
        <v>738971.72113956173</v>
      </c>
      <c r="AR58" s="373">
        <v>1201824.3801850791</v>
      </c>
      <c r="AS58" s="212">
        <v>1225442.6835804307</v>
      </c>
      <c r="AT58" s="212">
        <v>0</v>
      </c>
      <c r="AU58" s="212">
        <v>0</v>
      </c>
      <c r="AV58" s="370">
        <f t="shared" si="134"/>
        <v>2427267.06376551</v>
      </c>
      <c r="AW58" s="371">
        <f t="shared" si="135"/>
        <v>3166238.7849050718</v>
      </c>
      <c r="AX58" s="210">
        <v>35</v>
      </c>
      <c r="AY58" s="212">
        <v>1156.8824097970432</v>
      </c>
      <c r="AZ58" s="212">
        <v>1603.1034785470974</v>
      </c>
      <c r="BA58" s="212">
        <v>0</v>
      </c>
      <c r="BB58" s="212">
        <v>0</v>
      </c>
      <c r="BC58" s="368">
        <f t="shared" si="136"/>
        <v>2759.9858883441407</v>
      </c>
      <c r="BD58" s="373">
        <v>3797.6175902029554</v>
      </c>
      <c r="BE58" s="212">
        <v>5262.3965214529053</v>
      </c>
      <c r="BF58" s="212">
        <v>0</v>
      </c>
      <c r="BG58" s="212">
        <v>0</v>
      </c>
      <c r="BH58" s="370">
        <f t="shared" si="137"/>
        <v>9060.0141116558607</v>
      </c>
      <c r="BI58" s="371">
        <f t="shared" si="138"/>
        <v>11820.000000000002</v>
      </c>
      <c r="BJ58" s="210">
        <v>35</v>
      </c>
      <c r="BK58" s="212">
        <v>0</v>
      </c>
      <c r="BL58" s="212">
        <v>0</v>
      </c>
      <c r="BM58" s="212">
        <v>0</v>
      </c>
      <c r="BN58" s="212">
        <v>0</v>
      </c>
      <c r="BO58" s="368">
        <f t="shared" si="139"/>
        <v>0</v>
      </c>
      <c r="BP58" s="373">
        <v>0</v>
      </c>
      <c r="BQ58" s="212">
        <v>0</v>
      </c>
      <c r="BR58" s="212">
        <v>0</v>
      </c>
      <c r="BS58" s="212">
        <v>0</v>
      </c>
      <c r="BT58" s="370">
        <f t="shared" si="140"/>
        <v>0</v>
      </c>
      <c r="BU58" s="371">
        <f t="shared" si="141"/>
        <v>0</v>
      </c>
      <c r="BV58" s="210">
        <v>35</v>
      </c>
      <c r="BW58" s="212">
        <v>2518.7789997942714</v>
      </c>
      <c r="BX58" s="212">
        <v>2613.6972962081368</v>
      </c>
      <c r="BY58" s="212">
        <v>0</v>
      </c>
      <c r="BZ58" s="212">
        <v>0</v>
      </c>
      <c r="CA58" s="368">
        <f t="shared" si="142"/>
        <v>5132.4762960024082</v>
      </c>
      <c r="CB58" s="373">
        <v>8268.2210002057309</v>
      </c>
      <c r="CC58" s="212">
        <v>8579.8027037918637</v>
      </c>
      <c r="CD58" s="212">
        <v>0</v>
      </c>
      <c r="CE58" s="212">
        <v>0</v>
      </c>
      <c r="CF58" s="370">
        <f t="shared" si="143"/>
        <v>16848.023703997595</v>
      </c>
      <c r="CG58" s="371">
        <f t="shared" si="144"/>
        <v>21980.500000000004</v>
      </c>
      <c r="CH58" s="210">
        <v>35</v>
      </c>
      <c r="CI58" s="370">
        <f t="shared" si="145"/>
        <v>444272.93784780195</v>
      </c>
      <c r="CJ58" s="370">
        <f t="shared" si="146"/>
        <v>446263.48423811607</v>
      </c>
      <c r="CK58" s="370">
        <f t="shared" si="147"/>
        <v>0</v>
      </c>
      <c r="CL58" s="370">
        <f t="shared" si="148"/>
        <v>0</v>
      </c>
      <c r="CM58" s="372">
        <f t="shared" si="157"/>
        <v>890536.42208591802</v>
      </c>
      <c r="CN58" s="370">
        <f t="shared" si="149"/>
        <v>1459827.4444808732</v>
      </c>
      <c r="CO58" s="370">
        <f t="shared" si="150"/>
        <v>1465051.9809200228</v>
      </c>
      <c r="CP58" s="370">
        <f t="shared" si="151"/>
        <v>0</v>
      </c>
      <c r="CQ58" s="370">
        <f t="shared" si="152"/>
        <v>0</v>
      </c>
      <c r="CR58" s="372">
        <f t="shared" si="158"/>
        <v>2924879.425400896</v>
      </c>
      <c r="CS58" s="370">
        <f t="shared" si="153"/>
        <v>1904100.3823286751</v>
      </c>
      <c r="CT58" s="370">
        <f t="shared" si="154"/>
        <v>1911315.4651581389</v>
      </c>
      <c r="CU58" s="370">
        <f t="shared" si="155"/>
        <v>0</v>
      </c>
      <c r="CV58" s="370">
        <f t="shared" si="156"/>
        <v>0</v>
      </c>
      <c r="CW58" s="372">
        <f t="shared" si="159"/>
        <v>3815415.847486814</v>
      </c>
    </row>
    <row r="59" spans="1:101" ht="15.75" customHeight="1">
      <c r="A59" s="896" t="s">
        <v>442</v>
      </c>
      <c r="B59" s="897">
        <v>36</v>
      </c>
      <c r="C59" s="376">
        <v>0</v>
      </c>
      <c r="D59" s="376">
        <v>0</v>
      </c>
      <c r="E59" s="376">
        <v>0</v>
      </c>
      <c r="F59" s="376">
        <v>0</v>
      </c>
      <c r="G59" s="368">
        <f t="shared" si="124"/>
        <v>0</v>
      </c>
      <c r="H59" s="377">
        <v>0</v>
      </c>
      <c r="I59" s="376">
        <v>0</v>
      </c>
      <c r="J59" s="376">
        <v>0</v>
      </c>
      <c r="K59" s="376">
        <v>0</v>
      </c>
      <c r="L59" s="370">
        <f t="shared" si="125"/>
        <v>0</v>
      </c>
      <c r="M59" s="371">
        <f t="shared" si="126"/>
        <v>0</v>
      </c>
      <c r="N59" s="897">
        <v>36</v>
      </c>
      <c r="O59" s="376">
        <v>0</v>
      </c>
      <c r="P59" s="376">
        <v>0</v>
      </c>
      <c r="Q59" s="376">
        <v>0</v>
      </c>
      <c r="R59" s="376">
        <v>0</v>
      </c>
      <c r="S59" s="368">
        <f t="shared" si="127"/>
        <v>0</v>
      </c>
      <c r="T59" s="377">
        <v>0</v>
      </c>
      <c r="U59" s="376">
        <v>0</v>
      </c>
      <c r="V59" s="376">
        <v>0</v>
      </c>
      <c r="W59" s="376">
        <v>0</v>
      </c>
      <c r="X59" s="370">
        <f t="shared" si="128"/>
        <v>0</v>
      </c>
      <c r="Y59" s="371">
        <f t="shared" si="129"/>
        <v>0</v>
      </c>
      <c r="Z59" s="897">
        <v>36</v>
      </c>
      <c r="AA59" s="376">
        <v>0</v>
      </c>
      <c r="AB59" s="376">
        <v>0</v>
      </c>
      <c r="AC59" s="376">
        <v>0</v>
      </c>
      <c r="AD59" s="376">
        <v>0</v>
      </c>
      <c r="AE59" s="368">
        <f t="shared" si="130"/>
        <v>0</v>
      </c>
      <c r="AF59" s="377">
        <v>0</v>
      </c>
      <c r="AG59" s="376">
        <v>0</v>
      </c>
      <c r="AH59" s="376">
        <v>0</v>
      </c>
      <c r="AI59" s="376">
        <v>0</v>
      </c>
      <c r="AJ59" s="370">
        <f t="shared" si="131"/>
        <v>0</v>
      </c>
      <c r="AK59" s="371">
        <f t="shared" si="132"/>
        <v>0</v>
      </c>
      <c r="AL59" s="897">
        <v>36</v>
      </c>
      <c r="AM59" s="376">
        <v>0</v>
      </c>
      <c r="AN59" s="376">
        <v>0</v>
      </c>
      <c r="AO59" s="376">
        <v>0</v>
      </c>
      <c r="AP59" s="376">
        <v>0</v>
      </c>
      <c r="AQ59" s="368">
        <f t="shared" si="133"/>
        <v>0</v>
      </c>
      <c r="AR59" s="377">
        <v>0</v>
      </c>
      <c r="AS59" s="376">
        <v>0</v>
      </c>
      <c r="AT59" s="376">
        <v>0</v>
      </c>
      <c r="AU59" s="376">
        <v>0</v>
      </c>
      <c r="AV59" s="370">
        <f t="shared" si="134"/>
        <v>0</v>
      </c>
      <c r="AW59" s="371">
        <f t="shared" si="135"/>
        <v>0</v>
      </c>
      <c r="AX59" s="897">
        <v>36</v>
      </c>
      <c r="AY59" s="376">
        <v>0</v>
      </c>
      <c r="AZ59" s="376">
        <v>0</v>
      </c>
      <c r="BA59" s="376">
        <v>0</v>
      </c>
      <c r="BB59" s="376">
        <v>0</v>
      </c>
      <c r="BC59" s="368">
        <f t="shared" si="136"/>
        <v>0</v>
      </c>
      <c r="BD59" s="377">
        <v>0</v>
      </c>
      <c r="BE59" s="376">
        <v>0</v>
      </c>
      <c r="BF59" s="376">
        <v>0</v>
      </c>
      <c r="BG59" s="376">
        <v>0</v>
      </c>
      <c r="BH59" s="370">
        <f t="shared" si="137"/>
        <v>0</v>
      </c>
      <c r="BI59" s="371">
        <f t="shared" si="138"/>
        <v>0</v>
      </c>
      <c r="BJ59" s="897">
        <v>36</v>
      </c>
      <c r="BK59" s="376">
        <v>0</v>
      </c>
      <c r="BL59" s="376">
        <v>0</v>
      </c>
      <c r="BM59" s="376">
        <v>0</v>
      </c>
      <c r="BN59" s="376">
        <v>0</v>
      </c>
      <c r="BO59" s="368">
        <f t="shared" si="139"/>
        <v>0</v>
      </c>
      <c r="BP59" s="377">
        <v>0</v>
      </c>
      <c r="BQ59" s="376">
        <v>0</v>
      </c>
      <c r="BR59" s="376">
        <v>0</v>
      </c>
      <c r="BS59" s="376">
        <v>0</v>
      </c>
      <c r="BT59" s="370">
        <f t="shared" si="140"/>
        <v>0</v>
      </c>
      <c r="BU59" s="371">
        <f t="shared" si="141"/>
        <v>0</v>
      </c>
      <c r="BV59" s="897">
        <v>36</v>
      </c>
      <c r="BW59" s="376">
        <v>0</v>
      </c>
      <c r="BX59" s="376">
        <v>0</v>
      </c>
      <c r="BY59" s="376">
        <v>0</v>
      </c>
      <c r="BZ59" s="376">
        <v>0</v>
      </c>
      <c r="CA59" s="368">
        <f t="shared" si="142"/>
        <v>0</v>
      </c>
      <c r="CB59" s="377">
        <v>0</v>
      </c>
      <c r="CC59" s="376">
        <v>0</v>
      </c>
      <c r="CD59" s="376">
        <v>0</v>
      </c>
      <c r="CE59" s="376">
        <v>0</v>
      </c>
      <c r="CF59" s="370">
        <f t="shared" si="143"/>
        <v>0</v>
      </c>
      <c r="CG59" s="371">
        <f t="shared" si="144"/>
        <v>0</v>
      </c>
      <c r="CH59" s="897">
        <v>36</v>
      </c>
      <c r="CI59" s="370">
        <f t="shared" si="145"/>
        <v>0</v>
      </c>
      <c r="CJ59" s="370">
        <f t="shared" si="146"/>
        <v>0</v>
      </c>
      <c r="CK59" s="370">
        <f t="shared" si="147"/>
        <v>0</v>
      </c>
      <c r="CL59" s="370">
        <f t="shared" si="148"/>
        <v>0</v>
      </c>
      <c r="CM59" s="372">
        <f t="shared" si="157"/>
        <v>0</v>
      </c>
      <c r="CN59" s="370">
        <f t="shared" si="149"/>
        <v>0</v>
      </c>
      <c r="CO59" s="370">
        <f t="shared" si="150"/>
        <v>0</v>
      </c>
      <c r="CP59" s="370">
        <f t="shared" si="151"/>
        <v>0</v>
      </c>
      <c r="CQ59" s="370">
        <f t="shared" si="152"/>
        <v>0</v>
      </c>
      <c r="CR59" s="372">
        <f t="shared" si="158"/>
        <v>0</v>
      </c>
      <c r="CS59" s="370">
        <f t="shared" si="153"/>
        <v>0</v>
      </c>
      <c r="CT59" s="370">
        <f t="shared" si="154"/>
        <v>0</v>
      </c>
      <c r="CU59" s="370">
        <f t="shared" si="155"/>
        <v>0</v>
      </c>
      <c r="CV59" s="370">
        <f t="shared" si="156"/>
        <v>0</v>
      </c>
      <c r="CW59" s="372">
        <f t="shared" si="159"/>
        <v>0</v>
      </c>
    </row>
    <row r="60" spans="1:101" ht="15.75" customHeight="1">
      <c r="A60" s="79" t="s">
        <v>252</v>
      </c>
      <c r="B60" s="897">
        <v>37</v>
      </c>
      <c r="C60" s="212">
        <v>36354.754020426495</v>
      </c>
      <c r="D60" s="212">
        <v>36648.668708432408</v>
      </c>
      <c r="E60" s="212">
        <v>0</v>
      </c>
      <c r="F60" s="212">
        <v>0</v>
      </c>
      <c r="G60" s="368">
        <f t="shared" si="124"/>
        <v>73003.422728858903</v>
      </c>
      <c r="H60" s="373">
        <v>20351.190166046847</v>
      </c>
      <c r="I60" s="212">
        <v>12704.277314970113</v>
      </c>
      <c r="J60" s="212">
        <v>0</v>
      </c>
      <c r="K60" s="212">
        <v>0</v>
      </c>
      <c r="L60" s="370">
        <f t="shared" si="125"/>
        <v>33055.46748101696</v>
      </c>
      <c r="M60" s="371">
        <f t="shared" si="126"/>
        <v>106058.89020987586</v>
      </c>
      <c r="N60" s="897">
        <v>37</v>
      </c>
      <c r="O60" s="212">
        <v>44590.045819557025</v>
      </c>
      <c r="P60" s="212">
        <v>47026.73097541646</v>
      </c>
      <c r="Q60" s="212">
        <v>0</v>
      </c>
      <c r="R60" s="212">
        <v>0</v>
      </c>
      <c r="S60" s="368">
        <f t="shared" si="127"/>
        <v>91616.776794973484</v>
      </c>
      <c r="T60" s="373">
        <v>18208.405826466918</v>
      </c>
      <c r="U60" s="212">
        <v>28906.786156779366</v>
      </c>
      <c r="V60" s="212">
        <v>0</v>
      </c>
      <c r="W60" s="212">
        <v>0</v>
      </c>
      <c r="X60" s="370">
        <f t="shared" si="128"/>
        <v>47115.191983246288</v>
      </c>
      <c r="Y60" s="371">
        <f t="shared" si="129"/>
        <v>138731.96877821977</v>
      </c>
      <c r="Z60" s="897">
        <v>37</v>
      </c>
      <c r="AA60" s="212">
        <v>4867.6906033011492</v>
      </c>
      <c r="AB60" s="212">
        <v>3334.8233665787129</v>
      </c>
      <c r="AC60" s="212">
        <v>0</v>
      </c>
      <c r="AD60" s="212">
        <v>0</v>
      </c>
      <c r="AE60" s="368">
        <f t="shared" si="130"/>
        <v>8202.513969879863</v>
      </c>
      <c r="AF60" s="373">
        <v>24402.384967959497</v>
      </c>
      <c r="AG60" s="212">
        <v>26260.145631827025</v>
      </c>
      <c r="AH60" s="212">
        <v>0</v>
      </c>
      <c r="AI60" s="212">
        <v>0</v>
      </c>
      <c r="AJ60" s="370">
        <f t="shared" si="131"/>
        <v>50662.530599786522</v>
      </c>
      <c r="AK60" s="371">
        <f t="shared" si="132"/>
        <v>58865.044569666381</v>
      </c>
      <c r="AL60" s="897">
        <v>37</v>
      </c>
      <c r="AM60" s="212">
        <v>130090.44204189253</v>
      </c>
      <c r="AN60" s="212">
        <v>173840.49487284553</v>
      </c>
      <c r="AO60" s="212">
        <v>0</v>
      </c>
      <c r="AP60" s="212">
        <v>0</v>
      </c>
      <c r="AQ60" s="368">
        <f t="shared" si="133"/>
        <v>303930.93691473803</v>
      </c>
      <c r="AR60" s="373">
        <v>104883.22466841896</v>
      </c>
      <c r="AS60" s="212">
        <v>154985.09425753594</v>
      </c>
      <c r="AT60" s="212">
        <v>0</v>
      </c>
      <c r="AU60" s="212">
        <v>0</v>
      </c>
      <c r="AV60" s="370">
        <f t="shared" si="134"/>
        <v>259868.3189259549</v>
      </c>
      <c r="AW60" s="371">
        <f t="shared" si="135"/>
        <v>563799.2558406929</v>
      </c>
      <c r="AX60" s="897">
        <v>37</v>
      </c>
      <c r="AY60" s="212">
        <v>1395.815138353264</v>
      </c>
      <c r="AZ60" s="212">
        <v>8063.7312521337572</v>
      </c>
      <c r="BA60" s="212">
        <v>0</v>
      </c>
      <c r="BB60" s="212">
        <v>0</v>
      </c>
      <c r="BC60" s="368">
        <f t="shared" si="136"/>
        <v>9459.5463904870212</v>
      </c>
      <c r="BD60" s="373">
        <v>2583.3269611926617</v>
      </c>
      <c r="BE60" s="212">
        <v>-1911.1097932845246</v>
      </c>
      <c r="BF60" s="212">
        <v>0</v>
      </c>
      <c r="BG60" s="212">
        <v>0</v>
      </c>
      <c r="BH60" s="370">
        <f t="shared" si="137"/>
        <v>672.21716790813707</v>
      </c>
      <c r="BI60" s="371">
        <f t="shared" si="138"/>
        <v>10131.763558395158</v>
      </c>
      <c r="BJ60" s="897">
        <v>37</v>
      </c>
      <c r="BK60" s="212">
        <v>0</v>
      </c>
      <c r="BL60" s="212">
        <v>0</v>
      </c>
      <c r="BM60" s="212">
        <v>0</v>
      </c>
      <c r="BN60" s="212">
        <v>0</v>
      </c>
      <c r="BO60" s="368">
        <f t="shared" si="139"/>
        <v>0</v>
      </c>
      <c r="BP60" s="373">
        <v>0</v>
      </c>
      <c r="BQ60" s="212">
        <v>0</v>
      </c>
      <c r="BR60" s="212">
        <v>0</v>
      </c>
      <c r="BS60" s="212">
        <v>0</v>
      </c>
      <c r="BT60" s="370">
        <f t="shared" si="140"/>
        <v>0</v>
      </c>
      <c r="BU60" s="371">
        <f t="shared" si="141"/>
        <v>0</v>
      </c>
      <c r="BV60" s="897">
        <v>37</v>
      </c>
      <c r="BW60" s="212">
        <v>-9443.7621302489752</v>
      </c>
      <c r="BX60" s="212">
        <v>-9183.3313444985251</v>
      </c>
      <c r="BY60" s="212">
        <v>0</v>
      </c>
      <c r="BZ60" s="212">
        <v>0</v>
      </c>
      <c r="CA60" s="368">
        <f t="shared" si="142"/>
        <v>-18627.0934747475</v>
      </c>
      <c r="CB60" s="373">
        <v>992.94923150591421</v>
      </c>
      <c r="CC60" s="212">
        <v>4594.5169265163495</v>
      </c>
      <c r="CD60" s="212">
        <v>0</v>
      </c>
      <c r="CE60" s="212">
        <v>0</v>
      </c>
      <c r="CF60" s="370">
        <f t="shared" si="143"/>
        <v>5587.4661580222637</v>
      </c>
      <c r="CG60" s="371">
        <f t="shared" si="144"/>
        <v>-13039.627316725237</v>
      </c>
      <c r="CH60" s="897">
        <v>37</v>
      </c>
      <c r="CI60" s="370">
        <f t="shared" si="145"/>
        <v>207854.98549328148</v>
      </c>
      <c r="CJ60" s="370">
        <f t="shared" si="146"/>
        <v>259731.1178309083</v>
      </c>
      <c r="CK60" s="370">
        <f t="shared" si="147"/>
        <v>0</v>
      </c>
      <c r="CL60" s="370">
        <f t="shared" si="148"/>
        <v>0</v>
      </c>
      <c r="CM60" s="372">
        <f t="shared" si="157"/>
        <v>467586.10332418978</v>
      </c>
      <c r="CN60" s="370">
        <f t="shared" si="149"/>
        <v>171421.4818215908</v>
      </c>
      <c r="CO60" s="370">
        <f t="shared" si="150"/>
        <v>225539.71049434424</v>
      </c>
      <c r="CP60" s="370">
        <f t="shared" si="151"/>
        <v>0</v>
      </c>
      <c r="CQ60" s="370">
        <f t="shared" si="152"/>
        <v>0</v>
      </c>
      <c r="CR60" s="372">
        <f t="shared" si="158"/>
        <v>396961.19231593504</v>
      </c>
      <c r="CS60" s="370">
        <f t="shared" si="153"/>
        <v>379276.46731487231</v>
      </c>
      <c r="CT60" s="370">
        <f t="shared" si="154"/>
        <v>485270.82832525251</v>
      </c>
      <c r="CU60" s="370">
        <f t="shared" si="155"/>
        <v>0</v>
      </c>
      <c r="CV60" s="370">
        <f t="shared" si="156"/>
        <v>0</v>
      </c>
      <c r="CW60" s="372">
        <f t="shared" si="159"/>
        <v>864547.29564012482</v>
      </c>
    </row>
    <row r="61" spans="1:101" ht="15.75" customHeight="1">
      <c r="A61" s="79" t="s">
        <v>253</v>
      </c>
      <c r="B61" s="897">
        <v>38</v>
      </c>
      <c r="C61" s="212">
        <v>0</v>
      </c>
      <c r="D61" s="212">
        <v>0</v>
      </c>
      <c r="E61" s="212">
        <v>0</v>
      </c>
      <c r="F61" s="212">
        <v>0</v>
      </c>
      <c r="G61" s="368">
        <f t="shared" si="124"/>
        <v>0</v>
      </c>
      <c r="H61" s="373">
        <v>0</v>
      </c>
      <c r="I61" s="212">
        <v>0</v>
      </c>
      <c r="J61" s="212">
        <v>0</v>
      </c>
      <c r="K61" s="212">
        <v>0</v>
      </c>
      <c r="L61" s="370">
        <f t="shared" si="125"/>
        <v>0</v>
      </c>
      <c r="M61" s="371">
        <f t="shared" si="126"/>
        <v>0</v>
      </c>
      <c r="N61" s="897">
        <v>38</v>
      </c>
      <c r="O61" s="212">
        <v>0</v>
      </c>
      <c r="P61" s="212">
        <v>0</v>
      </c>
      <c r="Q61" s="212">
        <v>0</v>
      </c>
      <c r="R61" s="212">
        <v>0</v>
      </c>
      <c r="S61" s="368">
        <f t="shared" si="127"/>
        <v>0</v>
      </c>
      <c r="T61" s="373">
        <v>0</v>
      </c>
      <c r="U61" s="212">
        <v>0</v>
      </c>
      <c r="V61" s="212">
        <v>0</v>
      </c>
      <c r="W61" s="212">
        <v>0</v>
      </c>
      <c r="X61" s="370">
        <f t="shared" si="128"/>
        <v>0</v>
      </c>
      <c r="Y61" s="371">
        <f t="shared" si="129"/>
        <v>0</v>
      </c>
      <c r="Z61" s="897">
        <v>38</v>
      </c>
      <c r="AA61" s="212">
        <v>0</v>
      </c>
      <c r="AB61" s="212">
        <v>0</v>
      </c>
      <c r="AC61" s="212">
        <v>0</v>
      </c>
      <c r="AD61" s="212">
        <v>0</v>
      </c>
      <c r="AE61" s="368">
        <f t="shared" si="130"/>
        <v>0</v>
      </c>
      <c r="AF61" s="373">
        <v>0</v>
      </c>
      <c r="AG61" s="212">
        <v>0</v>
      </c>
      <c r="AH61" s="212">
        <v>0</v>
      </c>
      <c r="AI61" s="212">
        <v>0</v>
      </c>
      <c r="AJ61" s="370">
        <f t="shared" si="131"/>
        <v>0</v>
      </c>
      <c r="AK61" s="371">
        <f t="shared" si="132"/>
        <v>0</v>
      </c>
      <c r="AL61" s="897">
        <v>38</v>
      </c>
      <c r="AM61" s="212">
        <v>0</v>
      </c>
      <c r="AN61" s="212">
        <v>0</v>
      </c>
      <c r="AO61" s="212">
        <v>0</v>
      </c>
      <c r="AP61" s="212">
        <v>0</v>
      </c>
      <c r="AQ61" s="368">
        <f t="shared" si="133"/>
        <v>0</v>
      </c>
      <c r="AR61" s="373">
        <v>0</v>
      </c>
      <c r="AS61" s="212">
        <v>0</v>
      </c>
      <c r="AT61" s="212">
        <v>0</v>
      </c>
      <c r="AU61" s="212">
        <v>0</v>
      </c>
      <c r="AV61" s="370">
        <f t="shared" si="134"/>
        <v>0</v>
      </c>
      <c r="AW61" s="371">
        <f t="shared" si="135"/>
        <v>0</v>
      </c>
      <c r="AX61" s="897">
        <v>38</v>
      </c>
      <c r="AY61" s="212">
        <v>0</v>
      </c>
      <c r="AZ61" s="212">
        <v>0</v>
      </c>
      <c r="BA61" s="212">
        <v>0</v>
      </c>
      <c r="BB61" s="212">
        <v>0</v>
      </c>
      <c r="BC61" s="368">
        <f t="shared" si="136"/>
        <v>0</v>
      </c>
      <c r="BD61" s="373">
        <v>0</v>
      </c>
      <c r="BE61" s="212">
        <v>0</v>
      </c>
      <c r="BF61" s="212">
        <v>0</v>
      </c>
      <c r="BG61" s="212">
        <v>0</v>
      </c>
      <c r="BH61" s="370">
        <f t="shared" si="137"/>
        <v>0</v>
      </c>
      <c r="BI61" s="371">
        <f t="shared" si="138"/>
        <v>0</v>
      </c>
      <c r="BJ61" s="897">
        <v>38</v>
      </c>
      <c r="BK61" s="212">
        <v>0</v>
      </c>
      <c r="BL61" s="212">
        <v>0</v>
      </c>
      <c r="BM61" s="212">
        <v>0</v>
      </c>
      <c r="BN61" s="212">
        <v>0</v>
      </c>
      <c r="BO61" s="368">
        <f t="shared" si="139"/>
        <v>0</v>
      </c>
      <c r="BP61" s="373">
        <v>0</v>
      </c>
      <c r="BQ61" s="212">
        <v>0</v>
      </c>
      <c r="BR61" s="212">
        <v>0</v>
      </c>
      <c r="BS61" s="212">
        <v>0</v>
      </c>
      <c r="BT61" s="370">
        <f t="shared" si="140"/>
        <v>0</v>
      </c>
      <c r="BU61" s="371">
        <f t="shared" si="141"/>
        <v>0</v>
      </c>
      <c r="BV61" s="897">
        <v>38</v>
      </c>
      <c r="BW61" s="212">
        <v>0</v>
      </c>
      <c r="BX61" s="212">
        <v>0</v>
      </c>
      <c r="BY61" s="212">
        <v>0</v>
      </c>
      <c r="BZ61" s="212">
        <v>0</v>
      </c>
      <c r="CA61" s="368">
        <f t="shared" si="142"/>
        <v>0</v>
      </c>
      <c r="CB61" s="373">
        <v>0</v>
      </c>
      <c r="CC61" s="212">
        <v>0</v>
      </c>
      <c r="CD61" s="212">
        <v>0</v>
      </c>
      <c r="CE61" s="212">
        <v>0</v>
      </c>
      <c r="CF61" s="370">
        <f t="shared" si="143"/>
        <v>0</v>
      </c>
      <c r="CG61" s="371">
        <f t="shared" si="144"/>
        <v>0</v>
      </c>
      <c r="CH61" s="897">
        <v>38</v>
      </c>
      <c r="CI61" s="370">
        <f t="shared" si="145"/>
        <v>0</v>
      </c>
      <c r="CJ61" s="370">
        <f t="shared" si="146"/>
        <v>0</v>
      </c>
      <c r="CK61" s="370">
        <f t="shared" si="147"/>
        <v>0</v>
      </c>
      <c r="CL61" s="370">
        <f t="shared" si="148"/>
        <v>0</v>
      </c>
      <c r="CM61" s="372">
        <f t="shared" si="157"/>
        <v>0</v>
      </c>
      <c r="CN61" s="370">
        <f t="shared" si="149"/>
        <v>0</v>
      </c>
      <c r="CO61" s="370">
        <f t="shared" si="150"/>
        <v>0</v>
      </c>
      <c r="CP61" s="370">
        <f t="shared" si="151"/>
        <v>0</v>
      </c>
      <c r="CQ61" s="370">
        <f t="shared" si="152"/>
        <v>0</v>
      </c>
      <c r="CR61" s="372">
        <f t="shared" si="158"/>
        <v>0</v>
      </c>
      <c r="CS61" s="370">
        <f t="shared" si="153"/>
        <v>0</v>
      </c>
      <c r="CT61" s="370">
        <f t="shared" si="154"/>
        <v>0</v>
      </c>
      <c r="CU61" s="370">
        <f t="shared" si="155"/>
        <v>0</v>
      </c>
      <c r="CV61" s="370">
        <f t="shared" si="156"/>
        <v>0</v>
      </c>
      <c r="CW61" s="372">
        <f t="shared" si="159"/>
        <v>0</v>
      </c>
    </row>
    <row r="62" spans="1:101" ht="15.75" customHeight="1">
      <c r="A62" s="79" t="s">
        <v>255</v>
      </c>
      <c r="B62" s="897">
        <v>39</v>
      </c>
      <c r="C62" s="212">
        <v>-7152.5788025071761</v>
      </c>
      <c r="D62" s="212">
        <v>-6061.3418264602451</v>
      </c>
      <c r="E62" s="212">
        <v>0</v>
      </c>
      <c r="F62" s="212">
        <v>0</v>
      </c>
      <c r="G62" s="368">
        <f t="shared" si="124"/>
        <v>-13213.920628967422</v>
      </c>
      <c r="H62" s="373">
        <v>-51465.345316229381</v>
      </c>
      <c r="I62" s="212">
        <v>-39851.377005577335</v>
      </c>
      <c r="J62" s="212">
        <v>0</v>
      </c>
      <c r="K62" s="212">
        <v>0</v>
      </c>
      <c r="L62" s="370">
        <f t="shared" si="125"/>
        <v>-91316.722321806708</v>
      </c>
      <c r="M62" s="371">
        <f t="shared" si="126"/>
        <v>-104530.64295077413</v>
      </c>
      <c r="N62" s="897">
        <v>39</v>
      </c>
      <c r="O62" s="212">
        <v>-19980.662212229228</v>
      </c>
      <c r="P62" s="212">
        <v>-18628.543400480758</v>
      </c>
      <c r="Q62" s="212">
        <v>0</v>
      </c>
      <c r="R62" s="212">
        <v>0</v>
      </c>
      <c r="S62" s="368">
        <f t="shared" si="127"/>
        <v>-38609.205612709986</v>
      </c>
      <c r="T62" s="373">
        <v>-54728.872817711162</v>
      </c>
      <c r="U62" s="212">
        <v>-50515.73402036896</v>
      </c>
      <c r="V62" s="212">
        <v>0</v>
      </c>
      <c r="W62" s="212">
        <v>0</v>
      </c>
      <c r="X62" s="370">
        <f t="shared" si="128"/>
        <v>-105244.60683808013</v>
      </c>
      <c r="Y62" s="371">
        <f t="shared" si="129"/>
        <v>-143853.81245079011</v>
      </c>
      <c r="Z62" s="897">
        <v>39</v>
      </c>
      <c r="AA62" s="212">
        <v>-4662.9270874234144</v>
      </c>
      <c r="AB62" s="212">
        <v>-4320.8881717966869</v>
      </c>
      <c r="AC62" s="212">
        <v>0</v>
      </c>
      <c r="AD62" s="212">
        <v>0</v>
      </c>
      <c r="AE62" s="368">
        <f t="shared" si="130"/>
        <v>-8983.8152592201004</v>
      </c>
      <c r="AF62" s="373">
        <v>-10290.24133083042</v>
      </c>
      <c r="AG62" s="212">
        <v>-9461.720394717262</v>
      </c>
      <c r="AH62" s="212">
        <v>0</v>
      </c>
      <c r="AI62" s="212">
        <v>0</v>
      </c>
      <c r="AJ62" s="370">
        <f t="shared" si="131"/>
        <v>-19751.961725547684</v>
      </c>
      <c r="AK62" s="371">
        <f t="shared" si="132"/>
        <v>-28735.776984767785</v>
      </c>
      <c r="AL62" s="897">
        <v>39</v>
      </c>
      <c r="AM62" s="212">
        <v>-231285.85553329688</v>
      </c>
      <c r="AN62" s="212">
        <v>-231466.14948443999</v>
      </c>
      <c r="AO62" s="212">
        <v>0</v>
      </c>
      <c r="AP62" s="212">
        <v>0</v>
      </c>
      <c r="AQ62" s="368">
        <f t="shared" si="133"/>
        <v>-462752.00501773687</v>
      </c>
      <c r="AR62" s="373">
        <v>-289153.86077161343</v>
      </c>
      <c r="AS62" s="212">
        <v>-283142.35974722472</v>
      </c>
      <c r="AT62" s="212">
        <v>0</v>
      </c>
      <c r="AU62" s="212">
        <v>0</v>
      </c>
      <c r="AV62" s="370">
        <f t="shared" si="134"/>
        <v>-572296.22051883815</v>
      </c>
      <c r="AW62" s="371">
        <f t="shared" si="135"/>
        <v>-1035048.2255365751</v>
      </c>
      <c r="AX62" s="897">
        <v>39</v>
      </c>
      <c r="AY62" s="212">
        <v>-13202.489132232597</v>
      </c>
      <c r="AZ62" s="212">
        <v>-13817.291497882235</v>
      </c>
      <c r="BA62" s="212">
        <v>0</v>
      </c>
      <c r="BB62" s="212">
        <v>0</v>
      </c>
      <c r="BC62" s="368">
        <f t="shared" si="136"/>
        <v>-27019.78063011483</v>
      </c>
      <c r="BD62" s="373">
        <v>-8821.2023853181709</v>
      </c>
      <c r="BE62" s="212">
        <v>-9304.7169524467954</v>
      </c>
      <c r="BF62" s="212">
        <v>0</v>
      </c>
      <c r="BG62" s="212">
        <v>0</v>
      </c>
      <c r="BH62" s="370">
        <f t="shared" si="137"/>
        <v>-18125.919337764964</v>
      </c>
      <c r="BI62" s="371">
        <f t="shared" si="138"/>
        <v>-45145.699967879795</v>
      </c>
      <c r="BJ62" s="897">
        <v>39</v>
      </c>
      <c r="BK62" s="212">
        <v>0</v>
      </c>
      <c r="BL62" s="212">
        <v>0</v>
      </c>
      <c r="BM62" s="212">
        <v>0</v>
      </c>
      <c r="BN62" s="212">
        <v>0</v>
      </c>
      <c r="BO62" s="368">
        <f t="shared" si="139"/>
        <v>0</v>
      </c>
      <c r="BP62" s="373">
        <v>0</v>
      </c>
      <c r="BQ62" s="212">
        <v>0</v>
      </c>
      <c r="BR62" s="212">
        <v>0</v>
      </c>
      <c r="BS62" s="212">
        <v>0</v>
      </c>
      <c r="BT62" s="370">
        <f t="shared" si="140"/>
        <v>0</v>
      </c>
      <c r="BU62" s="371">
        <f t="shared" si="141"/>
        <v>0</v>
      </c>
      <c r="BV62" s="897">
        <v>39</v>
      </c>
      <c r="BW62" s="212">
        <v>-15933.460760443311</v>
      </c>
      <c r="BX62" s="212">
        <v>-15697.924791254887</v>
      </c>
      <c r="BY62" s="212">
        <v>0</v>
      </c>
      <c r="BZ62" s="212">
        <v>0</v>
      </c>
      <c r="CA62" s="368">
        <f t="shared" si="142"/>
        <v>-31631.3855516982</v>
      </c>
      <c r="CB62" s="373">
        <v>-10114.278697342819</v>
      </c>
      <c r="CC62" s="212">
        <v>-9789.9110205549114</v>
      </c>
      <c r="CD62" s="212">
        <v>0</v>
      </c>
      <c r="CE62" s="212">
        <v>0</v>
      </c>
      <c r="CF62" s="370">
        <f t="shared" si="143"/>
        <v>-19904.189717897731</v>
      </c>
      <c r="CG62" s="371">
        <f t="shared" si="144"/>
        <v>-51535.575269595931</v>
      </c>
      <c r="CH62" s="897">
        <v>39</v>
      </c>
      <c r="CI62" s="370">
        <f t="shared" si="145"/>
        <v>-292217.9735281326</v>
      </c>
      <c r="CJ62" s="370">
        <f t="shared" si="146"/>
        <v>-289992.13917231478</v>
      </c>
      <c r="CK62" s="370">
        <f t="shared" si="147"/>
        <v>0</v>
      </c>
      <c r="CL62" s="370">
        <f t="shared" si="148"/>
        <v>0</v>
      </c>
      <c r="CM62" s="372">
        <f t="shared" si="157"/>
        <v>-582210.11270044744</v>
      </c>
      <c r="CN62" s="370">
        <f t="shared" si="149"/>
        <v>-424573.80131904542</v>
      </c>
      <c r="CO62" s="370">
        <f t="shared" si="150"/>
        <v>-402065.81914088997</v>
      </c>
      <c r="CP62" s="370">
        <f t="shared" si="151"/>
        <v>0</v>
      </c>
      <c r="CQ62" s="370">
        <f t="shared" si="152"/>
        <v>0</v>
      </c>
      <c r="CR62" s="372">
        <f t="shared" si="158"/>
        <v>-826639.6204599354</v>
      </c>
      <c r="CS62" s="370">
        <f t="shared" si="153"/>
        <v>-716791.77484717802</v>
      </c>
      <c r="CT62" s="370">
        <f t="shared" si="154"/>
        <v>-692057.95831320481</v>
      </c>
      <c r="CU62" s="370">
        <f t="shared" si="155"/>
        <v>0</v>
      </c>
      <c r="CV62" s="370">
        <f t="shared" si="156"/>
        <v>0</v>
      </c>
      <c r="CW62" s="372">
        <f t="shared" si="159"/>
        <v>-1408849.7331603828</v>
      </c>
    </row>
    <row r="63" spans="1:101" ht="15.75" customHeight="1">
      <c r="A63" s="896" t="s">
        <v>257</v>
      </c>
      <c r="B63" s="897">
        <v>40</v>
      </c>
      <c r="C63" s="212">
        <v>0</v>
      </c>
      <c r="D63" s="212">
        <v>0</v>
      </c>
      <c r="E63" s="212">
        <v>0</v>
      </c>
      <c r="F63" s="212">
        <v>0</v>
      </c>
      <c r="G63" s="368">
        <f t="shared" si="124"/>
        <v>0</v>
      </c>
      <c r="H63" s="373">
        <v>0</v>
      </c>
      <c r="I63" s="212">
        <v>0</v>
      </c>
      <c r="J63" s="212">
        <v>0</v>
      </c>
      <c r="K63" s="212">
        <v>0</v>
      </c>
      <c r="L63" s="370">
        <f t="shared" si="125"/>
        <v>0</v>
      </c>
      <c r="M63" s="371">
        <f t="shared" si="126"/>
        <v>0</v>
      </c>
      <c r="N63" s="897">
        <v>40</v>
      </c>
      <c r="O63" s="212">
        <v>0</v>
      </c>
      <c r="P63" s="212">
        <v>0</v>
      </c>
      <c r="Q63" s="212">
        <v>0</v>
      </c>
      <c r="R63" s="212">
        <v>0</v>
      </c>
      <c r="S63" s="368">
        <f t="shared" si="127"/>
        <v>0</v>
      </c>
      <c r="T63" s="373">
        <v>0</v>
      </c>
      <c r="U63" s="212">
        <v>0</v>
      </c>
      <c r="V63" s="212">
        <v>0</v>
      </c>
      <c r="W63" s="212">
        <v>0</v>
      </c>
      <c r="X63" s="370">
        <f t="shared" si="128"/>
        <v>0</v>
      </c>
      <c r="Y63" s="371">
        <f t="shared" si="129"/>
        <v>0</v>
      </c>
      <c r="Z63" s="897">
        <v>40</v>
      </c>
      <c r="AA63" s="212">
        <v>0</v>
      </c>
      <c r="AB63" s="212">
        <v>0</v>
      </c>
      <c r="AC63" s="212">
        <v>0</v>
      </c>
      <c r="AD63" s="212">
        <v>0</v>
      </c>
      <c r="AE63" s="368">
        <f t="shared" si="130"/>
        <v>0</v>
      </c>
      <c r="AF63" s="373">
        <v>0</v>
      </c>
      <c r="AG63" s="212">
        <v>0</v>
      </c>
      <c r="AH63" s="212">
        <v>0</v>
      </c>
      <c r="AI63" s="212">
        <v>0</v>
      </c>
      <c r="AJ63" s="370">
        <f t="shared" si="131"/>
        <v>0</v>
      </c>
      <c r="AK63" s="371">
        <f t="shared" si="132"/>
        <v>0</v>
      </c>
      <c r="AL63" s="897">
        <v>40</v>
      </c>
      <c r="AM63" s="212">
        <v>0</v>
      </c>
      <c r="AN63" s="212">
        <v>0</v>
      </c>
      <c r="AO63" s="212">
        <v>0</v>
      </c>
      <c r="AP63" s="212">
        <v>0</v>
      </c>
      <c r="AQ63" s="368">
        <f t="shared" si="133"/>
        <v>0</v>
      </c>
      <c r="AR63" s="373">
        <v>0</v>
      </c>
      <c r="AS63" s="212">
        <v>0</v>
      </c>
      <c r="AT63" s="212">
        <v>0</v>
      </c>
      <c r="AU63" s="212">
        <v>0</v>
      </c>
      <c r="AV63" s="370">
        <f t="shared" si="134"/>
        <v>0</v>
      </c>
      <c r="AW63" s="371">
        <f t="shared" si="135"/>
        <v>0</v>
      </c>
      <c r="AX63" s="897">
        <v>40</v>
      </c>
      <c r="AY63" s="212">
        <v>0</v>
      </c>
      <c r="AZ63" s="212">
        <v>0</v>
      </c>
      <c r="BA63" s="212">
        <v>0</v>
      </c>
      <c r="BB63" s="212">
        <v>0</v>
      </c>
      <c r="BC63" s="368">
        <f t="shared" si="136"/>
        <v>0</v>
      </c>
      <c r="BD63" s="373">
        <v>0</v>
      </c>
      <c r="BE63" s="212">
        <v>0</v>
      </c>
      <c r="BF63" s="212">
        <v>0</v>
      </c>
      <c r="BG63" s="212">
        <v>0</v>
      </c>
      <c r="BH63" s="370">
        <f t="shared" si="137"/>
        <v>0</v>
      </c>
      <c r="BI63" s="371">
        <f t="shared" si="138"/>
        <v>0</v>
      </c>
      <c r="BJ63" s="897">
        <v>40</v>
      </c>
      <c r="BK63" s="212">
        <v>0</v>
      </c>
      <c r="BL63" s="212">
        <v>0</v>
      </c>
      <c r="BM63" s="212">
        <v>0</v>
      </c>
      <c r="BN63" s="212">
        <v>0</v>
      </c>
      <c r="BO63" s="368">
        <f t="shared" si="139"/>
        <v>0</v>
      </c>
      <c r="BP63" s="373">
        <v>0</v>
      </c>
      <c r="BQ63" s="212">
        <v>0</v>
      </c>
      <c r="BR63" s="212">
        <v>0</v>
      </c>
      <c r="BS63" s="212">
        <v>0</v>
      </c>
      <c r="BT63" s="370">
        <f t="shared" si="140"/>
        <v>0</v>
      </c>
      <c r="BU63" s="371">
        <f t="shared" si="141"/>
        <v>0</v>
      </c>
      <c r="BV63" s="897">
        <v>40</v>
      </c>
      <c r="BW63" s="212">
        <v>0</v>
      </c>
      <c r="BX63" s="212">
        <v>0</v>
      </c>
      <c r="BY63" s="212">
        <v>0</v>
      </c>
      <c r="BZ63" s="212">
        <v>0</v>
      </c>
      <c r="CA63" s="368">
        <f t="shared" si="142"/>
        <v>0</v>
      </c>
      <c r="CB63" s="373">
        <v>0</v>
      </c>
      <c r="CC63" s="212">
        <v>0</v>
      </c>
      <c r="CD63" s="212">
        <v>0</v>
      </c>
      <c r="CE63" s="212">
        <v>0</v>
      </c>
      <c r="CF63" s="370">
        <f t="shared" si="143"/>
        <v>0</v>
      </c>
      <c r="CG63" s="371">
        <f t="shared" si="144"/>
        <v>0</v>
      </c>
      <c r="CH63" s="897">
        <v>40</v>
      </c>
      <c r="CI63" s="370">
        <f t="shared" si="145"/>
        <v>0</v>
      </c>
      <c r="CJ63" s="370">
        <f t="shared" si="146"/>
        <v>0</v>
      </c>
      <c r="CK63" s="370">
        <f t="shared" si="147"/>
        <v>0</v>
      </c>
      <c r="CL63" s="370">
        <f t="shared" si="148"/>
        <v>0</v>
      </c>
      <c r="CM63" s="372">
        <f t="shared" si="157"/>
        <v>0</v>
      </c>
      <c r="CN63" s="370">
        <f t="shared" si="149"/>
        <v>0</v>
      </c>
      <c r="CO63" s="370">
        <f t="shared" si="150"/>
        <v>0</v>
      </c>
      <c r="CP63" s="370">
        <f t="shared" si="151"/>
        <v>0</v>
      </c>
      <c r="CQ63" s="370">
        <f t="shared" si="152"/>
        <v>0</v>
      </c>
      <c r="CR63" s="372">
        <f t="shared" si="158"/>
        <v>0</v>
      </c>
      <c r="CS63" s="370">
        <f t="shared" si="153"/>
        <v>0</v>
      </c>
      <c r="CT63" s="370">
        <f t="shared" si="154"/>
        <v>0</v>
      </c>
      <c r="CU63" s="370">
        <f t="shared" si="155"/>
        <v>0</v>
      </c>
      <c r="CV63" s="370">
        <f t="shared" si="156"/>
        <v>0</v>
      </c>
      <c r="CW63" s="372">
        <f t="shared" si="159"/>
        <v>0</v>
      </c>
    </row>
    <row r="64" spans="1:101" ht="15.75" customHeight="1">
      <c r="A64" s="79"/>
      <c r="B64" s="897"/>
      <c r="C64" s="171" t="s">
        <v>1362</v>
      </c>
      <c r="D64" s="171" t="s">
        <v>1362</v>
      </c>
      <c r="E64" s="171" t="s">
        <v>1362</v>
      </c>
      <c r="F64" s="171" t="s">
        <v>1362</v>
      </c>
      <c r="G64" s="337"/>
      <c r="H64" s="338" t="s">
        <v>1362</v>
      </c>
      <c r="I64" s="171" t="s">
        <v>1362</v>
      </c>
      <c r="J64" s="171" t="s">
        <v>1362</v>
      </c>
      <c r="K64" s="171" t="s">
        <v>1362</v>
      </c>
      <c r="L64" s="339"/>
      <c r="M64" s="338" t="s">
        <v>1362</v>
      </c>
      <c r="N64" s="897"/>
      <c r="O64" s="171" t="s">
        <v>1362</v>
      </c>
      <c r="P64" s="171" t="s">
        <v>1362</v>
      </c>
      <c r="Q64" s="171" t="s">
        <v>1362</v>
      </c>
      <c r="R64" s="171" t="s">
        <v>1362</v>
      </c>
      <c r="S64" s="337"/>
      <c r="T64" s="338" t="s">
        <v>1362</v>
      </c>
      <c r="U64" s="171" t="s">
        <v>1362</v>
      </c>
      <c r="V64" s="171" t="s">
        <v>1362</v>
      </c>
      <c r="W64" s="171" t="s">
        <v>1362</v>
      </c>
      <c r="X64" s="339"/>
      <c r="Y64" s="338" t="s">
        <v>1362</v>
      </c>
      <c r="Z64" s="897"/>
      <c r="AA64" s="171" t="s">
        <v>1362</v>
      </c>
      <c r="AB64" s="171" t="s">
        <v>1362</v>
      </c>
      <c r="AC64" s="171" t="s">
        <v>1362</v>
      </c>
      <c r="AD64" s="171" t="s">
        <v>1362</v>
      </c>
      <c r="AE64" s="337"/>
      <c r="AF64" s="338" t="s">
        <v>1362</v>
      </c>
      <c r="AG64" s="171" t="s">
        <v>1362</v>
      </c>
      <c r="AH64" s="171" t="s">
        <v>1362</v>
      </c>
      <c r="AI64" s="171" t="s">
        <v>1362</v>
      </c>
      <c r="AJ64" s="339"/>
      <c r="AK64" s="338" t="s">
        <v>1362</v>
      </c>
      <c r="AL64" s="897"/>
      <c r="AM64" s="171" t="s">
        <v>1362</v>
      </c>
      <c r="AN64" s="171" t="s">
        <v>1362</v>
      </c>
      <c r="AO64" s="171" t="s">
        <v>1362</v>
      </c>
      <c r="AP64" s="171" t="s">
        <v>1362</v>
      </c>
      <c r="AQ64" s="337"/>
      <c r="AR64" s="338" t="s">
        <v>1362</v>
      </c>
      <c r="AS64" s="171" t="s">
        <v>1362</v>
      </c>
      <c r="AT64" s="171" t="s">
        <v>1362</v>
      </c>
      <c r="AU64" s="171" t="s">
        <v>1362</v>
      </c>
      <c r="AV64" s="339"/>
      <c r="AW64" s="338" t="s">
        <v>1362</v>
      </c>
      <c r="AX64" s="897"/>
      <c r="AY64" s="171" t="s">
        <v>1362</v>
      </c>
      <c r="AZ64" s="171" t="s">
        <v>1362</v>
      </c>
      <c r="BA64" s="171" t="s">
        <v>1362</v>
      </c>
      <c r="BB64" s="171" t="s">
        <v>1362</v>
      </c>
      <c r="BC64" s="337"/>
      <c r="BD64" s="338" t="s">
        <v>1362</v>
      </c>
      <c r="BE64" s="171" t="s">
        <v>1362</v>
      </c>
      <c r="BF64" s="171" t="s">
        <v>1362</v>
      </c>
      <c r="BG64" s="171" t="s">
        <v>1362</v>
      </c>
      <c r="BH64" s="339"/>
      <c r="BI64" s="338" t="s">
        <v>1362</v>
      </c>
      <c r="BJ64" s="897"/>
      <c r="BK64" s="171" t="s">
        <v>1362</v>
      </c>
      <c r="BL64" s="171" t="s">
        <v>1362</v>
      </c>
      <c r="BM64" s="171" t="s">
        <v>1362</v>
      </c>
      <c r="BN64" s="171" t="s">
        <v>1362</v>
      </c>
      <c r="BO64" s="337"/>
      <c r="BP64" s="338" t="s">
        <v>1362</v>
      </c>
      <c r="BQ64" s="171" t="s">
        <v>1362</v>
      </c>
      <c r="BR64" s="171" t="s">
        <v>1362</v>
      </c>
      <c r="BS64" s="171" t="s">
        <v>1362</v>
      </c>
      <c r="BT64" s="339"/>
      <c r="BU64" s="338" t="s">
        <v>1362</v>
      </c>
      <c r="BV64" s="897"/>
      <c r="BW64" s="171" t="s">
        <v>1362</v>
      </c>
      <c r="BX64" s="171" t="s">
        <v>1362</v>
      </c>
      <c r="BY64" s="171" t="s">
        <v>1362</v>
      </c>
      <c r="BZ64" s="171" t="s">
        <v>1362</v>
      </c>
      <c r="CA64" s="337"/>
      <c r="CB64" s="338" t="s">
        <v>1362</v>
      </c>
      <c r="CC64" s="171" t="s">
        <v>1362</v>
      </c>
      <c r="CD64" s="171" t="s">
        <v>1362</v>
      </c>
      <c r="CE64" s="171" t="s">
        <v>1362</v>
      </c>
      <c r="CF64" s="339"/>
      <c r="CG64" s="338" t="s">
        <v>1362</v>
      </c>
      <c r="CH64" s="897"/>
      <c r="CI64" s="339"/>
      <c r="CJ64" s="339"/>
      <c r="CK64" s="339"/>
      <c r="CL64" s="339"/>
      <c r="CM64" s="171"/>
      <c r="CN64" s="339"/>
      <c r="CO64" s="339"/>
      <c r="CP64" s="339"/>
      <c r="CQ64" s="339"/>
      <c r="CR64" s="171"/>
      <c r="CS64" s="339"/>
      <c r="CT64" s="339"/>
      <c r="CU64" s="339"/>
      <c r="CV64" s="339"/>
      <c r="CW64" s="171"/>
    </row>
    <row r="65" spans="1:135" s="14" customFormat="1" ht="15.75" customHeight="1">
      <c r="A65" s="16" t="s">
        <v>259</v>
      </c>
      <c r="B65" s="897">
        <v>41</v>
      </c>
      <c r="C65" s="198">
        <f>SUM(C34:C63)-C43-C45</f>
        <v>3801602.4371716678</v>
      </c>
      <c r="D65" s="198">
        <f t="shared" ref="D65:M65" si="160">SUM(D34:D63)-D43-D45</f>
        <v>3017889.9088184861</v>
      </c>
      <c r="E65" s="198">
        <f t="shared" si="160"/>
        <v>0</v>
      </c>
      <c r="F65" s="198">
        <f t="shared" si="160"/>
        <v>0</v>
      </c>
      <c r="G65" s="203">
        <f t="shared" si="160"/>
        <v>6819492.3459901512</v>
      </c>
      <c r="H65" s="200">
        <f t="shared" si="160"/>
        <v>14466083.605869344</v>
      </c>
      <c r="I65" s="200">
        <f t="shared" si="160"/>
        <v>11930814.506797964</v>
      </c>
      <c r="J65" s="200">
        <f t="shared" si="160"/>
        <v>0</v>
      </c>
      <c r="K65" s="200">
        <f t="shared" si="160"/>
        <v>0</v>
      </c>
      <c r="L65" s="201">
        <f t="shared" si="160"/>
        <v>26396898.1126673</v>
      </c>
      <c r="M65" s="200">
        <f t="shared" si="160"/>
        <v>33216390.458657451</v>
      </c>
      <c r="N65" s="897">
        <v>41</v>
      </c>
      <c r="O65" s="198">
        <f>SUM(O34:O63)-O43-O45</f>
        <v>4231066.3422632422</v>
      </c>
      <c r="P65" s="198">
        <f t="shared" ref="P65:Y65" si="161">SUM(P34:P63)-P43-P45</f>
        <v>3864367.0261754338</v>
      </c>
      <c r="Q65" s="198">
        <f t="shared" si="161"/>
        <v>0</v>
      </c>
      <c r="R65" s="198">
        <f t="shared" si="161"/>
        <v>0</v>
      </c>
      <c r="S65" s="203">
        <f t="shared" si="161"/>
        <v>8095433.368438676</v>
      </c>
      <c r="T65" s="200">
        <f t="shared" si="161"/>
        <v>14108545.432595758</v>
      </c>
      <c r="U65" s="200">
        <f t="shared" si="161"/>
        <v>13901877.548341285</v>
      </c>
      <c r="V65" s="200">
        <f t="shared" si="161"/>
        <v>0</v>
      </c>
      <c r="W65" s="200">
        <f t="shared" si="161"/>
        <v>0</v>
      </c>
      <c r="X65" s="201">
        <f t="shared" si="161"/>
        <v>28010422.980937053</v>
      </c>
      <c r="Y65" s="200">
        <f t="shared" si="161"/>
        <v>36105856.34937574</v>
      </c>
      <c r="Z65" s="897">
        <v>41</v>
      </c>
      <c r="AA65" s="198">
        <f>SUM(AA34:AA63)-AA43-AA45</f>
        <v>960107.03257722757</v>
      </c>
      <c r="AB65" s="198">
        <f t="shared" ref="AB65:AK65" si="162">SUM(AB34:AB63)-AB43-AB45</f>
        <v>956495.88139474578</v>
      </c>
      <c r="AC65" s="198">
        <f t="shared" si="162"/>
        <v>0</v>
      </c>
      <c r="AD65" s="198">
        <f t="shared" si="162"/>
        <v>0</v>
      </c>
      <c r="AE65" s="203">
        <f t="shared" si="162"/>
        <v>1916602.9139719734</v>
      </c>
      <c r="AF65" s="200">
        <f t="shared" si="162"/>
        <v>2980282.8658595094</v>
      </c>
      <c r="AG65" s="200">
        <f t="shared" si="162"/>
        <v>3355017.531190237</v>
      </c>
      <c r="AH65" s="200">
        <f t="shared" si="162"/>
        <v>0</v>
      </c>
      <c r="AI65" s="200">
        <f t="shared" si="162"/>
        <v>0</v>
      </c>
      <c r="AJ65" s="201">
        <f t="shared" si="162"/>
        <v>6335300.3970497465</v>
      </c>
      <c r="AK65" s="200">
        <f t="shared" si="162"/>
        <v>8251903.311021721</v>
      </c>
      <c r="AL65" s="897">
        <v>41</v>
      </c>
      <c r="AM65" s="198">
        <f>SUM(AM34:AM63)-AM43-AM45</f>
        <v>42380718.330875717</v>
      </c>
      <c r="AN65" s="198">
        <f t="shared" ref="AN65:AW65" si="163">SUM(AN34:AN63)-AN43-AN45</f>
        <v>43518942.932092868</v>
      </c>
      <c r="AO65" s="198">
        <f t="shared" si="163"/>
        <v>0</v>
      </c>
      <c r="AP65" s="198">
        <f t="shared" si="163"/>
        <v>0</v>
      </c>
      <c r="AQ65" s="203">
        <f t="shared" si="163"/>
        <v>85899661.262968585</v>
      </c>
      <c r="AR65" s="200">
        <f t="shared" si="163"/>
        <v>92279016.388851851</v>
      </c>
      <c r="AS65" s="200">
        <f t="shared" si="163"/>
        <v>94625820.013029784</v>
      </c>
      <c r="AT65" s="200">
        <f t="shared" si="163"/>
        <v>0</v>
      </c>
      <c r="AU65" s="200">
        <f t="shared" si="163"/>
        <v>0</v>
      </c>
      <c r="AV65" s="201">
        <f t="shared" si="163"/>
        <v>186904836.40188175</v>
      </c>
      <c r="AW65" s="200">
        <f t="shared" si="163"/>
        <v>272804497.66485035</v>
      </c>
      <c r="AX65" s="897">
        <v>41</v>
      </c>
      <c r="AY65" s="198">
        <f>SUM(AY34:AY63)-AY43-AY45</f>
        <v>3528447.7646909356</v>
      </c>
      <c r="AZ65" s="198">
        <f t="shared" ref="AZ65:BI65" si="164">SUM(AZ34:AZ63)-AZ43-AZ45</f>
        <v>3867920.1336452682</v>
      </c>
      <c r="BA65" s="198">
        <f t="shared" si="164"/>
        <v>0</v>
      </c>
      <c r="BB65" s="198">
        <f t="shared" si="164"/>
        <v>0</v>
      </c>
      <c r="BC65" s="203">
        <f t="shared" si="164"/>
        <v>7396367.8983362047</v>
      </c>
      <c r="BD65" s="200">
        <f t="shared" si="164"/>
        <v>3022583.0163300717</v>
      </c>
      <c r="BE65" s="200">
        <f t="shared" si="164"/>
        <v>2597239.4166294509</v>
      </c>
      <c r="BF65" s="200">
        <f t="shared" si="164"/>
        <v>0</v>
      </c>
      <c r="BG65" s="200">
        <f t="shared" si="164"/>
        <v>0</v>
      </c>
      <c r="BH65" s="201">
        <f t="shared" si="164"/>
        <v>5619822.4329595221</v>
      </c>
      <c r="BI65" s="200">
        <f t="shared" si="164"/>
        <v>13016190.331295729</v>
      </c>
      <c r="BJ65" s="897">
        <v>41</v>
      </c>
      <c r="BK65" s="198">
        <f>SUM(BK34:BK63)-BK43-BK45</f>
        <v>0</v>
      </c>
      <c r="BL65" s="198">
        <f t="shared" ref="BL65:BU65" si="165">SUM(BL34:BL63)-BL43-BL45</f>
        <v>0</v>
      </c>
      <c r="BM65" s="198">
        <f t="shared" si="165"/>
        <v>0</v>
      </c>
      <c r="BN65" s="198">
        <f t="shared" si="165"/>
        <v>0</v>
      </c>
      <c r="BO65" s="203">
        <f t="shared" si="165"/>
        <v>0</v>
      </c>
      <c r="BP65" s="200">
        <f t="shared" si="165"/>
        <v>0</v>
      </c>
      <c r="BQ65" s="200">
        <f t="shared" si="165"/>
        <v>0</v>
      </c>
      <c r="BR65" s="200">
        <f t="shared" si="165"/>
        <v>0</v>
      </c>
      <c r="BS65" s="200">
        <f t="shared" si="165"/>
        <v>0</v>
      </c>
      <c r="BT65" s="201">
        <f t="shared" si="165"/>
        <v>0</v>
      </c>
      <c r="BU65" s="200">
        <f t="shared" si="165"/>
        <v>0</v>
      </c>
      <c r="BV65" s="897">
        <v>41</v>
      </c>
      <c r="BW65" s="198">
        <f>SUM(BW34:BW63)-BW43-BW45</f>
        <v>1101992.1624527939</v>
      </c>
      <c r="BX65" s="198">
        <f t="shared" ref="BX65:CV65" si="166">SUM(BX34:BX63)-BX43-BX45</f>
        <v>1151955.7968871377</v>
      </c>
      <c r="BY65" s="198">
        <f t="shared" si="166"/>
        <v>0</v>
      </c>
      <c r="BZ65" s="198">
        <f t="shared" si="166"/>
        <v>0</v>
      </c>
      <c r="CA65" s="203">
        <f t="shared" si="166"/>
        <v>2253947.9593399311</v>
      </c>
      <c r="CB65" s="200">
        <f t="shared" si="166"/>
        <v>4216069.9315402163</v>
      </c>
      <c r="CC65" s="200">
        <f t="shared" si="166"/>
        <v>4786568.4591312585</v>
      </c>
      <c r="CD65" s="200">
        <f t="shared" si="166"/>
        <v>0</v>
      </c>
      <c r="CE65" s="200">
        <f t="shared" si="166"/>
        <v>0</v>
      </c>
      <c r="CF65" s="201">
        <f t="shared" si="166"/>
        <v>9002638.3906714749</v>
      </c>
      <c r="CG65" s="200">
        <f t="shared" si="166"/>
        <v>11256586.350011405</v>
      </c>
      <c r="CH65" s="897">
        <v>41</v>
      </c>
      <c r="CI65" s="201">
        <f t="shared" ref="CI65:CL65" si="167">SUM(CI34:CI63)-CI43-CI45</f>
        <v>56003934.070031583</v>
      </c>
      <c r="CJ65" s="201">
        <f t="shared" si="167"/>
        <v>56377571.679013945</v>
      </c>
      <c r="CK65" s="201">
        <f t="shared" si="167"/>
        <v>0</v>
      </c>
      <c r="CL65" s="201">
        <f t="shared" si="167"/>
        <v>0</v>
      </c>
      <c r="CM65" s="198">
        <f>SUM(CI65:CL65)</f>
        <v>112381505.74904552</v>
      </c>
      <c r="CN65" s="201">
        <f t="shared" ref="CN65:CQ65" si="168">SUM(CN34:CN63)-CN43-CN45</f>
        <v>131072581.24104679</v>
      </c>
      <c r="CO65" s="201">
        <f t="shared" si="168"/>
        <v>131197337.47512002</v>
      </c>
      <c r="CP65" s="201">
        <f t="shared" si="168"/>
        <v>0</v>
      </c>
      <c r="CQ65" s="201">
        <f t="shared" si="168"/>
        <v>0</v>
      </c>
      <c r="CR65" s="198">
        <f>SUM(CN65:CQ65)</f>
        <v>262269918.71616679</v>
      </c>
      <c r="CS65" s="201">
        <f t="shared" si="166"/>
        <v>187076515.31107828</v>
      </c>
      <c r="CT65" s="201">
        <f t="shared" si="166"/>
        <v>187574909.15413392</v>
      </c>
      <c r="CU65" s="201">
        <f t="shared" si="166"/>
        <v>0</v>
      </c>
      <c r="CV65" s="201">
        <f t="shared" si="166"/>
        <v>0</v>
      </c>
      <c r="CW65" s="198">
        <f>SUM(CS65:CV65)</f>
        <v>374651424.46521223</v>
      </c>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row>
    <row r="66" spans="1:135" ht="15.75" customHeight="1">
      <c r="B66" s="897"/>
      <c r="C66" s="162"/>
      <c r="D66" s="162"/>
      <c r="E66" s="162"/>
      <c r="F66" s="162"/>
      <c r="G66" s="340"/>
      <c r="H66" s="341"/>
      <c r="I66" s="162"/>
      <c r="J66" s="162"/>
      <c r="K66" s="162"/>
      <c r="L66" s="162"/>
      <c r="M66" s="342"/>
      <c r="N66" s="897"/>
      <c r="O66" s="162"/>
      <c r="P66" s="162"/>
      <c r="Q66" s="162"/>
      <c r="R66" s="162"/>
      <c r="S66" s="340"/>
      <c r="T66" s="341"/>
      <c r="U66" s="162"/>
      <c r="V66" s="162"/>
      <c r="W66" s="162"/>
      <c r="X66" s="162"/>
      <c r="Y66" s="342"/>
      <c r="Z66" s="897"/>
      <c r="AA66" s="162"/>
      <c r="AB66" s="162"/>
      <c r="AC66" s="162"/>
      <c r="AD66" s="162"/>
      <c r="AE66" s="340"/>
      <c r="AF66" s="341"/>
      <c r="AG66" s="162"/>
      <c r="AH66" s="162"/>
      <c r="AI66" s="162"/>
      <c r="AJ66" s="162"/>
      <c r="AK66" s="342"/>
      <c r="AL66" s="897"/>
      <c r="AM66" s="162"/>
      <c r="AN66" s="162"/>
      <c r="AO66" s="162"/>
      <c r="AP66" s="162"/>
      <c r="AQ66" s="340"/>
      <c r="AR66" s="341"/>
      <c r="AS66" s="162"/>
      <c r="AT66" s="162"/>
      <c r="AU66" s="162"/>
      <c r="AV66" s="162"/>
      <c r="AW66" s="342"/>
      <c r="AX66" s="897"/>
      <c r="AY66" s="162"/>
      <c r="AZ66" s="162"/>
      <c r="BA66" s="162"/>
      <c r="BB66" s="162"/>
      <c r="BC66" s="340"/>
      <c r="BD66" s="341"/>
      <c r="BE66" s="162"/>
      <c r="BF66" s="162"/>
      <c r="BG66" s="162"/>
      <c r="BH66" s="162"/>
      <c r="BI66" s="342"/>
      <c r="BJ66" s="897"/>
      <c r="BK66" s="162"/>
      <c r="BL66" s="162"/>
      <c r="BM66" s="162"/>
      <c r="BN66" s="162"/>
      <c r="BO66" s="340"/>
      <c r="BP66" s="341"/>
      <c r="BQ66" s="162"/>
      <c r="BR66" s="162"/>
      <c r="BS66" s="162"/>
      <c r="BT66" s="162"/>
      <c r="BU66" s="342"/>
      <c r="BV66" s="897"/>
      <c r="BW66" s="162"/>
      <c r="BX66" s="162"/>
      <c r="BY66" s="162"/>
      <c r="BZ66" s="162"/>
      <c r="CA66" s="340"/>
      <c r="CB66" s="341"/>
      <c r="CC66" s="162"/>
      <c r="CD66" s="162"/>
      <c r="CE66" s="162"/>
      <c r="CF66" s="162"/>
      <c r="CG66" s="342"/>
      <c r="CH66" s="897"/>
      <c r="CI66" s="162"/>
      <c r="CJ66" s="162"/>
      <c r="CK66" s="162"/>
      <c r="CL66" s="162"/>
      <c r="CM66" s="375"/>
      <c r="CN66" s="162"/>
      <c r="CO66" s="162"/>
      <c r="CP66" s="162"/>
      <c r="CQ66" s="162"/>
      <c r="CR66" s="375"/>
      <c r="CS66" s="162"/>
      <c r="CT66" s="162"/>
      <c r="CU66" s="162"/>
      <c r="CV66" s="162"/>
      <c r="CW66" s="375"/>
    </row>
    <row r="67" spans="1:135" ht="15.75" customHeight="1">
      <c r="A67" s="16" t="s">
        <v>261</v>
      </c>
      <c r="B67" s="897"/>
      <c r="C67" s="171" t="s">
        <v>1362</v>
      </c>
      <c r="D67" s="171" t="s">
        <v>1362</v>
      </c>
      <c r="E67" s="171" t="s">
        <v>1362</v>
      </c>
      <c r="F67" s="171" t="s">
        <v>1362</v>
      </c>
      <c r="G67" s="337"/>
      <c r="H67" s="338" t="s">
        <v>1362</v>
      </c>
      <c r="I67" s="171" t="s">
        <v>1362</v>
      </c>
      <c r="J67" s="171" t="s">
        <v>1362</v>
      </c>
      <c r="K67" s="171" t="s">
        <v>1362</v>
      </c>
      <c r="L67" s="339"/>
      <c r="M67" s="338" t="s">
        <v>1362</v>
      </c>
      <c r="N67" s="897"/>
      <c r="O67" s="171" t="s">
        <v>1362</v>
      </c>
      <c r="P67" s="171" t="s">
        <v>1362</v>
      </c>
      <c r="Q67" s="171" t="s">
        <v>1362</v>
      </c>
      <c r="R67" s="171" t="s">
        <v>1362</v>
      </c>
      <c r="S67" s="337"/>
      <c r="T67" s="338" t="s">
        <v>1362</v>
      </c>
      <c r="U67" s="171" t="s">
        <v>1362</v>
      </c>
      <c r="V67" s="171" t="s">
        <v>1362</v>
      </c>
      <c r="W67" s="171" t="s">
        <v>1362</v>
      </c>
      <c r="X67" s="339"/>
      <c r="Y67" s="338" t="s">
        <v>1362</v>
      </c>
      <c r="Z67" s="897"/>
      <c r="AA67" s="171" t="s">
        <v>1362</v>
      </c>
      <c r="AB67" s="171" t="s">
        <v>1362</v>
      </c>
      <c r="AC67" s="171" t="s">
        <v>1362</v>
      </c>
      <c r="AD67" s="171" t="s">
        <v>1362</v>
      </c>
      <c r="AE67" s="337"/>
      <c r="AF67" s="338" t="s">
        <v>1362</v>
      </c>
      <c r="AG67" s="171" t="s">
        <v>1362</v>
      </c>
      <c r="AH67" s="171" t="s">
        <v>1362</v>
      </c>
      <c r="AI67" s="171" t="s">
        <v>1362</v>
      </c>
      <c r="AJ67" s="339"/>
      <c r="AK67" s="338" t="s">
        <v>1362</v>
      </c>
      <c r="AL67" s="897"/>
      <c r="AM67" s="171" t="s">
        <v>1362</v>
      </c>
      <c r="AN67" s="171" t="s">
        <v>1362</v>
      </c>
      <c r="AO67" s="171" t="s">
        <v>1362</v>
      </c>
      <c r="AP67" s="171" t="s">
        <v>1362</v>
      </c>
      <c r="AQ67" s="337"/>
      <c r="AR67" s="338" t="s">
        <v>1362</v>
      </c>
      <c r="AS67" s="171" t="s">
        <v>1362</v>
      </c>
      <c r="AT67" s="171" t="s">
        <v>1362</v>
      </c>
      <c r="AU67" s="171" t="s">
        <v>1362</v>
      </c>
      <c r="AV67" s="339"/>
      <c r="AW67" s="338" t="s">
        <v>1362</v>
      </c>
      <c r="AX67" s="897"/>
      <c r="AY67" s="171" t="s">
        <v>1362</v>
      </c>
      <c r="AZ67" s="171" t="s">
        <v>1362</v>
      </c>
      <c r="BA67" s="171" t="s">
        <v>1362</v>
      </c>
      <c r="BB67" s="171" t="s">
        <v>1362</v>
      </c>
      <c r="BC67" s="337"/>
      <c r="BD67" s="338" t="s">
        <v>1362</v>
      </c>
      <c r="BE67" s="171" t="s">
        <v>1362</v>
      </c>
      <c r="BF67" s="171" t="s">
        <v>1362</v>
      </c>
      <c r="BG67" s="171" t="s">
        <v>1362</v>
      </c>
      <c r="BH67" s="339"/>
      <c r="BI67" s="338" t="s">
        <v>1362</v>
      </c>
      <c r="BJ67" s="897"/>
      <c r="BK67" s="171" t="s">
        <v>1362</v>
      </c>
      <c r="BL67" s="171" t="s">
        <v>1362</v>
      </c>
      <c r="BM67" s="171" t="s">
        <v>1362</v>
      </c>
      <c r="BN67" s="171" t="s">
        <v>1362</v>
      </c>
      <c r="BO67" s="337"/>
      <c r="BP67" s="338" t="s">
        <v>1362</v>
      </c>
      <c r="BQ67" s="171" t="s">
        <v>1362</v>
      </c>
      <c r="BR67" s="171" t="s">
        <v>1362</v>
      </c>
      <c r="BS67" s="171" t="s">
        <v>1362</v>
      </c>
      <c r="BT67" s="339"/>
      <c r="BU67" s="338" t="s">
        <v>1362</v>
      </c>
      <c r="BV67" s="897"/>
      <c r="BW67" s="171" t="s">
        <v>1362</v>
      </c>
      <c r="BX67" s="171" t="s">
        <v>1362</v>
      </c>
      <c r="BY67" s="171" t="s">
        <v>1362</v>
      </c>
      <c r="BZ67" s="171" t="s">
        <v>1362</v>
      </c>
      <c r="CA67" s="337"/>
      <c r="CB67" s="338" t="s">
        <v>1362</v>
      </c>
      <c r="CC67" s="171" t="s">
        <v>1362</v>
      </c>
      <c r="CD67" s="171" t="s">
        <v>1362</v>
      </c>
      <c r="CE67" s="171" t="s">
        <v>1362</v>
      </c>
      <c r="CF67" s="339"/>
      <c r="CG67" s="338" t="s">
        <v>1362</v>
      </c>
      <c r="CH67" s="897"/>
      <c r="CI67" s="162"/>
      <c r="CJ67" s="162"/>
      <c r="CK67" s="162"/>
      <c r="CL67" s="162"/>
      <c r="CM67" s="375"/>
      <c r="CN67" s="162"/>
      <c r="CO67" s="162"/>
      <c r="CP67" s="162"/>
      <c r="CQ67" s="162"/>
      <c r="CR67" s="375"/>
      <c r="CS67" s="162"/>
      <c r="CT67" s="162"/>
      <c r="CU67" s="162"/>
      <c r="CV67" s="162"/>
      <c r="CW67" s="375"/>
    </row>
    <row r="68" spans="1:135" ht="15.75" customHeight="1">
      <c r="A68" s="79" t="s">
        <v>262</v>
      </c>
      <c r="B68" s="897">
        <v>42</v>
      </c>
      <c r="C68" s="376">
        <v>261459.04006037433</v>
      </c>
      <c r="D68" s="376">
        <v>319022.78354218462</v>
      </c>
      <c r="E68" s="376">
        <v>0</v>
      </c>
      <c r="F68" s="376">
        <v>0</v>
      </c>
      <c r="G68" s="368">
        <f t="shared" ref="G68" si="169">SUM(C68:F68)</f>
        <v>580481.82360255893</v>
      </c>
      <c r="H68" s="377">
        <v>259765.3831523284</v>
      </c>
      <c r="I68" s="376">
        <v>317360.25975492963</v>
      </c>
      <c r="J68" s="376">
        <v>0</v>
      </c>
      <c r="K68" s="376">
        <v>0</v>
      </c>
      <c r="L68" s="370">
        <f t="shared" ref="L68" si="170">SUM(H68:K68)</f>
        <v>577125.64290725801</v>
      </c>
      <c r="M68" s="371">
        <f t="shared" ref="M68" si="171">SUM(L68,G68)</f>
        <v>1157607.4665098169</v>
      </c>
      <c r="N68" s="210">
        <v>46</v>
      </c>
      <c r="O68" s="376">
        <v>304228.14719571354</v>
      </c>
      <c r="P68" s="376">
        <v>419915.14794863522</v>
      </c>
      <c r="Q68" s="376">
        <v>0</v>
      </c>
      <c r="R68" s="376">
        <v>0</v>
      </c>
      <c r="S68" s="368">
        <f t="shared" ref="S68" si="172">SUM(O68:R68)</f>
        <v>724143.29514434875</v>
      </c>
      <c r="T68" s="377">
        <v>302257.44423971296</v>
      </c>
      <c r="U68" s="376">
        <v>417726.84367035783</v>
      </c>
      <c r="V68" s="376">
        <v>0</v>
      </c>
      <c r="W68" s="376">
        <v>0</v>
      </c>
      <c r="X68" s="370">
        <f t="shared" ref="X68" si="173">SUM(T68:W68)</f>
        <v>719984.28791007074</v>
      </c>
      <c r="Y68" s="371">
        <f t="shared" ref="Y68" si="174">SUM(X68,S68)</f>
        <v>1444127.5830544196</v>
      </c>
      <c r="Z68" s="210">
        <v>46</v>
      </c>
      <c r="AA68" s="376">
        <v>42042.447548088254</v>
      </c>
      <c r="AB68" s="376">
        <v>57594.219193931174</v>
      </c>
      <c r="AC68" s="376">
        <v>0</v>
      </c>
      <c r="AD68" s="376">
        <v>0</v>
      </c>
      <c r="AE68" s="368">
        <f t="shared" ref="AE68" si="175">SUM(AA68:AD68)</f>
        <v>99636.666742019428</v>
      </c>
      <c r="AF68" s="377">
        <v>41770.108593181445</v>
      </c>
      <c r="AG68" s="376">
        <v>57294.078375287652</v>
      </c>
      <c r="AH68" s="376">
        <v>0</v>
      </c>
      <c r="AI68" s="376">
        <v>0</v>
      </c>
      <c r="AJ68" s="370">
        <f t="shared" ref="AJ68" si="176">SUM(AF68:AI68)</f>
        <v>99064.18696846909</v>
      </c>
      <c r="AK68" s="371">
        <f t="shared" ref="AK68" si="177">SUM(AJ68,AE68)</f>
        <v>198700.85371048853</v>
      </c>
      <c r="AL68" s="210">
        <v>46</v>
      </c>
      <c r="AM68" s="376">
        <v>968671.8326429486</v>
      </c>
      <c r="AN68" s="376">
        <v>1436217.4108422571</v>
      </c>
      <c r="AO68" s="376">
        <v>0</v>
      </c>
      <c r="AP68" s="376">
        <v>0</v>
      </c>
      <c r="AQ68" s="368">
        <f t="shared" ref="AQ68" si="178">SUM(AM68:AP68)</f>
        <v>2404889.2434852058</v>
      </c>
      <c r="AR68" s="377">
        <v>962397.05346298055</v>
      </c>
      <c r="AS68" s="376">
        <v>1428732.8494492327</v>
      </c>
      <c r="AT68" s="376">
        <v>0</v>
      </c>
      <c r="AU68" s="376">
        <v>0</v>
      </c>
      <c r="AV68" s="370">
        <f t="shared" ref="AV68" si="179">SUM(AR68:AU68)</f>
        <v>2391129.9029122135</v>
      </c>
      <c r="AW68" s="371">
        <f t="shared" ref="AW68" si="180">SUM(AV68,AQ68)</f>
        <v>4796019.1463974193</v>
      </c>
      <c r="AX68" s="210">
        <v>46</v>
      </c>
      <c r="AY68" s="376">
        <v>18581.723731130362</v>
      </c>
      <c r="AZ68" s="376">
        <v>28797.109596965587</v>
      </c>
      <c r="BA68" s="376">
        <v>0</v>
      </c>
      <c r="BB68" s="376">
        <v>0</v>
      </c>
      <c r="BC68" s="368">
        <f t="shared" ref="BC68" si="181">SUM(AY68:BB68)</f>
        <v>47378.833328095949</v>
      </c>
      <c r="BD68" s="377">
        <v>18461.356637480192</v>
      </c>
      <c r="BE68" s="376">
        <v>28647.039187643826</v>
      </c>
      <c r="BF68" s="376">
        <v>0</v>
      </c>
      <c r="BG68" s="376">
        <v>0</v>
      </c>
      <c r="BH68" s="370">
        <f t="shared" ref="BH68" si="182">SUM(BD68:BG68)</f>
        <v>47108.395825124018</v>
      </c>
      <c r="BI68" s="371">
        <f t="shared" ref="BI68" si="183">SUM(BH68,BC68)</f>
        <v>94487.22915321996</v>
      </c>
      <c r="BJ68" s="210">
        <v>46</v>
      </c>
      <c r="BK68" s="376">
        <v>0</v>
      </c>
      <c r="BL68" s="376">
        <v>0</v>
      </c>
      <c r="BM68" s="376">
        <v>0</v>
      </c>
      <c r="BN68" s="376">
        <v>0</v>
      </c>
      <c r="BO68" s="368">
        <f t="shared" ref="BO68" si="184">SUM(BK68:BN68)</f>
        <v>0</v>
      </c>
      <c r="BP68" s="377">
        <v>0</v>
      </c>
      <c r="BQ68" s="376">
        <v>0</v>
      </c>
      <c r="BR68" s="376">
        <v>0</v>
      </c>
      <c r="BS68" s="376">
        <v>0</v>
      </c>
      <c r="BT68" s="370">
        <f t="shared" ref="BT68" si="185">SUM(BP68:BS68)</f>
        <v>0</v>
      </c>
      <c r="BU68" s="371">
        <f t="shared" ref="BU68" si="186">SUM(BT68,BO68)</f>
        <v>0</v>
      </c>
      <c r="BV68" s="210">
        <v>46</v>
      </c>
      <c r="BW68" s="376">
        <v>15536.674032174176</v>
      </c>
      <c r="BX68" s="376">
        <v>22955.70302391563</v>
      </c>
      <c r="BY68" s="376">
        <v>0</v>
      </c>
      <c r="BZ68" s="376">
        <v>0</v>
      </c>
      <c r="CA68" s="368">
        <f t="shared" ref="CA68" si="187">SUM(BW68:BZ68)</f>
        <v>38492.377056089805</v>
      </c>
      <c r="CB68" s="377">
        <v>15436.031899867054</v>
      </c>
      <c r="CC68" s="376">
        <v>22836.073943175146</v>
      </c>
      <c r="CD68" s="376">
        <v>0</v>
      </c>
      <c r="CE68" s="376">
        <v>0</v>
      </c>
      <c r="CF68" s="370">
        <f>SUM(CB68:CE68)</f>
        <v>38272.105843042198</v>
      </c>
      <c r="CG68" s="371">
        <f>SUM(CF68,CA68)</f>
        <v>76764.48289913201</v>
      </c>
      <c r="CH68" s="897">
        <v>42</v>
      </c>
      <c r="CI68" s="370">
        <f t="shared" ref="CI68:CI70" si="188">+C68+O68+AA68+AM68+AY68+BK68+BW68</f>
        <v>1610519.8652104295</v>
      </c>
      <c r="CJ68" s="370">
        <f t="shared" ref="CJ68:CJ70" si="189">+D68+P68+AB68+AN68+AZ68+BL68+BX68</f>
        <v>2284502.3741478892</v>
      </c>
      <c r="CK68" s="370">
        <f t="shared" ref="CK68:CK70" si="190">+E68+Q68+AC68+AO68+BA68+BM68+BY68</f>
        <v>0</v>
      </c>
      <c r="CL68" s="370">
        <f t="shared" ref="CL68:CL70" si="191">+F68+R68+AD68+AP68+BB68+BN68+BZ68</f>
        <v>0</v>
      </c>
      <c r="CM68" s="372">
        <f>SUM(CI68:CL68)</f>
        <v>3895022.239358319</v>
      </c>
      <c r="CN68" s="370">
        <f t="shared" ref="CN68:CN70" si="192">+H68+T68+AF68+AR68+BD68+BP68+CB68</f>
        <v>1600087.3779855506</v>
      </c>
      <c r="CO68" s="370">
        <f t="shared" ref="CO68:CO70" si="193">+I68+U68+AG68+AS68+BE68+BQ68+CC68</f>
        <v>2272597.1443806267</v>
      </c>
      <c r="CP68" s="370">
        <f t="shared" ref="CP68:CP70" si="194">+J68+V68+AH68+AT68+BF68+BR68+CD68</f>
        <v>0</v>
      </c>
      <c r="CQ68" s="370">
        <f t="shared" ref="CQ68:CQ70" si="195">+K68+W68+AI68+AU68+BG68+BS68+CE68</f>
        <v>0</v>
      </c>
      <c r="CR68" s="372">
        <f>SUM(CN68:CQ68)</f>
        <v>3872684.5223661773</v>
      </c>
      <c r="CS68" s="370">
        <f t="shared" ref="CS68:CS70" si="196">CI68+CN68</f>
        <v>3210607.2431959799</v>
      </c>
      <c r="CT68" s="370">
        <f t="shared" ref="CT68:CT70" si="197">CJ68+CO68</f>
        <v>4557099.5185285155</v>
      </c>
      <c r="CU68" s="370">
        <f t="shared" ref="CU68:CU70" si="198">CK68+CP68</f>
        <v>0</v>
      </c>
      <c r="CV68" s="370">
        <f t="shared" ref="CV68:CV70" si="199">CL68+CQ68</f>
        <v>0</v>
      </c>
      <c r="CW68" s="372">
        <f>SUM(CS68:CV68)</f>
        <v>7767706.7617244953</v>
      </c>
    </row>
    <row r="69" spans="1:135" ht="15.75" customHeight="1">
      <c r="A69" s="79" t="s">
        <v>264</v>
      </c>
      <c r="B69" s="897">
        <v>43</v>
      </c>
      <c r="C69" s="213">
        <f t="shared" ref="C69:F69" si="200">IF(ABS(C61)&lt;C82, -C61, C82)</f>
        <v>0</v>
      </c>
      <c r="D69" s="213">
        <f t="shared" si="200"/>
        <v>0</v>
      </c>
      <c r="E69" s="213">
        <f t="shared" si="200"/>
        <v>0</v>
      </c>
      <c r="F69" s="213">
        <f t="shared" si="200"/>
        <v>0</v>
      </c>
      <c r="G69" s="368">
        <f>SUM(C69:F69)</f>
        <v>0</v>
      </c>
      <c r="H69" s="374">
        <f t="shared" ref="H69:K69" si="201">IF(ABS(H61)&lt;H82, -H61, H82)</f>
        <v>0</v>
      </c>
      <c r="I69" s="213">
        <f t="shared" si="201"/>
        <v>0</v>
      </c>
      <c r="J69" s="213">
        <f t="shared" si="201"/>
        <v>0</v>
      </c>
      <c r="K69" s="213">
        <f t="shared" si="201"/>
        <v>0</v>
      </c>
      <c r="L69" s="370">
        <f>SUM(H69:K69)</f>
        <v>0</v>
      </c>
      <c r="M69" s="371">
        <f>SUM(L69,G69)</f>
        <v>0</v>
      </c>
      <c r="N69" s="897">
        <v>43</v>
      </c>
      <c r="O69" s="213">
        <f t="shared" ref="O69:R69" si="202">IF(ABS(O61)&lt;O82, -O61, O82)</f>
        <v>0</v>
      </c>
      <c r="P69" s="213">
        <f t="shared" si="202"/>
        <v>0</v>
      </c>
      <c r="Q69" s="213">
        <f t="shared" si="202"/>
        <v>0</v>
      </c>
      <c r="R69" s="213">
        <f t="shared" si="202"/>
        <v>0</v>
      </c>
      <c r="S69" s="368">
        <f>SUM(O69:R69)</f>
        <v>0</v>
      </c>
      <c r="T69" s="374">
        <f t="shared" ref="T69:W69" si="203">IF(ABS(T61)&lt;T82, -T61, T82)</f>
        <v>0</v>
      </c>
      <c r="U69" s="213">
        <f t="shared" si="203"/>
        <v>0</v>
      </c>
      <c r="V69" s="213">
        <f t="shared" si="203"/>
        <v>0</v>
      </c>
      <c r="W69" s="213">
        <f t="shared" si="203"/>
        <v>0</v>
      </c>
      <c r="X69" s="370">
        <f>SUM(T69:W69)</f>
        <v>0</v>
      </c>
      <c r="Y69" s="371">
        <f>SUM(X69,S69)</f>
        <v>0</v>
      </c>
      <c r="Z69" s="897">
        <v>43</v>
      </c>
      <c r="AA69" s="213">
        <f t="shared" ref="AA69:AD69" si="204">IF(ABS(AA61)&lt;AA82, -AA61, AA82)</f>
        <v>0</v>
      </c>
      <c r="AB69" s="213">
        <f t="shared" si="204"/>
        <v>0</v>
      </c>
      <c r="AC69" s="213">
        <f t="shared" si="204"/>
        <v>0</v>
      </c>
      <c r="AD69" s="213">
        <f t="shared" si="204"/>
        <v>0</v>
      </c>
      <c r="AE69" s="368">
        <f>SUM(AA69:AD69)</f>
        <v>0</v>
      </c>
      <c r="AF69" s="374">
        <f t="shared" ref="AF69:AI69" si="205">IF(ABS(AF61)&lt;AF82, -AF61, AF82)</f>
        <v>0</v>
      </c>
      <c r="AG69" s="213">
        <f t="shared" si="205"/>
        <v>0</v>
      </c>
      <c r="AH69" s="213">
        <f t="shared" si="205"/>
        <v>0</v>
      </c>
      <c r="AI69" s="213">
        <f t="shared" si="205"/>
        <v>0</v>
      </c>
      <c r="AJ69" s="370">
        <f>SUM(AF69:AI69)</f>
        <v>0</v>
      </c>
      <c r="AK69" s="371">
        <f>SUM(AJ69,AE69)</f>
        <v>0</v>
      </c>
      <c r="AL69" s="897">
        <v>43</v>
      </c>
      <c r="AM69" s="213">
        <f t="shared" ref="AM69:AP69" si="206">IF(ABS(AM61)&lt;AM82, -AM61, AM82)</f>
        <v>0</v>
      </c>
      <c r="AN69" s="213">
        <f t="shared" si="206"/>
        <v>0</v>
      </c>
      <c r="AO69" s="213">
        <f t="shared" si="206"/>
        <v>0</v>
      </c>
      <c r="AP69" s="213">
        <f t="shared" si="206"/>
        <v>0</v>
      </c>
      <c r="AQ69" s="368">
        <f>SUM(AM69:AP69)</f>
        <v>0</v>
      </c>
      <c r="AR69" s="374">
        <f t="shared" ref="AR69:AU69" si="207">IF(ABS(AR61)&lt;AR82, -AR61, AR82)</f>
        <v>0</v>
      </c>
      <c r="AS69" s="213">
        <f t="shared" si="207"/>
        <v>0</v>
      </c>
      <c r="AT69" s="213">
        <f t="shared" si="207"/>
        <v>0</v>
      </c>
      <c r="AU69" s="213">
        <f t="shared" si="207"/>
        <v>0</v>
      </c>
      <c r="AV69" s="370">
        <f>SUM(AR69:AU69)</f>
        <v>0</v>
      </c>
      <c r="AW69" s="371">
        <f>SUM(AV69,AQ69)</f>
        <v>0</v>
      </c>
      <c r="AX69" s="897">
        <v>43</v>
      </c>
      <c r="AY69" s="213">
        <f t="shared" ref="AY69:BB69" si="208">IF(ABS(AY61)&lt;AY82, -AY61, AY82)</f>
        <v>0</v>
      </c>
      <c r="AZ69" s="213">
        <f t="shared" si="208"/>
        <v>0</v>
      </c>
      <c r="BA69" s="213">
        <f t="shared" si="208"/>
        <v>0</v>
      </c>
      <c r="BB69" s="213">
        <f t="shared" si="208"/>
        <v>0</v>
      </c>
      <c r="BC69" s="368">
        <f>SUM(AY69:BB69)</f>
        <v>0</v>
      </c>
      <c r="BD69" s="374">
        <f t="shared" ref="BD69:BG69" si="209">IF(ABS(BD61)&lt;BD82, -BD61, BD82)</f>
        <v>0</v>
      </c>
      <c r="BE69" s="213">
        <f t="shared" si="209"/>
        <v>0</v>
      </c>
      <c r="BF69" s="213">
        <f t="shared" si="209"/>
        <v>0</v>
      </c>
      <c r="BG69" s="213">
        <f t="shared" si="209"/>
        <v>0</v>
      </c>
      <c r="BH69" s="370">
        <f>SUM(BD69:BG69)</f>
        <v>0</v>
      </c>
      <c r="BI69" s="371">
        <f>SUM(BH69,BC69)</f>
        <v>0</v>
      </c>
      <c r="BJ69" s="897">
        <v>43</v>
      </c>
      <c r="BK69" s="213">
        <f t="shared" ref="BK69:BN69" si="210">IF(ABS(BK61)&lt;BK82, -BK61, BK82)</f>
        <v>0</v>
      </c>
      <c r="BL69" s="213">
        <f t="shared" si="210"/>
        <v>0</v>
      </c>
      <c r="BM69" s="213">
        <f t="shared" si="210"/>
        <v>0</v>
      </c>
      <c r="BN69" s="213">
        <f t="shared" si="210"/>
        <v>0</v>
      </c>
      <c r="BO69" s="368">
        <f>SUM(BK69:BN69)</f>
        <v>0</v>
      </c>
      <c r="BP69" s="374">
        <f t="shared" ref="BP69:BS69" si="211">IF(ABS(BP61)&lt;BP82, -BP61, BP82)</f>
        <v>0</v>
      </c>
      <c r="BQ69" s="213">
        <f t="shared" si="211"/>
        <v>0</v>
      </c>
      <c r="BR69" s="213">
        <f t="shared" si="211"/>
        <v>0</v>
      </c>
      <c r="BS69" s="213">
        <f t="shared" si="211"/>
        <v>0</v>
      </c>
      <c r="BT69" s="370">
        <f>SUM(BP69:BS69)</f>
        <v>0</v>
      </c>
      <c r="BU69" s="371">
        <f>SUM(BT69,BO69)</f>
        <v>0</v>
      </c>
      <c r="BV69" s="897">
        <v>43</v>
      </c>
      <c r="BW69" s="213">
        <f t="shared" ref="BW69:BZ69" si="212">IF(ABS(BW61)&lt;BW82, -BW61, BW82)</f>
        <v>0</v>
      </c>
      <c r="BX69" s="213">
        <f t="shared" si="212"/>
        <v>0</v>
      </c>
      <c r="BY69" s="213">
        <f t="shared" si="212"/>
        <v>0</v>
      </c>
      <c r="BZ69" s="213">
        <f t="shared" si="212"/>
        <v>0</v>
      </c>
      <c r="CA69" s="368">
        <f>SUM(BW69:BZ69)</f>
        <v>0</v>
      </c>
      <c r="CB69" s="374">
        <f t="shared" ref="CB69:CE69" si="213">IF(ABS(CB61)&lt;CB82, -CB61, CB82)</f>
        <v>0</v>
      </c>
      <c r="CC69" s="213">
        <f t="shared" si="213"/>
        <v>0</v>
      </c>
      <c r="CD69" s="213">
        <f t="shared" si="213"/>
        <v>0</v>
      </c>
      <c r="CE69" s="213">
        <f t="shared" si="213"/>
        <v>0</v>
      </c>
      <c r="CF69" s="370">
        <f>SUM(CB69:CE69)</f>
        <v>0</v>
      </c>
      <c r="CG69" s="371">
        <f>SUM(CF69,CA69)</f>
        <v>0</v>
      </c>
      <c r="CH69" s="897">
        <v>43</v>
      </c>
      <c r="CI69" s="370">
        <f t="shared" si="188"/>
        <v>0</v>
      </c>
      <c r="CJ69" s="370">
        <f t="shared" si="189"/>
        <v>0</v>
      </c>
      <c r="CK69" s="370">
        <f t="shared" si="190"/>
        <v>0</v>
      </c>
      <c r="CL69" s="370">
        <f t="shared" si="191"/>
        <v>0</v>
      </c>
      <c r="CM69" s="372">
        <f t="shared" ref="CM69:CM70" si="214">SUM(CI69:CL69)</f>
        <v>0</v>
      </c>
      <c r="CN69" s="370">
        <f t="shared" si="192"/>
        <v>0</v>
      </c>
      <c r="CO69" s="370">
        <f t="shared" si="193"/>
        <v>0</v>
      </c>
      <c r="CP69" s="370">
        <f t="shared" si="194"/>
        <v>0</v>
      </c>
      <c r="CQ69" s="370">
        <f t="shared" si="195"/>
        <v>0</v>
      </c>
      <c r="CR69" s="372">
        <f t="shared" ref="CR69:CR70" si="215">SUM(CN69:CQ69)</f>
        <v>0</v>
      </c>
      <c r="CS69" s="370">
        <f t="shared" si="196"/>
        <v>0</v>
      </c>
      <c r="CT69" s="370">
        <f t="shared" si="197"/>
        <v>0</v>
      </c>
      <c r="CU69" s="370">
        <f t="shared" si="198"/>
        <v>0</v>
      </c>
      <c r="CV69" s="370">
        <f t="shared" si="199"/>
        <v>0</v>
      </c>
      <c r="CW69" s="372">
        <f t="shared" ref="CW69:CW70" si="216">SUM(CS69:CV69)</f>
        <v>0</v>
      </c>
    </row>
    <row r="70" spans="1:135" ht="15.75" customHeight="1">
      <c r="A70" s="79" t="s">
        <v>1386</v>
      </c>
      <c r="B70" s="210">
        <v>44</v>
      </c>
      <c r="C70" s="376">
        <v>337763.61275498371</v>
      </c>
      <c r="D70" s="376">
        <v>280367.32185044704</v>
      </c>
      <c r="E70" s="376">
        <v>0</v>
      </c>
      <c r="F70" s="376">
        <v>0</v>
      </c>
      <c r="G70" s="368">
        <f t="shared" ref="G70" si="217">SUM(C70:F70)</f>
        <v>618130.93460543081</v>
      </c>
      <c r="H70" s="377">
        <v>337763.61275498371</v>
      </c>
      <c r="I70" s="376">
        <v>280367.32185044704</v>
      </c>
      <c r="J70" s="376">
        <v>0</v>
      </c>
      <c r="K70" s="376">
        <v>0</v>
      </c>
      <c r="L70" s="370">
        <f t="shared" ref="L70" si="218">SUM(H70:K70)</f>
        <v>618130.93460543081</v>
      </c>
      <c r="M70" s="371">
        <f t="shared" ref="M70" si="219">SUM(L70,G70)</f>
        <v>1236261.8692108616</v>
      </c>
      <c r="N70" s="210">
        <v>46</v>
      </c>
      <c r="O70" s="376">
        <v>393014.51605900173</v>
      </c>
      <c r="P70" s="376">
        <v>369034.72575721389</v>
      </c>
      <c r="Q70" s="376">
        <v>0</v>
      </c>
      <c r="R70" s="376">
        <v>0</v>
      </c>
      <c r="S70" s="368">
        <f t="shared" ref="S70" si="220">SUM(O70:R70)</f>
        <v>762049.24181621568</v>
      </c>
      <c r="T70" s="377">
        <v>393014.51605900173</v>
      </c>
      <c r="U70" s="376">
        <v>369034.72575721389</v>
      </c>
      <c r="V70" s="376">
        <v>0</v>
      </c>
      <c r="W70" s="376">
        <v>0</v>
      </c>
      <c r="X70" s="370">
        <f t="shared" ref="X70" si="221">SUM(T70:W70)</f>
        <v>762049.24181621568</v>
      </c>
      <c r="Y70" s="371">
        <f t="shared" ref="Y70" si="222">SUM(X70,S70)</f>
        <v>1524098.4836324314</v>
      </c>
      <c r="Z70" s="210">
        <v>46</v>
      </c>
      <c r="AA70" s="376">
        <v>54312.174364386607</v>
      </c>
      <c r="AB70" s="376">
        <v>50615.623154497669</v>
      </c>
      <c r="AC70" s="376">
        <v>0</v>
      </c>
      <c r="AD70" s="376">
        <v>0</v>
      </c>
      <c r="AE70" s="368">
        <f t="shared" ref="AE70" si="223">SUM(AA70:AD70)</f>
        <v>104927.79751888427</v>
      </c>
      <c r="AF70" s="377">
        <v>54312.174364386607</v>
      </c>
      <c r="AG70" s="376">
        <v>50615.623154497669</v>
      </c>
      <c r="AH70" s="376">
        <v>0</v>
      </c>
      <c r="AI70" s="376">
        <v>0</v>
      </c>
      <c r="AJ70" s="370">
        <f t="shared" ref="AJ70" si="224">SUM(AF70:AI70)</f>
        <v>104927.79751888427</v>
      </c>
      <c r="AK70" s="371">
        <f t="shared" ref="AK70" si="225">SUM(AJ70,AE70)</f>
        <v>209855.59503776854</v>
      </c>
      <c r="AL70" s="210">
        <v>46</v>
      </c>
      <c r="AM70" s="376">
        <v>1251370.3779066987</v>
      </c>
      <c r="AN70" s="376">
        <v>1262193.3286453872</v>
      </c>
      <c r="AO70" s="376">
        <v>0</v>
      </c>
      <c r="AP70" s="376">
        <v>0</v>
      </c>
      <c r="AQ70" s="368">
        <f t="shared" ref="AQ70" si="226">SUM(AM70:AP70)</f>
        <v>2513563.7065520859</v>
      </c>
      <c r="AR70" s="377">
        <v>1251370.3779066987</v>
      </c>
      <c r="AS70" s="376">
        <v>1262193.3286453872</v>
      </c>
      <c r="AT70" s="376">
        <v>0</v>
      </c>
      <c r="AU70" s="376">
        <v>0</v>
      </c>
      <c r="AV70" s="370">
        <f t="shared" ref="AV70" si="227">SUM(AR70:AU70)</f>
        <v>2513563.7065520859</v>
      </c>
      <c r="AW70" s="371">
        <f t="shared" ref="AW70" si="228">SUM(AV70,AQ70)</f>
        <v>5027127.4131041719</v>
      </c>
      <c r="AX70" s="210">
        <v>46</v>
      </c>
      <c r="AY70" s="376">
        <v>24004.640027716552</v>
      </c>
      <c r="AZ70" s="376">
        <v>25307.811577248835</v>
      </c>
      <c r="BA70" s="376">
        <v>0</v>
      </c>
      <c r="BB70" s="376">
        <v>0</v>
      </c>
      <c r="BC70" s="368">
        <f t="shared" ref="BC70" si="229">SUM(AY70:BB70)</f>
        <v>49312.45160496539</v>
      </c>
      <c r="BD70" s="377">
        <v>24004.640027716552</v>
      </c>
      <c r="BE70" s="376">
        <v>25307.811577248835</v>
      </c>
      <c r="BF70" s="376">
        <v>0</v>
      </c>
      <c r="BG70" s="376">
        <v>0</v>
      </c>
      <c r="BH70" s="370">
        <f t="shared" ref="BH70" si="230">SUM(BD70:BG70)</f>
        <v>49312.45160496539</v>
      </c>
      <c r="BI70" s="371">
        <f t="shared" ref="BI70" si="231">SUM(BH70,BC70)</f>
        <v>98624.903209930781</v>
      </c>
      <c r="BJ70" s="210">
        <v>46</v>
      </c>
      <c r="BK70" s="376">
        <v>0</v>
      </c>
      <c r="BL70" s="376">
        <v>0</v>
      </c>
      <c r="BM70" s="376">
        <v>0</v>
      </c>
      <c r="BN70" s="376">
        <v>0</v>
      </c>
      <c r="BO70" s="368">
        <f t="shared" ref="BO70" si="232">SUM(BK70:BN70)</f>
        <v>0</v>
      </c>
      <c r="BP70" s="377">
        <v>0</v>
      </c>
      <c r="BQ70" s="376">
        <v>0</v>
      </c>
      <c r="BR70" s="376">
        <v>0</v>
      </c>
      <c r="BS70" s="376">
        <v>0</v>
      </c>
      <c r="BT70" s="370">
        <f t="shared" ref="BT70" si="233">SUM(BP70:BS70)</f>
        <v>0</v>
      </c>
      <c r="BU70" s="371">
        <f t="shared" ref="BU70" si="234">SUM(BT70,BO70)</f>
        <v>0</v>
      </c>
      <c r="BV70" s="210">
        <v>46</v>
      </c>
      <c r="BW70" s="376">
        <v>20070.918756880321</v>
      </c>
      <c r="BX70" s="376">
        <v>20174.198552682345</v>
      </c>
      <c r="BY70" s="376">
        <v>0</v>
      </c>
      <c r="BZ70" s="376">
        <v>0</v>
      </c>
      <c r="CA70" s="368">
        <f t="shared" ref="CA70" si="235">SUM(BW70:BZ70)</f>
        <v>40245.117309562665</v>
      </c>
      <c r="CB70" s="377">
        <v>20070.918756880321</v>
      </c>
      <c r="CC70" s="376">
        <v>20174.198552682345</v>
      </c>
      <c r="CD70" s="376">
        <v>0</v>
      </c>
      <c r="CE70" s="376">
        <v>0</v>
      </c>
      <c r="CF70" s="370">
        <f>SUM(CB70:CE70)</f>
        <v>40245.117309562665</v>
      </c>
      <c r="CG70" s="371">
        <f>SUM(CF70,CA70)</f>
        <v>80490.234619125331</v>
      </c>
      <c r="CH70" s="210">
        <v>44</v>
      </c>
      <c r="CI70" s="370">
        <f t="shared" si="188"/>
        <v>2080536.2398696677</v>
      </c>
      <c r="CJ70" s="370">
        <f t="shared" si="189"/>
        <v>2007693.009537477</v>
      </c>
      <c r="CK70" s="370">
        <f t="shared" si="190"/>
        <v>0</v>
      </c>
      <c r="CL70" s="370">
        <f t="shared" si="191"/>
        <v>0</v>
      </c>
      <c r="CM70" s="372">
        <f t="shared" si="214"/>
        <v>4088229.2494071447</v>
      </c>
      <c r="CN70" s="370">
        <f t="shared" si="192"/>
        <v>2080536.2398696677</v>
      </c>
      <c r="CO70" s="370">
        <f t="shared" si="193"/>
        <v>2007693.009537477</v>
      </c>
      <c r="CP70" s="370">
        <f t="shared" si="194"/>
        <v>0</v>
      </c>
      <c r="CQ70" s="370">
        <f t="shared" si="195"/>
        <v>0</v>
      </c>
      <c r="CR70" s="372">
        <f t="shared" si="215"/>
        <v>4088229.2494071447</v>
      </c>
      <c r="CS70" s="370">
        <f t="shared" si="196"/>
        <v>4161072.4797393354</v>
      </c>
      <c r="CT70" s="370">
        <f t="shared" si="197"/>
        <v>4015386.0190749541</v>
      </c>
      <c r="CU70" s="370">
        <f t="shared" si="198"/>
        <v>0</v>
      </c>
      <c r="CV70" s="370">
        <f t="shared" si="199"/>
        <v>0</v>
      </c>
      <c r="CW70" s="372">
        <f t="shared" si="216"/>
        <v>8176458.4988142895</v>
      </c>
    </row>
    <row r="71" spans="1:135" s="14" customFormat="1" ht="15.75" customHeight="1">
      <c r="A71" s="88"/>
      <c r="B71" s="210"/>
      <c r="C71" s="171" t="s">
        <v>1362</v>
      </c>
      <c r="D71" s="171" t="s">
        <v>1362</v>
      </c>
      <c r="E71" s="171" t="s">
        <v>1362</v>
      </c>
      <c r="F71" s="171" t="s">
        <v>1362</v>
      </c>
      <c r="G71" s="337"/>
      <c r="H71" s="338" t="s">
        <v>1362</v>
      </c>
      <c r="I71" s="171" t="s">
        <v>1362</v>
      </c>
      <c r="J71" s="171" t="s">
        <v>1362</v>
      </c>
      <c r="K71" s="171" t="s">
        <v>1362</v>
      </c>
      <c r="L71" s="339"/>
      <c r="M71" s="338" t="s">
        <v>1362</v>
      </c>
      <c r="N71" s="210"/>
      <c r="O71" s="171" t="s">
        <v>1362</v>
      </c>
      <c r="P71" s="171" t="s">
        <v>1362</v>
      </c>
      <c r="Q71" s="171" t="s">
        <v>1362</v>
      </c>
      <c r="R71" s="171" t="s">
        <v>1362</v>
      </c>
      <c r="S71" s="337"/>
      <c r="T71" s="338" t="s">
        <v>1362</v>
      </c>
      <c r="U71" s="171" t="s">
        <v>1362</v>
      </c>
      <c r="V71" s="171" t="s">
        <v>1362</v>
      </c>
      <c r="W71" s="171" t="s">
        <v>1362</v>
      </c>
      <c r="X71" s="339"/>
      <c r="Y71" s="338" t="s">
        <v>1362</v>
      </c>
      <c r="Z71" s="210"/>
      <c r="AA71" s="171" t="s">
        <v>1362</v>
      </c>
      <c r="AB71" s="171" t="s">
        <v>1362</v>
      </c>
      <c r="AC71" s="171" t="s">
        <v>1362</v>
      </c>
      <c r="AD71" s="171" t="s">
        <v>1362</v>
      </c>
      <c r="AE71" s="337"/>
      <c r="AF71" s="338" t="s">
        <v>1362</v>
      </c>
      <c r="AG71" s="171" t="s">
        <v>1362</v>
      </c>
      <c r="AH71" s="171" t="s">
        <v>1362</v>
      </c>
      <c r="AI71" s="171" t="s">
        <v>1362</v>
      </c>
      <c r="AJ71" s="339"/>
      <c r="AK71" s="338" t="s">
        <v>1362</v>
      </c>
      <c r="AL71" s="210"/>
      <c r="AM71" s="171" t="s">
        <v>1362</v>
      </c>
      <c r="AN71" s="171" t="s">
        <v>1362</v>
      </c>
      <c r="AO71" s="171" t="s">
        <v>1362</v>
      </c>
      <c r="AP71" s="171" t="s">
        <v>1362</v>
      </c>
      <c r="AQ71" s="337"/>
      <c r="AR71" s="338" t="s">
        <v>1362</v>
      </c>
      <c r="AS71" s="171" t="s">
        <v>1362</v>
      </c>
      <c r="AT71" s="171" t="s">
        <v>1362</v>
      </c>
      <c r="AU71" s="171" t="s">
        <v>1362</v>
      </c>
      <c r="AV71" s="339"/>
      <c r="AW71" s="338" t="s">
        <v>1362</v>
      </c>
      <c r="AX71" s="210"/>
      <c r="AY71" s="171" t="s">
        <v>1362</v>
      </c>
      <c r="AZ71" s="171" t="s">
        <v>1362</v>
      </c>
      <c r="BA71" s="171" t="s">
        <v>1362</v>
      </c>
      <c r="BB71" s="171" t="s">
        <v>1362</v>
      </c>
      <c r="BC71" s="337"/>
      <c r="BD71" s="338" t="s">
        <v>1362</v>
      </c>
      <c r="BE71" s="171" t="s">
        <v>1362</v>
      </c>
      <c r="BF71" s="171" t="s">
        <v>1362</v>
      </c>
      <c r="BG71" s="171" t="s">
        <v>1362</v>
      </c>
      <c r="BH71" s="339"/>
      <c r="BI71" s="338" t="s">
        <v>1362</v>
      </c>
      <c r="BJ71" s="210"/>
      <c r="BK71" s="171" t="s">
        <v>1362</v>
      </c>
      <c r="BL71" s="171" t="s">
        <v>1362</v>
      </c>
      <c r="BM71" s="171" t="s">
        <v>1362</v>
      </c>
      <c r="BN71" s="171" t="s">
        <v>1362</v>
      </c>
      <c r="BO71" s="337"/>
      <c r="BP71" s="338" t="s">
        <v>1362</v>
      </c>
      <c r="BQ71" s="171" t="s">
        <v>1362</v>
      </c>
      <c r="BR71" s="171" t="s">
        <v>1362</v>
      </c>
      <c r="BS71" s="171" t="s">
        <v>1362</v>
      </c>
      <c r="BT71" s="339"/>
      <c r="BU71" s="338" t="s">
        <v>1362</v>
      </c>
      <c r="BV71" s="210"/>
      <c r="BW71" s="171" t="s">
        <v>1362</v>
      </c>
      <c r="BX71" s="171" t="s">
        <v>1362</v>
      </c>
      <c r="BY71" s="171" t="s">
        <v>1362</v>
      </c>
      <c r="BZ71" s="171" t="s">
        <v>1362</v>
      </c>
      <c r="CA71" s="337"/>
      <c r="CB71" s="338" t="s">
        <v>1362</v>
      </c>
      <c r="CC71" s="171" t="s">
        <v>1362</v>
      </c>
      <c r="CD71" s="171" t="s">
        <v>1362</v>
      </c>
      <c r="CE71" s="171" t="s">
        <v>1362</v>
      </c>
      <c r="CF71" s="339"/>
      <c r="CG71" s="338" t="s">
        <v>1362</v>
      </c>
      <c r="CH71" s="210"/>
      <c r="CI71" s="339"/>
      <c r="CJ71" s="339"/>
      <c r="CK71" s="339"/>
      <c r="CL71" s="339"/>
      <c r="CM71" s="171"/>
      <c r="CN71" s="339"/>
      <c r="CO71" s="339"/>
      <c r="CP71" s="339"/>
      <c r="CQ71" s="339"/>
      <c r="CR71" s="171"/>
      <c r="CS71" s="339"/>
      <c r="CT71" s="339"/>
      <c r="CU71" s="339"/>
      <c r="CV71" s="339"/>
      <c r="CW71" s="171"/>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row>
    <row r="72" spans="1:135" s="14" customFormat="1">
      <c r="A72" s="16" t="s">
        <v>267</v>
      </c>
      <c r="B72" s="210">
        <v>45</v>
      </c>
      <c r="C72" s="198">
        <f t="shared" ref="C72:M72" si="236">SUM(C68:C70)</f>
        <v>599222.65281535801</v>
      </c>
      <c r="D72" s="198">
        <f t="shared" si="236"/>
        <v>599390.10539263161</v>
      </c>
      <c r="E72" s="198">
        <f t="shared" si="236"/>
        <v>0</v>
      </c>
      <c r="F72" s="198">
        <f t="shared" si="236"/>
        <v>0</v>
      </c>
      <c r="G72" s="203">
        <f t="shared" si="236"/>
        <v>1198612.7582079899</v>
      </c>
      <c r="H72" s="200">
        <f t="shared" si="236"/>
        <v>597528.99590731214</v>
      </c>
      <c r="I72" s="198">
        <f t="shared" si="236"/>
        <v>597727.58160537668</v>
      </c>
      <c r="J72" s="198">
        <f t="shared" si="236"/>
        <v>0</v>
      </c>
      <c r="K72" s="198">
        <f t="shared" si="236"/>
        <v>0</v>
      </c>
      <c r="L72" s="201">
        <f t="shared" si="236"/>
        <v>1195256.5775126889</v>
      </c>
      <c r="M72" s="200">
        <f t="shared" si="236"/>
        <v>2393869.3357206788</v>
      </c>
      <c r="N72" s="210">
        <v>45</v>
      </c>
      <c r="O72" s="198">
        <f t="shared" ref="O72:Y72" si="237">SUM(O68:O70)</f>
        <v>697242.66325471527</v>
      </c>
      <c r="P72" s="198">
        <f t="shared" si="237"/>
        <v>788949.87370584905</v>
      </c>
      <c r="Q72" s="198">
        <f t="shared" si="237"/>
        <v>0</v>
      </c>
      <c r="R72" s="198">
        <f t="shared" si="237"/>
        <v>0</v>
      </c>
      <c r="S72" s="203">
        <f t="shared" si="237"/>
        <v>1486192.5369605646</v>
      </c>
      <c r="T72" s="200">
        <f t="shared" si="237"/>
        <v>695271.96029871469</v>
      </c>
      <c r="U72" s="198">
        <f t="shared" si="237"/>
        <v>786761.56942757173</v>
      </c>
      <c r="V72" s="198">
        <f t="shared" si="237"/>
        <v>0</v>
      </c>
      <c r="W72" s="198">
        <f t="shared" si="237"/>
        <v>0</v>
      </c>
      <c r="X72" s="201">
        <f t="shared" si="237"/>
        <v>1482033.5297262864</v>
      </c>
      <c r="Y72" s="200">
        <f t="shared" si="237"/>
        <v>2968226.066686851</v>
      </c>
      <c r="Z72" s="210">
        <v>45</v>
      </c>
      <c r="AA72" s="198">
        <f t="shared" ref="AA72:AK72" si="238">SUM(AA68:AA70)</f>
        <v>96354.62191247486</v>
      </c>
      <c r="AB72" s="198">
        <f t="shared" si="238"/>
        <v>108209.84234842885</v>
      </c>
      <c r="AC72" s="198">
        <f t="shared" si="238"/>
        <v>0</v>
      </c>
      <c r="AD72" s="198">
        <f t="shared" si="238"/>
        <v>0</v>
      </c>
      <c r="AE72" s="203">
        <f t="shared" si="238"/>
        <v>204564.46426090371</v>
      </c>
      <c r="AF72" s="200">
        <f t="shared" si="238"/>
        <v>96082.282957568052</v>
      </c>
      <c r="AG72" s="198">
        <f t="shared" si="238"/>
        <v>107909.70152978532</v>
      </c>
      <c r="AH72" s="198">
        <f t="shared" si="238"/>
        <v>0</v>
      </c>
      <c r="AI72" s="198">
        <f t="shared" si="238"/>
        <v>0</v>
      </c>
      <c r="AJ72" s="201">
        <f t="shared" si="238"/>
        <v>203991.98448735336</v>
      </c>
      <c r="AK72" s="200">
        <f t="shared" si="238"/>
        <v>408556.44874825707</v>
      </c>
      <c r="AL72" s="210">
        <v>45</v>
      </c>
      <c r="AM72" s="198">
        <f t="shared" ref="AM72:AW72" si="239">SUM(AM68:AM70)</f>
        <v>2220042.2105496475</v>
      </c>
      <c r="AN72" s="198">
        <f t="shared" si="239"/>
        <v>2698410.7394876443</v>
      </c>
      <c r="AO72" s="198">
        <f t="shared" si="239"/>
        <v>0</v>
      </c>
      <c r="AP72" s="198">
        <f t="shared" si="239"/>
        <v>0</v>
      </c>
      <c r="AQ72" s="203">
        <f t="shared" si="239"/>
        <v>4918452.9500372913</v>
      </c>
      <c r="AR72" s="200">
        <f t="shared" si="239"/>
        <v>2213767.431369679</v>
      </c>
      <c r="AS72" s="198">
        <f t="shared" si="239"/>
        <v>2690926.1780946199</v>
      </c>
      <c r="AT72" s="198">
        <f t="shared" si="239"/>
        <v>0</v>
      </c>
      <c r="AU72" s="198">
        <f t="shared" si="239"/>
        <v>0</v>
      </c>
      <c r="AV72" s="201">
        <f t="shared" si="239"/>
        <v>4904693.6094642989</v>
      </c>
      <c r="AW72" s="200">
        <f t="shared" si="239"/>
        <v>9823146.5595015921</v>
      </c>
      <c r="AX72" s="210">
        <v>45</v>
      </c>
      <c r="AY72" s="198">
        <f t="shared" ref="AY72:BI72" si="240">SUM(AY68:AY70)</f>
        <v>42586.363758846914</v>
      </c>
      <c r="AZ72" s="198">
        <f t="shared" si="240"/>
        <v>54104.921174214425</v>
      </c>
      <c r="BA72" s="198">
        <f t="shared" si="240"/>
        <v>0</v>
      </c>
      <c r="BB72" s="198">
        <f t="shared" si="240"/>
        <v>0</v>
      </c>
      <c r="BC72" s="203">
        <f t="shared" si="240"/>
        <v>96691.284933061339</v>
      </c>
      <c r="BD72" s="200">
        <f t="shared" si="240"/>
        <v>42465.996665196741</v>
      </c>
      <c r="BE72" s="198">
        <f t="shared" si="240"/>
        <v>53954.850764892661</v>
      </c>
      <c r="BF72" s="198">
        <f t="shared" si="240"/>
        <v>0</v>
      </c>
      <c r="BG72" s="198">
        <f t="shared" si="240"/>
        <v>0</v>
      </c>
      <c r="BH72" s="201">
        <f t="shared" si="240"/>
        <v>96420.847430089401</v>
      </c>
      <c r="BI72" s="200">
        <f t="shared" si="240"/>
        <v>193112.13236315074</v>
      </c>
      <c r="BJ72" s="210">
        <v>45</v>
      </c>
      <c r="BK72" s="198">
        <f t="shared" ref="BK72:BU72" si="241">SUM(BK68:BK70)</f>
        <v>0</v>
      </c>
      <c r="BL72" s="198">
        <f t="shared" si="241"/>
        <v>0</v>
      </c>
      <c r="BM72" s="198">
        <f t="shared" si="241"/>
        <v>0</v>
      </c>
      <c r="BN72" s="198">
        <f t="shared" si="241"/>
        <v>0</v>
      </c>
      <c r="BO72" s="203">
        <f t="shared" si="241"/>
        <v>0</v>
      </c>
      <c r="BP72" s="200">
        <f t="shared" si="241"/>
        <v>0</v>
      </c>
      <c r="BQ72" s="198">
        <f t="shared" si="241"/>
        <v>0</v>
      </c>
      <c r="BR72" s="198">
        <f t="shared" si="241"/>
        <v>0</v>
      </c>
      <c r="BS72" s="198">
        <f t="shared" si="241"/>
        <v>0</v>
      </c>
      <c r="BT72" s="201">
        <f t="shared" si="241"/>
        <v>0</v>
      </c>
      <c r="BU72" s="200">
        <f t="shared" si="241"/>
        <v>0</v>
      </c>
      <c r="BV72" s="210">
        <v>45</v>
      </c>
      <c r="BW72" s="198">
        <f t="shared" ref="BW72:CG72" si="242">SUM(BW68:BW70)</f>
        <v>35607.592789054499</v>
      </c>
      <c r="BX72" s="198">
        <f t="shared" si="242"/>
        <v>43129.901576597971</v>
      </c>
      <c r="BY72" s="198">
        <f t="shared" si="242"/>
        <v>0</v>
      </c>
      <c r="BZ72" s="198">
        <f t="shared" si="242"/>
        <v>0</v>
      </c>
      <c r="CA72" s="203">
        <f t="shared" si="242"/>
        <v>78737.49436565247</v>
      </c>
      <c r="CB72" s="200">
        <f t="shared" si="242"/>
        <v>35506.950656747373</v>
      </c>
      <c r="CC72" s="198">
        <f t="shared" si="242"/>
        <v>43010.272495857491</v>
      </c>
      <c r="CD72" s="198">
        <f t="shared" si="242"/>
        <v>0</v>
      </c>
      <c r="CE72" s="198">
        <f t="shared" si="242"/>
        <v>0</v>
      </c>
      <c r="CF72" s="201">
        <f t="shared" si="242"/>
        <v>78517.223152604856</v>
      </c>
      <c r="CG72" s="200">
        <f t="shared" si="242"/>
        <v>157254.71751825733</v>
      </c>
      <c r="CH72" s="210">
        <v>45</v>
      </c>
      <c r="CI72" s="201">
        <f>SUM(CI68:CI70)</f>
        <v>3691056.105080097</v>
      </c>
      <c r="CJ72" s="201">
        <f>SUM(CJ68:CJ70)</f>
        <v>4292195.3836853663</v>
      </c>
      <c r="CK72" s="201">
        <f>SUM(CK68:CK70)</f>
        <v>0</v>
      </c>
      <c r="CL72" s="201">
        <f>SUM(CL68:CL70)</f>
        <v>0</v>
      </c>
      <c r="CM72" s="198">
        <f>SUM(CI72:CL72)</f>
        <v>7983251.4887654632</v>
      </c>
      <c r="CN72" s="201">
        <f>SUM(CN68:CN70)</f>
        <v>3680623.6178552182</v>
      </c>
      <c r="CO72" s="201">
        <f>SUM(CO68:CO70)</f>
        <v>4280290.1539181042</v>
      </c>
      <c r="CP72" s="201">
        <f>SUM(CP68:CP70)</f>
        <v>0</v>
      </c>
      <c r="CQ72" s="201">
        <f>SUM(CQ68:CQ70)</f>
        <v>0</v>
      </c>
      <c r="CR72" s="198">
        <f>SUM(CN72:CQ72)</f>
        <v>7960913.7717733225</v>
      </c>
      <c r="CS72" s="201">
        <f>SUM(CS68:CS70)</f>
        <v>7371679.7229353152</v>
      </c>
      <c r="CT72" s="201">
        <f>SUM(CT68:CT70)</f>
        <v>8572485.5376034696</v>
      </c>
      <c r="CU72" s="201">
        <f>SUM(CU68:CU70)</f>
        <v>0</v>
      </c>
      <c r="CV72" s="201">
        <f>SUM(CV68:CV70)</f>
        <v>0</v>
      </c>
      <c r="CW72" s="198">
        <f>SUM(CS72:CV72)</f>
        <v>15944165.260538785</v>
      </c>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row>
    <row r="73" spans="1:135" ht="15.75" customHeight="1">
      <c r="B73" s="210"/>
      <c r="C73" s="162"/>
      <c r="D73" s="162"/>
      <c r="E73" s="162"/>
      <c r="F73" s="162"/>
      <c r="G73" s="340"/>
      <c r="H73" s="341"/>
      <c r="I73" s="162"/>
      <c r="J73" s="162"/>
      <c r="K73" s="162"/>
      <c r="L73" s="162"/>
      <c r="M73" s="342"/>
      <c r="N73" s="210"/>
      <c r="O73" s="162"/>
      <c r="P73" s="162"/>
      <c r="Q73" s="162"/>
      <c r="R73" s="162"/>
      <c r="S73" s="340"/>
      <c r="T73" s="341"/>
      <c r="U73" s="162"/>
      <c r="V73" s="162"/>
      <c r="W73" s="162"/>
      <c r="X73" s="162"/>
      <c r="Y73" s="342"/>
      <c r="Z73" s="210"/>
      <c r="AA73" s="162"/>
      <c r="AB73" s="162"/>
      <c r="AC73" s="162"/>
      <c r="AD73" s="162"/>
      <c r="AE73" s="340"/>
      <c r="AF73" s="341"/>
      <c r="AG73" s="162"/>
      <c r="AH73" s="162"/>
      <c r="AI73" s="162"/>
      <c r="AJ73" s="162"/>
      <c r="AK73" s="342"/>
      <c r="AL73" s="210"/>
      <c r="AM73" s="162"/>
      <c r="AN73" s="162"/>
      <c r="AO73" s="162"/>
      <c r="AP73" s="162"/>
      <c r="AQ73" s="340"/>
      <c r="AR73" s="341"/>
      <c r="AS73" s="162"/>
      <c r="AT73" s="162"/>
      <c r="AU73" s="162"/>
      <c r="AV73" s="162"/>
      <c r="AW73" s="342"/>
      <c r="AX73" s="210"/>
      <c r="AY73" s="162"/>
      <c r="AZ73" s="162"/>
      <c r="BA73" s="162"/>
      <c r="BB73" s="162"/>
      <c r="BC73" s="340"/>
      <c r="BD73" s="341"/>
      <c r="BE73" s="162"/>
      <c r="BF73" s="162"/>
      <c r="BG73" s="162"/>
      <c r="BH73" s="162"/>
      <c r="BI73" s="342"/>
      <c r="BJ73" s="210"/>
      <c r="BK73" s="162"/>
      <c r="BL73" s="162"/>
      <c r="BM73" s="162"/>
      <c r="BN73" s="162"/>
      <c r="BO73" s="340"/>
      <c r="BP73" s="341"/>
      <c r="BQ73" s="162"/>
      <c r="BR73" s="162"/>
      <c r="BS73" s="162"/>
      <c r="BT73" s="162"/>
      <c r="BU73" s="342"/>
      <c r="BV73" s="210"/>
      <c r="BW73" s="162"/>
      <c r="BX73" s="162"/>
      <c r="BY73" s="162"/>
      <c r="BZ73" s="162"/>
      <c r="CA73" s="340"/>
      <c r="CB73" s="341"/>
      <c r="CC73" s="162"/>
      <c r="CD73" s="162"/>
      <c r="CE73" s="162"/>
      <c r="CF73" s="162"/>
      <c r="CG73" s="342"/>
      <c r="CH73" s="210"/>
      <c r="CI73" s="162"/>
      <c r="CJ73" s="162"/>
      <c r="CK73" s="162"/>
      <c r="CL73" s="162"/>
      <c r="CM73" s="375"/>
      <c r="CN73" s="162"/>
      <c r="CO73" s="162"/>
      <c r="CP73" s="162"/>
      <c r="CQ73" s="162"/>
      <c r="CR73" s="375"/>
      <c r="CS73" s="162"/>
      <c r="CT73" s="162"/>
      <c r="CU73" s="162"/>
      <c r="CV73" s="162"/>
      <c r="CW73" s="375"/>
    </row>
    <row r="74" spans="1:135" ht="15.75" customHeight="1">
      <c r="A74" s="16" t="s">
        <v>269</v>
      </c>
      <c r="B74" s="210"/>
      <c r="C74" s="162"/>
      <c r="D74" s="162"/>
      <c r="E74" s="162"/>
      <c r="F74" s="162"/>
      <c r="G74" s="340"/>
      <c r="H74" s="341"/>
      <c r="I74" s="162"/>
      <c r="J74" s="162"/>
      <c r="K74" s="162"/>
      <c r="L74" s="162"/>
      <c r="M74" s="342"/>
      <c r="N74" s="210"/>
      <c r="O74" s="162"/>
      <c r="P74" s="162"/>
      <c r="Q74" s="162"/>
      <c r="R74" s="162"/>
      <c r="S74" s="340"/>
      <c r="T74" s="341"/>
      <c r="U74" s="162"/>
      <c r="V74" s="162"/>
      <c r="W74" s="162"/>
      <c r="X74" s="162"/>
      <c r="Y74" s="342"/>
      <c r="Z74" s="210"/>
      <c r="AA74" s="162"/>
      <c r="AB74" s="162"/>
      <c r="AC74" s="162"/>
      <c r="AD74" s="162"/>
      <c r="AE74" s="340"/>
      <c r="AF74" s="341"/>
      <c r="AG74" s="162"/>
      <c r="AH74" s="162"/>
      <c r="AI74" s="162"/>
      <c r="AJ74" s="162"/>
      <c r="AK74" s="342"/>
      <c r="AL74" s="210"/>
      <c r="AM74" s="162"/>
      <c r="AN74" s="162"/>
      <c r="AO74" s="162"/>
      <c r="AP74" s="162"/>
      <c r="AQ74" s="340"/>
      <c r="AR74" s="341"/>
      <c r="AS74" s="162"/>
      <c r="AT74" s="162"/>
      <c r="AU74" s="162"/>
      <c r="AV74" s="162"/>
      <c r="AW74" s="342"/>
      <c r="AX74" s="210"/>
      <c r="AY74" s="162"/>
      <c r="AZ74" s="162"/>
      <c r="BA74" s="162"/>
      <c r="BB74" s="162"/>
      <c r="BC74" s="340"/>
      <c r="BD74" s="341"/>
      <c r="BE74" s="162"/>
      <c r="BF74" s="162"/>
      <c r="BG74" s="162"/>
      <c r="BH74" s="162"/>
      <c r="BI74" s="342"/>
      <c r="BJ74" s="210"/>
      <c r="BK74" s="162"/>
      <c r="BL74" s="162"/>
      <c r="BM74" s="162"/>
      <c r="BN74" s="162"/>
      <c r="BO74" s="340"/>
      <c r="BP74" s="341"/>
      <c r="BQ74" s="162"/>
      <c r="BR74" s="162"/>
      <c r="BS74" s="162"/>
      <c r="BT74" s="162"/>
      <c r="BU74" s="342"/>
      <c r="BV74" s="210"/>
      <c r="BW74" s="162"/>
      <c r="BX74" s="162"/>
      <c r="BY74" s="162"/>
      <c r="BZ74" s="162"/>
      <c r="CA74" s="340"/>
      <c r="CB74" s="341"/>
      <c r="CC74" s="162"/>
      <c r="CD74" s="162"/>
      <c r="CE74" s="162"/>
      <c r="CF74" s="162"/>
      <c r="CG74" s="342"/>
      <c r="CH74" s="210"/>
      <c r="CI74" s="162"/>
      <c r="CJ74" s="162"/>
      <c r="CK74" s="162"/>
      <c r="CL74" s="162"/>
      <c r="CM74" s="375"/>
      <c r="CN74" s="162"/>
      <c r="CO74" s="162"/>
      <c r="CP74" s="162"/>
      <c r="CQ74" s="162"/>
      <c r="CR74" s="375"/>
      <c r="CS74" s="162"/>
      <c r="CT74" s="162"/>
      <c r="CU74" s="162"/>
      <c r="CV74" s="162"/>
      <c r="CW74" s="375"/>
    </row>
    <row r="75" spans="1:135" s="14" customFormat="1" ht="15.75" customHeight="1">
      <c r="A75" s="79" t="s">
        <v>270</v>
      </c>
      <c r="B75" s="210">
        <v>46</v>
      </c>
      <c r="C75" s="376">
        <v>111900.34610854785</v>
      </c>
      <c r="D75" s="376">
        <v>108799.38189392527</v>
      </c>
      <c r="E75" s="376">
        <v>0</v>
      </c>
      <c r="F75" s="376">
        <v>0</v>
      </c>
      <c r="G75" s="368">
        <f t="shared" ref="G75:G85" si="243">SUM(C75:F75)</f>
        <v>220699.72800247313</v>
      </c>
      <c r="H75" s="377">
        <v>113594.00301659384</v>
      </c>
      <c r="I75" s="376">
        <v>110461.90568118024</v>
      </c>
      <c r="J75" s="376">
        <v>0</v>
      </c>
      <c r="K75" s="376">
        <v>0</v>
      </c>
      <c r="L75" s="370">
        <f t="shared" ref="L75:L85" si="244">SUM(H75:K75)</f>
        <v>224055.90869777408</v>
      </c>
      <c r="M75" s="371">
        <f t="shared" ref="M75:M85" si="245">SUM(L75,G75)</f>
        <v>444755.63670024718</v>
      </c>
      <c r="N75" s="210">
        <v>46</v>
      </c>
      <c r="O75" s="376">
        <v>130204.8495217513</v>
      </c>
      <c r="P75" s="376">
        <v>143207.66698052001</v>
      </c>
      <c r="Q75" s="376">
        <v>0</v>
      </c>
      <c r="R75" s="376">
        <v>0</v>
      </c>
      <c r="S75" s="368">
        <f t="shared" ref="S75:S85" si="246">SUM(O75:R75)</f>
        <v>273412.51650227129</v>
      </c>
      <c r="T75" s="377">
        <v>132175.55247775183</v>
      </c>
      <c r="U75" s="376">
        <v>145395.97125879733</v>
      </c>
      <c r="V75" s="376">
        <v>0</v>
      </c>
      <c r="W75" s="376">
        <v>0</v>
      </c>
      <c r="X75" s="370">
        <f t="shared" ref="X75:X85" si="247">SUM(T75:W75)</f>
        <v>277571.52373654919</v>
      </c>
      <c r="Y75" s="371">
        <f t="shared" ref="Y75:Y85" si="248">SUM(X75,S75)</f>
        <v>550984.04023882048</v>
      </c>
      <c r="Z75" s="210">
        <v>46</v>
      </c>
      <c r="AA75" s="376">
        <v>17993.504568804346</v>
      </c>
      <c r="AB75" s="376">
        <v>19641.905757913908</v>
      </c>
      <c r="AC75" s="376">
        <v>0</v>
      </c>
      <c r="AD75" s="376">
        <v>0</v>
      </c>
      <c r="AE75" s="368">
        <f t="shared" ref="AE75:AE85" si="249">SUM(AA75:AD75)</f>
        <v>37635.410326718251</v>
      </c>
      <c r="AF75" s="377">
        <v>18265.843523711159</v>
      </c>
      <c r="AG75" s="376">
        <v>19942.046576557437</v>
      </c>
      <c r="AH75" s="376">
        <v>0</v>
      </c>
      <c r="AI75" s="376">
        <v>0</v>
      </c>
      <c r="AJ75" s="370">
        <f t="shared" ref="AJ75:AJ85" si="250">SUM(AF75:AI75)</f>
        <v>38207.890100268596</v>
      </c>
      <c r="AK75" s="371">
        <f t="shared" ref="AK75:AK85" si="251">SUM(AJ75,AE75)</f>
        <v>75843.300426986854</v>
      </c>
      <c r="AL75" s="210">
        <v>46</v>
      </c>
      <c r="AM75" s="376">
        <v>414576.26905276452</v>
      </c>
      <c r="AN75" s="376">
        <v>489806.91858413612</v>
      </c>
      <c r="AO75" s="376">
        <v>0</v>
      </c>
      <c r="AP75" s="376">
        <v>0</v>
      </c>
      <c r="AQ75" s="368">
        <f t="shared" ref="AQ75:AQ85" si="252">SUM(AM75:AP75)</f>
        <v>904383.18763690069</v>
      </c>
      <c r="AR75" s="377">
        <v>420851.04823273263</v>
      </c>
      <c r="AS75" s="376">
        <v>497291.47997716052</v>
      </c>
      <c r="AT75" s="376">
        <v>0</v>
      </c>
      <c r="AU75" s="376">
        <v>0</v>
      </c>
      <c r="AV75" s="370">
        <f t="shared" ref="AV75:AV85" si="253">SUM(AR75:AU75)</f>
        <v>918142.52820989315</v>
      </c>
      <c r="AW75" s="371">
        <f t="shared" ref="AW75:AW85" si="254">SUM(AV75,AQ75)</f>
        <v>1822525.7158467937</v>
      </c>
      <c r="AX75" s="210">
        <v>46</v>
      </c>
      <c r="AY75" s="376">
        <v>7952.6847353480944</v>
      </c>
      <c r="AZ75" s="376">
        <v>9820.952878956954</v>
      </c>
      <c r="BA75" s="376">
        <v>0</v>
      </c>
      <c r="BB75" s="376">
        <v>0</v>
      </c>
      <c r="BC75" s="368">
        <f t="shared" ref="BC75:BC85" si="255">SUM(AY75:BB75)</f>
        <v>17773.637614305047</v>
      </c>
      <c r="BD75" s="377">
        <v>8073.0518289982638</v>
      </c>
      <c r="BE75" s="376">
        <v>9971.0232882787186</v>
      </c>
      <c r="BF75" s="376">
        <v>0</v>
      </c>
      <c r="BG75" s="376">
        <v>0</v>
      </c>
      <c r="BH75" s="370">
        <f t="shared" ref="BH75:BH85" si="256">SUM(BD75:BG75)</f>
        <v>18044.075117276981</v>
      </c>
      <c r="BI75" s="371">
        <f t="shared" ref="BI75:BI85" si="257">SUM(BH75,BC75)</f>
        <v>35817.712731582025</v>
      </c>
      <c r="BJ75" s="210">
        <v>46</v>
      </c>
      <c r="BK75" s="376">
        <v>0</v>
      </c>
      <c r="BL75" s="376">
        <v>0</v>
      </c>
      <c r="BM75" s="376">
        <v>0</v>
      </c>
      <c r="BN75" s="376">
        <v>0</v>
      </c>
      <c r="BO75" s="368">
        <f t="shared" ref="BO75:BO85" si="258">SUM(BK75:BN75)</f>
        <v>0</v>
      </c>
      <c r="BP75" s="377">
        <v>0</v>
      </c>
      <c r="BQ75" s="376">
        <v>0</v>
      </c>
      <c r="BR75" s="376">
        <v>0</v>
      </c>
      <c r="BS75" s="376">
        <v>0</v>
      </c>
      <c r="BT75" s="370">
        <f t="shared" ref="BT75:BT85" si="259">SUM(BP75:BS75)</f>
        <v>0</v>
      </c>
      <c r="BU75" s="371">
        <f t="shared" ref="BU75:BU85" si="260">SUM(BT75,BO75)</f>
        <v>0</v>
      </c>
      <c r="BV75" s="210">
        <v>46</v>
      </c>
      <c r="BW75" s="376">
        <v>6649.4514826281093</v>
      </c>
      <c r="BX75" s="376">
        <v>7828.8022949692449</v>
      </c>
      <c r="BY75" s="376">
        <v>0</v>
      </c>
      <c r="BZ75" s="376">
        <v>0</v>
      </c>
      <c r="CA75" s="368">
        <f t="shared" ref="CA75:CA85" si="261">SUM(BW75:BZ75)</f>
        <v>14478.253777597354</v>
      </c>
      <c r="CB75" s="377">
        <v>6750.0936149352337</v>
      </c>
      <c r="CC75" s="376">
        <v>7948.4313757097261</v>
      </c>
      <c r="CD75" s="376">
        <v>0</v>
      </c>
      <c r="CE75" s="376">
        <v>0</v>
      </c>
      <c r="CF75" s="370">
        <f t="shared" ref="CF75:CF85" si="262">SUM(CB75:CE75)</f>
        <v>14698.524990644961</v>
      </c>
      <c r="CG75" s="371">
        <f t="shared" ref="CG75:CG85" si="263">SUM(CF75,CA75)</f>
        <v>29176.778768242315</v>
      </c>
      <c r="CH75" s="210">
        <v>46</v>
      </c>
      <c r="CI75" s="370">
        <f t="shared" ref="CI75:CI85" si="264">+C75+O75+AA75+AM75+AY75+BK75+BW75</f>
        <v>689277.1054698443</v>
      </c>
      <c r="CJ75" s="370">
        <f t="shared" ref="CJ75:CJ85" si="265">+D75+P75+AB75+AN75+AZ75+BL75+BX75</f>
        <v>779105.62839042139</v>
      </c>
      <c r="CK75" s="370">
        <f t="shared" ref="CK75:CK85" si="266">+E75+Q75+AC75+AO75+BA75+BM75+BY75</f>
        <v>0</v>
      </c>
      <c r="CL75" s="370">
        <f t="shared" ref="CL75:CL85" si="267">+F75+R75+AD75+AP75+BB75+BN75+BZ75</f>
        <v>0</v>
      </c>
      <c r="CM75" s="372">
        <f>SUM(CI75:CL75)</f>
        <v>1468382.7338602657</v>
      </c>
      <c r="CN75" s="370">
        <f t="shared" ref="CN75:CN85" si="268">+H75+T75+AF75+AR75+BD75+BP75+CB75</f>
        <v>699709.59269472293</v>
      </c>
      <c r="CO75" s="370">
        <f t="shared" ref="CO75:CO85" si="269">+I75+U75+AG75+AS75+BE75+BQ75+CC75</f>
        <v>791010.85815768398</v>
      </c>
      <c r="CP75" s="370">
        <f t="shared" ref="CP75:CP85" si="270">+J75+V75+AH75+AT75+BF75+BR75+CD75</f>
        <v>0</v>
      </c>
      <c r="CQ75" s="370">
        <f t="shared" ref="CQ75:CQ85" si="271">+K75+W75+AI75+AU75+BG75+BS75+CE75</f>
        <v>0</v>
      </c>
      <c r="CR75" s="372">
        <f>SUM(CN75:CQ75)</f>
        <v>1490720.4508524069</v>
      </c>
      <c r="CS75" s="370">
        <f t="shared" ref="CS75:CS85" si="272">CI75+CN75</f>
        <v>1388986.6981645674</v>
      </c>
      <c r="CT75" s="370">
        <f t="shared" ref="CT75:CT85" si="273">CJ75+CO75</f>
        <v>1570116.4865481053</v>
      </c>
      <c r="CU75" s="370">
        <f t="shared" ref="CU75:CU85" si="274">CK75+CP75</f>
        <v>0</v>
      </c>
      <c r="CV75" s="370">
        <f t="shared" ref="CV75:CV85" si="275">CL75+CQ75</f>
        <v>0</v>
      </c>
      <c r="CW75" s="372">
        <f>SUM(CS75:CV75)</f>
        <v>2959103.1847126726</v>
      </c>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row>
    <row r="76" spans="1:135" ht="15.75" customHeight="1">
      <c r="A76" s="79" t="s">
        <v>272</v>
      </c>
      <c r="B76" s="210">
        <v>47</v>
      </c>
      <c r="C76" s="376">
        <v>111.83903754646963</v>
      </c>
      <c r="D76" s="376">
        <v>75.254350862066161</v>
      </c>
      <c r="E76" s="376">
        <v>0</v>
      </c>
      <c r="F76" s="376">
        <v>0</v>
      </c>
      <c r="G76" s="368">
        <f t="shared" si="243"/>
        <v>187.09338840853579</v>
      </c>
      <c r="H76" s="377">
        <v>111.83903754646963</v>
      </c>
      <c r="I76" s="376">
        <v>75.254350862066161</v>
      </c>
      <c r="J76" s="376">
        <v>0</v>
      </c>
      <c r="K76" s="376">
        <v>0</v>
      </c>
      <c r="L76" s="370">
        <f t="shared" si="244"/>
        <v>187.09338840853579</v>
      </c>
      <c r="M76" s="371">
        <f t="shared" si="245"/>
        <v>374.18677681707157</v>
      </c>
      <c r="N76" s="210">
        <v>47</v>
      </c>
      <c r="O76" s="376">
        <v>130.13351219012191</v>
      </c>
      <c r="P76" s="376">
        <v>99.053871717737252</v>
      </c>
      <c r="Q76" s="376">
        <v>0</v>
      </c>
      <c r="R76" s="376">
        <v>0</v>
      </c>
      <c r="S76" s="368">
        <f t="shared" si="246"/>
        <v>229.18738390785916</v>
      </c>
      <c r="T76" s="377">
        <v>130.13351219012191</v>
      </c>
      <c r="U76" s="376">
        <v>99.053871717737252</v>
      </c>
      <c r="V76" s="376">
        <v>0</v>
      </c>
      <c r="W76" s="376">
        <v>0</v>
      </c>
      <c r="X76" s="370">
        <f t="shared" si="247"/>
        <v>229.18738390785916</v>
      </c>
      <c r="Y76" s="371">
        <f t="shared" si="248"/>
        <v>458.37476781571831</v>
      </c>
      <c r="Z76" s="210">
        <v>47</v>
      </c>
      <c r="AA76" s="376">
        <v>17.983646190968848</v>
      </c>
      <c r="AB76" s="376">
        <v>13.585912362506001</v>
      </c>
      <c r="AC76" s="376">
        <v>0</v>
      </c>
      <c r="AD76" s="376">
        <v>0</v>
      </c>
      <c r="AE76" s="368">
        <f t="shared" si="249"/>
        <v>31.569558553474849</v>
      </c>
      <c r="AF76" s="377">
        <v>17.983646190968848</v>
      </c>
      <c r="AG76" s="376">
        <v>13.585912362506001</v>
      </c>
      <c r="AH76" s="376">
        <v>0</v>
      </c>
      <c r="AI76" s="376">
        <v>0</v>
      </c>
      <c r="AJ76" s="370">
        <f t="shared" si="250"/>
        <v>31.569558553474849</v>
      </c>
      <c r="AK76" s="371">
        <f t="shared" si="251"/>
        <v>63.139117106949698</v>
      </c>
      <c r="AL76" s="210">
        <v>47</v>
      </c>
      <c r="AM76" s="376">
        <v>414.34912878187811</v>
      </c>
      <c r="AN76" s="376">
        <v>338.78962420701129</v>
      </c>
      <c r="AO76" s="376">
        <v>0</v>
      </c>
      <c r="AP76" s="376">
        <v>0</v>
      </c>
      <c r="AQ76" s="368">
        <f t="shared" si="252"/>
        <v>753.13875298888934</v>
      </c>
      <c r="AR76" s="377">
        <v>414.34912878187811</v>
      </c>
      <c r="AS76" s="376">
        <v>338.78962420701129</v>
      </c>
      <c r="AT76" s="376">
        <v>0</v>
      </c>
      <c r="AU76" s="376">
        <v>0</v>
      </c>
      <c r="AV76" s="370">
        <f t="shared" si="253"/>
        <v>753.13875298888934</v>
      </c>
      <c r="AW76" s="371">
        <f t="shared" si="254"/>
        <v>1506.2775059777787</v>
      </c>
      <c r="AX76" s="210">
        <v>47</v>
      </c>
      <c r="AY76" s="376">
        <v>7.9483275757615397</v>
      </c>
      <c r="AZ76" s="376">
        <v>6.7929561812530004</v>
      </c>
      <c r="BA76" s="376">
        <v>0</v>
      </c>
      <c r="BB76" s="376">
        <v>0</v>
      </c>
      <c r="BC76" s="368">
        <f t="shared" si="255"/>
        <v>14.741283757014539</v>
      </c>
      <c r="BD76" s="377">
        <v>7.9483275757615397</v>
      </c>
      <c r="BE76" s="376">
        <v>6.7929561812530004</v>
      </c>
      <c r="BF76" s="376">
        <v>0</v>
      </c>
      <c r="BG76" s="376">
        <v>0</v>
      </c>
      <c r="BH76" s="370">
        <f t="shared" si="256"/>
        <v>14.741283757014539</v>
      </c>
      <c r="BI76" s="371">
        <f t="shared" si="257"/>
        <v>29.482567514029078</v>
      </c>
      <c r="BJ76" s="210">
        <v>47</v>
      </c>
      <c r="BK76" s="376">
        <v>0</v>
      </c>
      <c r="BL76" s="376">
        <v>0</v>
      </c>
      <c r="BM76" s="376">
        <v>0</v>
      </c>
      <c r="BN76" s="376">
        <v>0</v>
      </c>
      <c r="BO76" s="368">
        <f t="shared" si="258"/>
        <v>0</v>
      </c>
      <c r="BP76" s="377">
        <v>0</v>
      </c>
      <c r="BQ76" s="376">
        <v>0</v>
      </c>
      <c r="BR76" s="376">
        <v>0</v>
      </c>
      <c r="BS76" s="376">
        <v>0</v>
      </c>
      <c r="BT76" s="370">
        <f t="shared" si="259"/>
        <v>0</v>
      </c>
      <c r="BU76" s="371">
        <f t="shared" si="260"/>
        <v>0</v>
      </c>
      <c r="BV76" s="210">
        <v>47</v>
      </c>
      <c r="BW76" s="376">
        <v>6.6458083454691463</v>
      </c>
      <c r="BX76" s="376">
        <v>5.415025567973923</v>
      </c>
      <c r="BY76" s="376">
        <v>0</v>
      </c>
      <c r="BZ76" s="376">
        <v>0</v>
      </c>
      <c r="CA76" s="368">
        <f t="shared" si="261"/>
        <v>12.060833913443069</v>
      </c>
      <c r="CB76" s="377">
        <v>6.6458083454691463</v>
      </c>
      <c r="CC76" s="376">
        <v>5.415025567973923</v>
      </c>
      <c r="CD76" s="376">
        <v>0</v>
      </c>
      <c r="CE76" s="376">
        <v>0</v>
      </c>
      <c r="CF76" s="370">
        <f t="shared" si="262"/>
        <v>12.060833913443069</v>
      </c>
      <c r="CG76" s="371">
        <f t="shared" si="263"/>
        <v>24.121667826886139</v>
      </c>
      <c r="CH76" s="210">
        <v>47</v>
      </c>
      <c r="CI76" s="370">
        <f t="shared" si="264"/>
        <v>688.8994606306693</v>
      </c>
      <c r="CJ76" s="370">
        <f t="shared" si="265"/>
        <v>538.8917408985476</v>
      </c>
      <c r="CK76" s="370">
        <f t="shared" si="266"/>
        <v>0</v>
      </c>
      <c r="CL76" s="370">
        <f t="shared" si="267"/>
        <v>0</v>
      </c>
      <c r="CM76" s="372">
        <f t="shared" ref="CM76:CM85" si="276">SUM(CI76:CL76)</f>
        <v>1227.7912015292168</v>
      </c>
      <c r="CN76" s="370">
        <f t="shared" si="268"/>
        <v>688.8994606306693</v>
      </c>
      <c r="CO76" s="370">
        <f t="shared" si="269"/>
        <v>538.8917408985476</v>
      </c>
      <c r="CP76" s="370">
        <f t="shared" si="270"/>
        <v>0</v>
      </c>
      <c r="CQ76" s="370">
        <f t="shared" si="271"/>
        <v>0</v>
      </c>
      <c r="CR76" s="372">
        <f t="shared" ref="CR76:CR85" si="277">SUM(CN76:CQ76)</f>
        <v>1227.7912015292168</v>
      </c>
      <c r="CS76" s="370">
        <f t="shared" si="272"/>
        <v>1377.7989212613386</v>
      </c>
      <c r="CT76" s="370">
        <f t="shared" si="273"/>
        <v>1077.7834817970952</v>
      </c>
      <c r="CU76" s="370">
        <f t="shared" si="274"/>
        <v>0</v>
      </c>
      <c r="CV76" s="370">
        <f t="shared" si="275"/>
        <v>0</v>
      </c>
      <c r="CW76" s="372">
        <f t="shared" ref="CW76:CW85" si="278">SUM(CS76:CV76)</f>
        <v>2455.5824030584336</v>
      </c>
    </row>
    <row r="77" spans="1:135" ht="15.75" customHeight="1">
      <c r="A77" s="79" t="s">
        <v>274</v>
      </c>
      <c r="B77" s="210">
        <v>48</v>
      </c>
      <c r="C77" s="376">
        <v>0</v>
      </c>
      <c r="D77" s="376">
        <v>0</v>
      </c>
      <c r="E77" s="376">
        <v>0</v>
      </c>
      <c r="F77" s="376">
        <v>0</v>
      </c>
      <c r="G77" s="368">
        <f t="shared" si="243"/>
        <v>0</v>
      </c>
      <c r="H77" s="377">
        <v>0</v>
      </c>
      <c r="I77" s="376">
        <v>0</v>
      </c>
      <c r="J77" s="376">
        <v>0</v>
      </c>
      <c r="K77" s="376">
        <v>0</v>
      </c>
      <c r="L77" s="370">
        <f t="shared" si="244"/>
        <v>0</v>
      </c>
      <c r="M77" s="371">
        <f t="shared" si="245"/>
        <v>0</v>
      </c>
      <c r="N77" s="210">
        <v>48</v>
      </c>
      <c r="O77" s="376">
        <v>0</v>
      </c>
      <c r="P77" s="376">
        <v>0</v>
      </c>
      <c r="Q77" s="376">
        <v>0</v>
      </c>
      <c r="R77" s="376">
        <v>0</v>
      </c>
      <c r="S77" s="368">
        <f t="shared" si="246"/>
        <v>0</v>
      </c>
      <c r="T77" s="377">
        <v>0</v>
      </c>
      <c r="U77" s="376">
        <v>0</v>
      </c>
      <c r="V77" s="376">
        <v>0</v>
      </c>
      <c r="W77" s="376">
        <v>0</v>
      </c>
      <c r="X77" s="370">
        <f t="shared" si="247"/>
        <v>0</v>
      </c>
      <c r="Y77" s="371">
        <f t="shared" si="248"/>
        <v>0</v>
      </c>
      <c r="Z77" s="210">
        <v>48</v>
      </c>
      <c r="AA77" s="376">
        <v>0</v>
      </c>
      <c r="AB77" s="376">
        <v>0</v>
      </c>
      <c r="AC77" s="376">
        <v>0</v>
      </c>
      <c r="AD77" s="376">
        <v>0</v>
      </c>
      <c r="AE77" s="368">
        <f t="shared" si="249"/>
        <v>0</v>
      </c>
      <c r="AF77" s="377">
        <v>0</v>
      </c>
      <c r="AG77" s="376">
        <v>0</v>
      </c>
      <c r="AH77" s="376">
        <v>0</v>
      </c>
      <c r="AI77" s="376">
        <v>0</v>
      </c>
      <c r="AJ77" s="370">
        <f t="shared" si="250"/>
        <v>0</v>
      </c>
      <c r="AK77" s="371">
        <f t="shared" si="251"/>
        <v>0</v>
      </c>
      <c r="AL77" s="210">
        <v>48</v>
      </c>
      <c r="AM77" s="376">
        <v>0</v>
      </c>
      <c r="AN77" s="376">
        <v>0</v>
      </c>
      <c r="AO77" s="376">
        <v>0</v>
      </c>
      <c r="AP77" s="376">
        <v>0</v>
      </c>
      <c r="AQ77" s="368">
        <f t="shared" si="252"/>
        <v>0</v>
      </c>
      <c r="AR77" s="377">
        <v>0</v>
      </c>
      <c r="AS77" s="376">
        <v>0</v>
      </c>
      <c r="AT77" s="376">
        <v>0</v>
      </c>
      <c r="AU77" s="376">
        <v>0</v>
      </c>
      <c r="AV77" s="370">
        <f t="shared" si="253"/>
        <v>0</v>
      </c>
      <c r="AW77" s="371">
        <f t="shared" si="254"/>
        <v>0</v>
      </c>
      <c r="AX77" s="210">
        <v>48</v>
      </c>
      <c r="AY77" s="376">
        <v>0</v>
      </c>
      <c r="AZ77" s="376">
        <v>0</v>
      </c>
      <c r="BA77" s="376">
        <v>0</v>
      </c>
      <c r="BB77" s="376">
        <v>0</v>
      </c>
      <c r="BC77" s="368">
        <f t="shared" si="255"/>
        <v>0</v>
      </c>
      <c r="BD77" s="377">
        <v>0</v>
      </c>
      <c r="BE77" s="376">
        <v>0</v>
      </c>
      <c r="BF77" s="376">
        <v>0</v>
      </c>
      <c r="BG77" s="376">
        <v>0</v>
      </c>
      <c r="BH77" s="370">
        <f t="shared" si="256"/>
        <v>0</v>
      </c>
      <c r="BI77" s="371">
        <f t="shared" si="257"/>
        <v>0</v>
      </c>
      <c r="BJ77" s="210">
        <v>48</v>
      </c>
      <c r="BK77" s="376">
        <v>0</v>
      </c>
      <c r="BL77" s="376">
        <v>0</v>
      </c>
      <c r="BM77" s="376">
        <v>0</v>
      </c>
      <c r="BN77" s="376">
        <v>0</v>
      </c>
      <c r="BO77" s="368">
        <f t="shared" si="258"/>
        <v>0</v>
      </c>
      <c r="BP77" s="377">
        <v>0</v>
      </c>
      <c r="BQ77" s="376">
        <v>0</v>
      </c>
      <c r="BR77" s="376">
        <v>0</v>
      </c>
      <c r="BS77" s="376">
        <v>0</v>
      </c>
      <c r="BT77" s="370">
        <f t="shared" si="259"/>
        <v>0</v>
      </c>
      <c r="BU77" s="371">
        <f t="shared" si="260"/>
        <v>0</v>
      </c>
      <c r="BV77" s="210">
        <v>48</v>
      </c>
      <c r="BW77" s="376">
        <v>0</v>
      </c>
      <c r="BX77" s="376">
        <v>0</v>
      </c>
      <c r="BY77" s="376">
        <v>0</v>
      </c>
      <c r="BZ77" s="376">
        <v>0</v>
      </c>
      <c r="CA77" s="368">
        <f t="shared" si="261"/>
        <v>0</v>
      </c>
      <c r="CB77" s="377">
        <v>0</v>
      </c>
      <c r="CC77" s="376">
        <v>0</v>
      </c>
      <c r="CD77" s="376">
        <v>0</v>
      </c>
      <c r="CE77" s="376">
        <v>0</v>
      </c>
      <c r="CF77" s="370">
        <f t="shared" si="262"/>
        <v>0</v>
      </c>
      <c r="CG77" s="371">
        <f t="shared" si="263"/>
        <v>0</v>
      </c>
      <c r="CH77" s="210">
        <v>48</v>
      </c>
      <c r="CI77" s="370">
        <f t="shared" si="264"/>
        <v>0</v>
      </c>
      <c r="CJ77" s="370">
        <f t="shared" si="265"/>
        <v>0</v>
      </c>
      <c r="CK77" s="370">
        <f t="shared" si="266"/>
        <v>0</v>
      </c>
      <c r="CL77" s="370">
        <f t="shared" si="267"/>
        <v>0</v>
      </c>
      <c r="CM77" s="372">
        <f t="shared" si="276"/>
        <v>0</v>
      </c>
      <c r="CN77" s="370">
        <f t="shared" si="268"/>
        <v>0</v>
      </c>
      <c r="CO77" s="370">
        <f t="shared" si="269"/>
        <v>0</v>
      </c>
      <c r="CP77" s="370">
        <f t="shared" si="270"/>
        <v>0</v>
      </c>
      <c r="CQ77" s="370">
        <f t="shared" si="271"/>
        <v>0</v>
      </c>
      <c r="CR77" s="372">
        <f t="shared" si="277"/>
        <v>0</v>
      </c>
      <c r="CS77" s="370">
        <f t="shared" si="272"/>
        <v>0</v>
      </c>
      <c r="CT77" s="370">
        <f t="shared" si="273"/>
        <v>0</v>
      </c>
      <c r="CU77" s="370">
        <f t="shared" si="274"/>
        <v>0</v>
      </c>
      <c r="CV77" s="370">
        <f t="shared" si="275"/>
        <v>0</v>
      </c>
      <c r="CW77" s="372">
        <f t="shared" si="278"/>
        <v>0</v>
      </c>
    </row>
    <row r="78" spans="1:135" ht="15.75" customHeight="1">
      <c r="A78" s="79" t="s">
        <v>276</v>
      </c>
      <c r="B78" s="210">
        <v>49</v>
      </c>
      <c r="C78" s="376">
        <v>92918.907615594988</v>
      </c>
      <c r="D78" s="376">
        <v>80684.164815674085</v>
      </c>
      <c r="E78" s="376">
        <v>0</v>
      </c>
      <c r="F78" s="376">
        <v>0</v>
      </c>
      <c r="G78" s="368">
        <f t="shared" si="243"/>
        <v>173603.07243126907</v>
      </c>
      <c r="H78" s="377">
        <v>92918.907615594988</v>
      </c>
      <c r="I78" s="376">
        <v>80684.164815674085</v>
      </c>
      <c r="J78" s="376">
        <v>0</v>
      </c>
      <c r="K78" s="376">
        <v>0</v>
      </c>
      <c r="L78" s="370">
        <f t="shared" si="244"/>
        <v>173603.07243126907</v>
      </c>
      <c r="M78" s="371">
        <f t="shared" si="245"/>
        <v>347206.14486253815</v>
      </c>
      <c r="N78" s="210">
        <v>49</v>
      </c>
      <c r="O78" s="376">
        <v>108118.45364694431</v>
      </c>
      <c r="P78" s="376">
        <v>106200.88831745087</v>
      </c>
      <c r="Q78" s="376">
        <v>0</v>
      </c>
      <c r="R78" s="376">
        <v>0</v>
      </c>
      <c r="S78" s="368">
        <f t="shared" si="246"/>
        <v>214319.34196439519</v>
      </c>
      <c r="T78" s="377">
        <v>108118.45364694431</v>
      </c>
      <c r="U78" s="376">
        <v>106200.88831745087</v>
      </c>
      <c r="V78" s="376">
        <v>0</v>
      </c>
      <c r="W78" s="376">
        <v>0</v>
      </c>
      <c r="X78" s="370">
        <f t="shared" si="247"/>
        <v>214319.34196439519</v>
      </c>
      <c r="Y78" s="371">
        <f t="shared" si="248"/>
        <v>428638.68392879039</v>
      </c>
      <c r="Z78" s="210">
        <v>49</v>
      </c>
      <c r="AA78" s="376">
        <v>14941.301317224445</v>
      </c>
      <c r="AB78" s="376">
        <v>14566.174309800461</v>
      </c>
      <c r="AC78" s="376">
        <v>0</v>
      </c>
      <c r="AD78" s="376">
        <v>0</v>
      </c>
      <c r="AE78" s="368">
        <f t="shared" si="249"/>
        <v>29507.475627024905</v>
      </c>
      <c r="AF78" s="377">
        <v>14941.301317224445</v>
      </c>
      <c r="AG78" s="376">
        <v>14566.174309800461</v>
      </c>
      <c r="AH78" s="376">
        <v>0</v>
      </c>
      <c r="AI78" s="376">
        <v>0</v>
      </c>
      <c r="AJ78" s="370">
        <f t="shared" si="250"/>
        <v>29507.475627024905</v>
      </c>
      <c r="AK78" s="371">
        <f t="shared" si="251"/>
        <v>59014.951254049811</v>
      </c>
      <c r="AL78" s="210">
        <v>49</v>
      </c>
      <c r="AM78" s="376">
        <v>344252.50129578693</v>
      </c>
      <c r="AN78" s="376">
        <v>363234.25242828921</v>
      </c>
      <c r="AO78" s="376">
        <v>0</v>
      </c>
      <c r="AP78" s="376">
        <v>0</v>
      </c>
      <c r="AQ78" s="368">
        <f t="shared" si="252"/>
        <v>707486.75372407609</v>
      </c>
      <c r="AR78" s="377">
        <v>344252.50129578693</v>
      </c>
      <c r="AS78" s="376">
        <v>363234.25242828921</v>
      </c>
      <c r="AT78" s="376">
        <v>0</v>
      </c>
      <c r="AU78" s="376">
        <v>0</v>
      </c>
      <c r="AV78" s="370">
        <f t="shared" si="253"/>
        <v>707486.75372407609</v>
      </c>
      <c r="AW78" s="371">
        <f t="shared" si="254"/>
        <v>1414973.5074481522</v>
      </c>
      <c r="AX78" s="210">
        <v>49</v>
      </c>
      <c r="AY78" s="376">
        <v>6603.6862611930264</v>
      </c>
      <c r="AZ78" s="376">
        <v>7283.0871549002304</v>
      </c>
      <c r="BA78" s="376">
        <v>0</v>
      </c>
      <c r="BB78" s="376">
        <v>0</v>
      </c>
      <c r="BC78" s="368">
        <f t="shared" si="255"/>
        <v>13886.773416093256</v>
      </c>
      <c r="BD78" s="377">
        <v>6603.6862611930264</v>
      </c>
      <c r="BE78" s="376">
        <v>7283.0871549002304</v>
      </c>
      <c r="BF78" s="376">
        <v>0</v>
      </c>
      <c r="BG78" s="376">
        <v>0</v>
      </c>
      <c r="BH78" s="370">
        <f t="shared" si="256"/>
        <v>13886.773416093256</v>
      </c>
      <c r="BI78" s="371">
        <f t="shared" si="257"/>
        <v>27773.546832186512</v>
      </c>
      <c r="BJ78" s="210">
        <v>49</v>
      </c>
      <c r="BK78" s="376">
        <v>0</v>
      </c>
      <c r="BL78" s="376">
        <v>0</v>
      </c>
      <c r="BM78" s="376">
        <v>0</v>
      </c>
      <c r="BN78" s="376">
        <v>0</v>
      </c>
      <c r="BO78" s="368">
        <f t="shared" si="258"/>
        <v>0</v>
      </c>
      <c r="BP78" s="377">
        <v>0</v>
      </c>
      <c r="BQ78" s="376">
        <v>0</v>
      </c>
      <c r="BR78" s="376">
        <v>0</v>
      </c>
      <c r="BS78" s="376">
        <v>0</v>
      </c>
      <c r="BT78" s="370">
        <f t="shared" si="259"/>
        <v>0</v>
      </c>
      <c r="BU78" s="371">
        <f t="shared" si="260"/>
        <v>0</v>
      </c>
      <c r="BV78" s="210">
        <v>49</v>
      </c>
      <c r="BW78" s="376">
        <v>5521.517935336441</v>
      </c>
      <c r="BX78" s="376">
        <v>5805.7349562194004</v>
      </c>
      <c r="BY78" s="376">
        <v>0</v>
      </c>
      <c r="BZ78" s="376">
        <v>0</v>
      </c>
      <c r="CA78" s="368">
        <f t="shared" si="261"/>
        <v>11327.252891555841</v>
      </c>
      <c r="CB78" s="377">
        <v>5521.517935336441</v>
      </c>
      <c r="CC78" s="376">
        <v>5805.7349562194004</v>
      </c>
      <c r="CD78" s="376">
        <v>0</v>
      </c>
      <c r="CE78" s="376">
        <v>0</v>
      </c>
      <c r="CF78" s="370">
        <f t="shared" si="262"/>
        <v>11327.252891555841</v>
      </c>
      <c r="CG78" s="371">
        <f t="shared" si="263"/>
        <v>22654.505783111683</v>
      </c>
      <c r="CH78" s="210">
        <v>49</v>
      </c>
      <c r="CI78" s="370">
        <f t="shared" si="264"/>
        <v>572356.36807208019</v>
      </c>
      <c r="CJ78" s="370">
        <f t="shared" si="265"/>
        <v>577774.30198233423</v>
      </c>
      <c r="CK78" s="370">
        <f t="shared" si="266"/>
        <v>0</v>
      </c>
      <c r="CL78" s="370">
        <f t="shared" si="267"/>
        <v>0</v>
      </c>
      <c r="CM78" s="372">
        <f t="shared" si="276"/>
        <v>1150130.6700544143</v>
      </c>
      <c r="CN78" s="370">
        <f t="shared" si="268"/>
        <v>572356.36807208019</v>
      </c>
      <c r="CO78" s="370">
        <f t="shared" si="269"/>
        <v>577774.30198233423</v>
      </c>
      <c r="CP78" s="370">
        <f t="shared" si="270"/>
        <v>0</v>
      </c>
      <c r="CQ78" s="370">
        <f t="shared" si="271"/>
        <v>0</v>
      </c>
      <c r="CR78" s="372">
        <f t="shared" si="277"/>
        <v>1150130.6700544143</v>
      </c>
      <c r="CS78" s="370">
        <f t="shared" si="272"/>
        <v>1144712.7361441604</v>
      </c>
      <c r="CT78" s="370">
        <f t="shared" si="273"/>
        <v>1155548.6039646685</v>
      </c>
      <c r="CU78" s="370">
        <f t="shared" si="274"/>
        <v>0</v>
      </c>
      <c r="CV78" s="370">
        <f t="shared" si="275"/>
        <v>0</v>
      </c>
      <c r="CW78" s="372">
        <f t="shared" si="278"/>
        <v>2300261.3401088286</v>
      </c>
    </row>
    <row r="79" spans="1:135" ht="15.75" customHeight="1">
      <c r="A79" s="79" t="s">
        <v>278</v>
      </c>
      <c r="B79" s="210">
        <v>50</v>
      </c>
      <c r="C79" s="376">
        <v>0</v>
      </c>
      <c r="D79" s="376">
        <v>0</v>
      </c>
      <c r="E79" s="376">
        <v>0</v>
      </c>
      <c r="F79" s="376">
        <v>0</v>
      </c>
      <c r="G79" s="368">
        <f t="shared" si="243"/>
        <v>0</v>
      </c>
      <c r="H79" s="377">
        <v>0</v>
      </c>
      <c r="I79" s="376">
        <v>0</v>
      </c>
      <c r="J79" s="376">
        <v>0</v>
      </c>
      <c r="K79" s="376">
        <v>0</v>
      </c>
      <c r="L79" s="370">
        <f t="shared" si="244"/>
        <v>0</v>
      </c>
      <c r="M79" s="371">
        <f t="shared" si="245"/>
        <v>0</v>
      </c>
      <c r="N79" s="210">
        <v>50</v>
      </c>
      <c r="O79" s="376">
        <v>0</v>
      </c>
      <c r="P79" s="376">
        <v>0</v>
      </c>
      <c r="Q79" s="376">
        <v>0</v>
      </c>
      <c r="R79" s="376">
        <v>0</v>
      </c>
      <c r="S79" s="368">
        <f t="shared" si="246"/>
        <v>0</v>
      </c>
      <c r="T79" s="377">
        <v>0</v>
      </c>
      <c r="U79" s="376">
        <v>0</v>
      </c>
      <c r="V79" s="376">
        <v>0</v>
      </c>
      <c r="W79" s="376">
        <v>0</v>
      </c>
      <c r="X79" s="370">
        <f t="shared" si="247"/>
        <v>0</v>
      </c>
      <c r="Y79" s="371">
        <f t="shared" si="248"/>
        <v>0</v>
      </c>
      <c r="Z79" s="210">
        <v>50</v>
      </c>
      <c r="AA79" s="376">
        <v>0</v>
      </c>
      <c r="AB79" s="376">
        <v>0</v>
      </c>
      <c r="AC79" s="376">
        <v>0</v>
      </c>
      <c r="AD79" s="376">
        <v>0</v>
      </c>
      <c r="AE79" s="368">
        <f t="shared" si="249"/>
        <v>0</v>
      </c>
      <c r="AF79" s="377">
        <v>0</v>
      </c>
      <c r="AG79" s="376">
        <v>0</v>
      </c>
      <c r="AH79" s="376">
        <v>0</v>
      </c>
      <c r="AI79" s="376">
        <v>0</v>
      </c>
      <c r="AJ79" s="370">
        <f t="shared" si="250"/>
        <v>0</v>
      </c>
      <c r="AK79" s="371">
        <f t="shared" si="251"/>
        <v>0</v>
      </c>
      <c r="AL79" s="210">
        <v>50</v>
      </c>
      <c r="AM79" s="376">
        <v>0</v>
      </c>
      <c r="AN79" s="376">
        <v>0</v>
      </c>
      <c r="AO79" s="376">
        <v>0</v>
      </c>
      <c r="AP79" s="376">
        <v>0</v>
      </c>
      <c r="AQ79" s="368">
        <f t="shared" si="252"/>
        <v>0</v>
      </c>
      <c r="AR79" s="377">
        <v>0</v>
      </c>
      <c r="AS79" s="376">
        <v>0</v>
      </c>
      <c r="AT79" s="376">
        <v>0</v>
      </c>
      <c r="AU79" s="376">
        <v>0</v>
      </c>
      <c r="AV79" s="370">
        <f t="shared" si="253"/>
        <v>0</v>
      </c>
      <c r="AW79" s="371">
        <f t="shared" si="254"/>
        <v>0</v>
      </c>
      <c r="AX79" s="210">
        <v>50</v>
      </c>
      <c r="AY79" s="376">
        <v>0</v>
      </c>
      <c r="AZ79" s="376">
        <v>0</v>
      </c>
      <c r="BA79" s="376">
        <v>0</v>
      </c>
      <c r="BB79" s="376">
        <v>0</v>
      </c>
      <c r="BC79" s="368">
        <f t="shared" si="255"/>
        <v>0</v>
      </c>
      <c r="BD79" s="377">
        <v>0</v>
      </c>
      <c r="BE79" s="376">
        <v>0</v>
      </c>
      <c r="BF79" s="376">
        <v>0</v>
      </c>
      <c r="BG79" s="376">
        <v>0</v>
      </c>
      <c r="BH79" s="370">
        <f t="shared" si="256"/>
        <v>0</v>
      </c>
      <c r="BI79" s="371">
        <f t="shared" si="257"/>
        <v>0</v>
      </c>
      <c r="BJ79" s="210">
        <v>50</v>
      </c>
      <c r="BK79" s="376">
        <v>0</v>
      </c>
      <c r="BL79" s="376">
        <v>0</v>
      </c>
      <c r="BM79" s="376">
        <v>0</v>
      </c>
      <c r="BN79" s="376">
        <v>0</v>
      </c>
      <c r="BO79" s="368">
        <f t="shared" si="258"/>
        <v>0</v>
      </c>
      <c r="BP79" s="377">
        <v>0</v>
      </c>
      <c r="BQ79" s="376">
        <v>0</v>
      </c>
      <c r="BR79" s="376">
        <v>0</v>
      </c>
      <c r="BS79" s="376">
        <v>0</v>
      </c>
      <c r="BT79" s="370">
        <f t="shared" si="259"/>
        <v>0</v>
      </c>
      <c r="BU79" s="371">
        <f t="shared" si="260"/>
        <v>0</v>
      </c>
      <c r="BV79" s="210">
        <v>50</v>
      </c>
      <c r="BW79" s="376">
        <v>0</v>
      </c>
      <c r="BX79" s="376">
        <v>0</v>
      </c>
      <c r="BY79" s="376">
        <v>0</v>
      </c>
      <c r="BZ79" s="376">
        <v>0</v>
      </c>
      <c r="CA79" s="368">
        <f t="shared" si="261"/>
        <v>0</v>
      </c>
      <c r="CB79" s="377">
        <v>0</v>
      </c>
      <c r="CC79" s="376">
        <v>0</v>
      </c>
      <c r="CD79" s="376">
        <v>0</v>
      </c>
      <c r="CE79" s="376">
        <v>0</v>
      </c>
      <c r="CF79" s="370">
        <f t="shared" si="262"/>
        <v>0</v>
      </c>
      <c r="CG79" s="371">
        <f t="shared" si="263"/>
        <v>0</v>
      </c>
      <c r="CH79" s="210">
        <v>50</v>
      </c>
      <c r="CI79" s="370">
        <f t="shared" si="264"/>
        <v>0</v>
      </c>
      <c r="CJ79" s="370">
        <f t="shared" si="265"/>
        <v>0</v>
      </c>
      <c r="CK79" s="370">
        <f t="shared" si="266"/>
        <v>0</v>
      </c>
      <c r="CL79" s="370">
        <f t="shared" si="267"/>
        <v>0</v>
      </c>
      <c r="CM79" s="372">
        <f t="shared" si="276"/>
        <v>0</v>
      </c>
      <c r="CN79" s="370">
        <f t="shared" si="268"/>
        <v>0</v>
      </c>
      <c r="CO79" s="370">
        <f t="shared" si="269"/>
        <v>0</v>
      </c>
      <c r="CP79" s="370">
        <f t="shared" si="270"/>
        <v>0</v>
      </c>
      <c r="CQ79" s="370">
        <f t="shared" si="271"/>
        <v>0</v>
      </c>
      <c r="CR79" s="372">
        <f t="shared" si="277"/>
        <v>0</v>
      </c>
      <c r="CS79" s="370">
        <f t="shared" si="272"/>
        <v>0</v>
      </c>
      <c r="CT79" s="370">
        <f t="shared" si="273"/>
        <v>0</v>
      </c>
      <c r="CU79" s="370">
        <f t="shared" si="274"/>
        <v>0</v>
      </c>
      <c r="CV79" s="370">
        <f t="shared" si="275"/>
        <v>0</v>
      </c>
      <c r="CW79" s="372">
        <f t="shared" si="278"/>
        <v>0</v>
      </c>
    </row>
    <row r="80" spans="1:135" ht="15.75" customHeight="1">
      <c r="A80" s="79" t="s">
        <v>280</v>
      </c>
      <c r="B80" s="210">
        <v>51</v>
      </c>
      <c r="C80" s="376">
        <v>1401.3815731073273</v>
      </c>
      <c r="D80" s="376">
        <v>6801.8596969069094</v>
      </c>
      <c r="E80" s="376">
        <v>0</v>
      </c>
      <c r="F80" s="376">
        <v>0</v>
      </c>
      <c r="G80" s="368">
        <f t="shared" si="243"/>
        <v>8203.2412700142377</v>
      </c>
      <c r="H80" s="377">
        <v>1401.3815731073273</v>
      </c>
      <c r="I80" s="376">
        <v>6801.8596969069094</v>
      </c>
      <c r="J80" s="376">
        <v>0</v>
      </c>
      <c r="K80" s="376">
        <v>0</v>
      </c>
      <c r="L80" s="370">
        <f t="shared" si="244"/>
        <v>8203.2412700142377</v>
      </c>
      <c r="M80" s="371">
        <f t="shared" si="245"/>
        <v>16406.482540028475</v>
      </c>
      <c r="N80" s="210">
        <v>51</v>
      </c>
      <c r="O80" s="376">
        <v>1630.6176271518821</v>
      </c>
      <c r="P80" s="376">
        <v>8952.9778696036174</v>
      </c>
      <c r="Q80" s="376">
        <v>0</v>
      </c>
      <c r="R80" s="376">
        <v>0</v>
      </c>
      <c r="S80" s="368">
        <f t="shared" si="246"/>
        <v>10583.595496755499</v>
      </c>
      <c r="T80" s="377">
        <v>1630.6176271518821</v>
      </c>
      <c r="U80" s="376">
        <v>8952.9778696036174</v>
      </c>
      <c r="V80" s="376">
        <v>0</v>
      </c>
      <c r="W80" s="376">
        <v>0</v>
      </c>
      <c r="X80" s="370">
        <f t="shared" si="247"/>
        <v>10583.595496755499</v>
      </c>
      <c r="Y80" s="371">
        <f t="shared" si="248"/>
        <v>21167.190993510998</v>
      </c>
      <c r="Z80" s="210">
        <v>51</v>
      </c>
      <c r="AA80" s="376">
        <v>225.34126671855518</v>
      </c>
      <c r="AB80" s="376">
        <v>1227.961821285475</v>
      </c>
      <c r="AC80" s="376">
        <v>0</v>
      </c>
      <c r="AD80" s="376">
        <v>0</v>
      </c>
      <c r="AE80" s="368">
        <f t="shared" si="249"/>
        <v>1453.3030880040301</v>
      </c>
      <c r="AF80" s="377">
        <v>225.34126671855518</v>
      </c>
      <c r="AG80" s="376">
        <v>1227.961821285475</v>
      </c>
      <c r="AH80" s="376">
        <v>0</v>
      </c>
      <c r="AI80" s="376">
        <v>0</v>
      </c>
      <c r="AJ80" s="370">
        <f t="shared" si="250"/>
        <v>1453.3030880040301</v>
      </c>
      <c r="AK80" s="371">
        <f t="shared" si="251"/>
        <v>2906.6061760080602</v>
      </c>
      <c r="AL80" s="210">
        <v>51</v>
      </c>
      <c r="AM80" s="376">
        <v>5191.9369716207675</v>
      </c>
      <c r="AN80" s="376">
        <v>30621.478548763858</v>
      </c>
      <c r="AO80" s="376">
        <v>0</v>
      </c>
      <c r="AP80" s="376">
        <v>0</v>
      </c>
      <c r="AQ80" s="368">
        <f t="shared" si="252"/>
        <v>35813.415520384624</v>
      </c>
      <c r="AR80" s="377">
        <v>5191.9369716207675</v>
      </c>
      <c r="AS80" s="376">
        <v>30621.478548763858</v>
      </c>
      <c r="AT80" s="376">
        <v>0</v>
      </c>
      <c r="AU80" s="376">
        <v>0</v>
      </c>
      <c r="AV80" s="370">
        <f t="shared" si="253"/>
        <v>35813.415520384624</v>
      </c>
      <c r="AW80" s="371">
        <f t="shared" si="254"/>
        <v>71626.831040769248</v>
      </c>
      <c r="AX80" s="210">
        <v>51</v>
      </c>
      <c r="AY80" s="376">
        <v>99.595275907707091</v>
      </c>
      <c r="AZ80" s="376">
        <v>613.98091064273751</v>
      </c>
      <c r="BA80" s="376">
        <v>0</v>
      </c>
      <c r="BB80" s="376">
        <v>0</v>
      </c>
      <c r="BC80" s="368">
        <f t="shared" si="255"/>
        <v>713.57618655044462</v>
      </c>
      <c r="BD80" s="377">
        <v>99.595275907707091</v>
      </c>
      <c r="BE80" s="376">
        <v>613.98091064273751</v>
      </c>
      <c r="BF80" s="376">
        <v>0</v>
      </c>
      <c r="BG80" s="376">
        <v>0</v>
      </c>
      <c r="BH80" s="370">
        <f t="shared" si="256"/>
        <v>713.57618655044462</v>
      </c>
      <c r="BI80" s="371">
        <f t="shared" si="257"/>
        <v>1427.1523731008892</v>
      </c>
      <c r="BJ80" s="210">
        <v>51</v>
      </c>
      <c r="BK80" s="376">
        <v>0</v>
      </c>
      <c r="BL80" s="376">
        <v>0</v>
      </c>
      <c r="BM80" s="376">
        <v>0</v>
      </c>
      <c r="BN80" s="376">
        <v>0</v>
      </c>
      <c r="BO80" s="368">
        <f t="shared" si="258"/>
        <v>0</v>
      </c>
      <c r="BP80" s="377">
        <v>0</v>
      </c>
      <c r="BQ80" s="376">
        <v>0</v>
      </c>
      <c r="BR80" s="376">
        <v>0</v>
      </c>
      <c r="BS80" s="376">
        <v>0</v>
      </c>
      <c r="BT80" s="370">
        <f t="shared" si="259"/>
        <v>0</v>
      </c>
      <c r="BU80" s="371">
        <f t="shared" si="260"/>
        <v>0</v>
      </c>
      <c r="BV80" s="210">
        <v>51</v>
      </c>
      <c r="BW80" s="376">
        <v>83.274262351136841</v>
      </c>
      <c r="BX80" s="376">
        <v>489.43674015648821</v>
      </c>
      <c r="BY80" s="376">
        <v>0</v>
      </c>
      <c r="BZ80" s="376">
        <v>0</v>
      </c>
      <c r="CA80" s="368">
        <f t="shared" si="261"/>
        <v>572.71100250762504</v>
      </c>
      <c r="CB80" s="377">
        <v>83.274262351136841</v>
      </c>
      <c r="CC80" s="376">
        <v>489.43674015648821</v>
      </c>
      <c r="CD80" s="376">
        <v>0</v>
      </c>
      <c r="CE80" s="376">
        <v>0</v>
      </c>
      <c r="CF80" s="370">
        <f t="shared" si="262"/>
        <v>572.71100250762504</v>
      </c>
      <c r="CG80" s="371">
        <f t="shared" si="263"/>
        <v>1145.4220050152501</v>
      </c>
      <c r="CH80" s="210">
        <v>51</v>
      </c>
      <c r="CI80" s="370">
        <f t="shared" si="264"/>
        <v>8632.1469768573752</v>
      </c>
      <c r="CJ80" s="370">
        <f t="shared" si="265"/>
        <v>48707.695587359085</v>
      </c>
      <c r="CK80" s="370">
        <f t="shared" si="266"/>
        <v>0</v>
      </c>
      <c r="CL80" s="370">
        <f t="shared" si="267"/>
        <v>0</v>
      </c>
      <c r="CM80" s="372">
        <f t="shared" si="276"/>
        <v>57339.842564216458</v>
      </c>
      <c r="CN80" s="370">
        <f t="shared" si="268"/>
        <v>8632.1469768573752</v>
      </c>
      <c r="CO80" s="370">
        <f t="shared" si="269"/>
        <v>48707.695587359085</v>
      </c>
      <c r="CP80" s="370">
        <f t="shared" si="270"/>
        <v>0</v>
      </c>
      <c r="CQ80" s="370">
        <f t="shared" si="271"/>
        <v>0</v>
      </c>
      <c r="CR80" s="372">
        <f t="shared" si="277"/>
        <v>57339.842564216458</v>
      </c>
      <c r="CS80" s="370">
        <f t="shared" si="272"/>
        <v>17264.29395371475</v>
      </c>
      <c r="CT80" s="370">
        <f t="shared" si="273"/>
        <v>97415.39117471817</v>
      </c>
      <c r="CU80" s="370">
        <f t="shared" si="274"/>
        <v>0</v>
      </c>
      <c r="CV80" s="370">
        <f t="shared" si="275"/>
        <v>0</v>
      </c>
      <c r="CW80" s="372">
        <f t="shared" si="278"/>
        <v>114679.68512843292</v>
      </c>
    </row>
    <row r="81" spans="1:135" ht="15.75" customHeight="1">
      <c r="A81" s="79" t="s">
        <v>282</v>
      </c>
      <c r="B81" s="210">
        <v>52</v>
      </c>
      <c r="C81" s="376">
        <v>1267852.2525820038</v>
      </c>
      <c r="D81" s="376">
        <v>925097.90097531769</v>
      </c>
      <c r="E81" s="376">
        <v>0</v>
      </c>
      <c r="F81" s="376">
        <v>0</v>
      </c>
      <c r="G81" s="368">
        <f t="shared" si="243"/>
        <v>2192950.1535573215</v>
      </c>
      <c r="H81" s="377">
        <v>1267852.2525820038</v>
      </c>
      <c r="I81" s="376">
        <v>925097.90097531769</v>
      </c>
      <c r="J81" s="376">
        <v>0</v>
      </c>
      <c r="K81" s="376">
        <v>0</v>
      </c>
      <c r="L81" s="370">
        <f t="shared" si="244"/>
        <v>2192950.1535573215</v>
      </c>
      <c r="M81" s="371">
        <f t="shared" si="245"/>
        <v>4385900.307114643</v>
      </c>
      <c r="N81" s="210">
        <v>52</v>
      </c>
      <c r="O81" s="376">
        <v>1475245.7655771542</v>
      </c>
      <c r="P81" s="376">
        <v>1217664.1982802325</v>
      </c>
      <c r="Q81" s="376">
        <v>0</v>
      </c>
      <c r="R81" s="376">
        <v>0</v>
      </c>
      <c r="S81" s="368">
        <f t="shared" si="246"/>
        <v>2692909.9638573867</v>
      </c>
      <c r="T81" s="377">
        <v>1475245.7655771542</v>
      </c>
      <c r="U81" s="376">
        <v>1217664.1982802325</v>
      </c>
      <c r="V81" s="376">
        <v>0</v>
      </c>
      <c r="W81" s="376">
        <v>0</v>
      </c>
      <c r="X81" s="370">
        <f t="shared" si="247"/>
        <v>2692909.9638573867</v>
      </c>
      <c r="Y81" s="371">
        <f t="shared" si="248"/>
        <v>5385819.9277147735</v>
      </c>
      <c r="Z81" s="210">
        <v>52</v>
      </c>
      <c r="AA81" s="376">
        <v>203869.83680348526</v>
      </c>
      <c r="AB81" s="376">
        <v>167010.92847675184</v>
      </c>
      <c r="AC81" s="376">
        <v>0</v>
      </c>
      <c r="AD81" s="376">
        <v>0</v>
      </c>
      <c r="AE81" s="368">
        <f t="shared" si="249"/>
        <v>370880.76528023707</v>
      </c>
      <c r="AF81" s="377">
        <v>203869.83680348526</v>
      </c>
      <c r="AG81" s="376">
        <v>167010.92847675184</v>
      </c>
      <c r="AH81" s="376">
        <v>0</v>
      </c>
      <c r="AI81" s="376">
        <v>0</v>
      </c>
      <c r="AJ81" s="370">
        <f t="shared" si="250"/>
        <v>370880.76528023707</v>
      </c>
      <c r="AK81" s="371">
        <f t="shared" si="251"/>
        <v>741761.53056047414</v>
      </c>
      <c r="AL81" s="210">
        <v>52</v>
      </c>
      <c r="AM81" s="376">
        <v>4697228.1575940466</v>
      </c>
      <c r="AN81" s="376">
        <v>4164723.5892125252</v>
      </c>
      <c r="AO81" s="376">
        <v>0</v>
      </c>
      <c r="AP81" s="376">
        <v>0</v>
      </c>
      <c r="AQ81" s="368">
        <f t="shared" si="252"/>
        <v>8861951.7468065713</v>
      </c>
      <c r="AR81" s="377">
        <v>4697228.1575940466</v>
      </c>
      <c r="AS81" s="376">
        <v>4164723.5892125252</v>
      </c>
      <c r="AT81" s="376">
        <v>0</v>
      </c>
      <c r="AU81" s="376">
        <v>0</v>
      </c>
      <c r="AV81" s="370">
        <f t="shared" si="253"/>
        <v>8861951.7468065713</v>
      </c>
      <c r="AW81" s="371">
        <f t="shared" si="254"/>
        <v>17723903.493613143</v>
      </c>
      <c r="AX81" s="210">
        <v>52</v>
      </c>
      <c r="AY81" s="376">
        <v>90105.43404400954</v>
      </c>
      <c r="AZ81" s="376">
        <v>83505.46423837592</v>
      </c>
      <c r="BA81" s="376">
        <v>0</v>
      </c>
      <c r="BB81" s="376">
        <v>0</v>
      </c>
      <c r="BC81" s="368">
        <f t="shared" si="255"/>
        <v>173610.89828238546</v>
      </c>
      <c r="BD81" s="377">
        <v>90105.43404400954</v>
      </c>
      <c r="BE81" s="376">
        <v>83505.46423837592</v>
      </c>
      <c r="BF81" s="376">
        <v>0</v>
      </c>
      <c r="BG81" s="376">
        <v>0</v>
      </c>
      <c r="BH81" s="370">
        <f t="shared" si="256"/>
        <v>173610.89828238546</v>
      </c>
      <c r="BI81" s="371">
        <f t="shared" si="257"/>
        <v>347221.79656477092</v>
      </c>
      <c r="BJ81" s="210">
        <v>52</v>
      </c>
      <c r="BK81" s="376">
        <v>0</v>
      </c>
      <c r="BL81" s="376">
        <v>0</v>
      </c>
      <c r="BM81" s="376">
        <v>0</v>
      </c>
      <c r="BN81" s="376">
        <v>0</v>
      </c>
      <c r="BO81" s="368">
        <f t="shared" si="258"/>
        <v>0</v>
      </c>
      <c r="BP81" s="377">
        <v>0</v>
      </c>
      <c r="BQ81" s="376">
        <v>0</v>
      </c>
      <c r="BR81" s="376">
        <v>0</v>
      </c>
      <c r="BS81" s="376">
        <v>0</v>
      </c>
      <c r="BT81" s="370">
        <f t="shared" si="259"/>
        <v>0</v>
      </c>
      <c r="BU81" s="371">
        <f t="shared" si="260"/>
        <v>0</v>
      </c>
      <c r="BV81" s="210">
        <v>52</v>
      </c>
      <c r="BW81" s="376">
        <v>75339.55285988879</v>
      </c>
      <c r="BX81" s="376">
        <v>66566.633414221375</v>
      </c>
      <c r="BY81" s="376">
        <v>0</v>
      </c>
      <c r="BZ81" s="376">
        <v>0</v>
      </c>
      <c r="CA81" s="368">
        <f t="shared" si="261"/>
        <v>141906.18627411016</v>
      </c>
      <c r="CB81" s="377">
        <v>75339.55285988879</v>
      </c>
      <c r="CC81" s="376">
        <v>66566.633414221375</v>
      </c>
      <c r="CD81" s="376">
        <v>0</v>
      </c>
      <c r="CE81" s="376">
        <v>0</v>
      </c>
      <c r="CF81" s="370">
        <f t="shared" si="262"/>
        <v>141906.18627411016</v>
      </c>
      <c r="CG81" s="371">
        <f t="shared" si="263"/>
        <v>283812.37254822033</v>
      </c>
      <c r="CH81" s="210">
        <v>52</v>
      </c>
      <c r="CI81" s="370">
        <f t="shared" si="264"/>
        <v>7809640.9994605882</v>
      </c>
      <c r="CJ81" s="370">
        <f t="shared" si="265"/>
        <v>6624568.7145974245</v>
      </c>
      <c r="CK81" s="370">
        <f t="shared" si="266"/>
        <v>0</v>
      </c>
      <c r="CL81" s="370">
        <f t="shared" si="267"/>
        <v>0</v>
      </c>
      <c r="CM81" s="372">
        <f t="shared" si="276"/>
        <v>14434209.714058012</v>
      </c>
      <c r="CN81" s="370">
        <f t="shared" si="268"/>
        <v>7809640.9994605882</v>
      </c>
      <c r="CO81" s="370">
        <f t="shared" si="269"/>
        <v>6624568.7145974245</v>
      </c>
      <c r="CP81" s="370">
        <f t="shared" si="270"/>
        <v>0</v>
      </c>
      <c r="CQ81" s="370">
        <f t="shared" si="271"/>
        <v>0</v>
      </c>
      <c r="CR81" s="372">
        <f t="shared" si="277"/>
        <v>14434209.714058012</v>
      </c>
      <c r="CS81" s="370">
        <f t="shared" si="272"/>
        <v>15619281.998921176</v>
      </c>
      <c r="CT81" s="370">
        <f t="shared" si="273"/>
        <v>13249137.429194849</v>
      </c>
      <c r="CU81" s="370">
        <f t="shared" si="274"/>
        <v>0</v>
      </c>
      <c r="CV81" s="370">
        <f t="shared" si="275"/>
        <v>0</v>
      </c>
      <c r="CW81" s="372">
        <f t="shared" si="278"/>
        <v>28868419.428116024</v>
      </c>
    </row>
    <row r="82" spans="1:135" ht="15.75" customHeight="1">
      <c r="A82" s="79" t="s">
        <v>284</v>
      </c>
      <c r="B82" s="210">
        <v>53</v>
      </c>
      <c r="C82" s="376">
        <v>14785.91297011465</v>
      </c>
      <c r="D82" s="376">
        <v>9029.945210091646</v>
      </c>
      <c r="E82" s="376">
        <v>0</v>
      </c>
      <c r="F82" s="376">
        <v>0</v>
      </c>
      <c r="G82" s="368">
        <f t="shared" si="243"/>
        <v>23815.858180206298</v>
      </c>
      <c r="H82" s="377">
        <v>14785.91297011465</v>
      </c>
      <c r="I82" s="376">
        <v>9029.945210091646</v>
      </c>
      <c r="J82" s="376">
        <v>0</v>
      </c>
      <c r="K82" s="376">
        <v>0</v>
      </c>
      <c r="L82" s="370">
        <f t="shared" si="244"/>
        <v>23815.858180206298</v>
      </c>
      <c r="M82" s="371">
        <f t="shared" si="245"/>
        <v>47631.716360412596</v>
      </c>
      <c r="N82" s="210">
        <v>53</v>
      </c>
      <c r="O82" s="376">
        <v>17204.572106041291</v>
      </c>
      <c r="P82" s="376">
        <v>11885.705267700136</v>
      </c>
      <c r="Q82" s="376">
        <v>0</v>
      </c>
      <c r="R82" s="376">
        <v>0</v>
      </c>
      <c r="S82" s="368">
        <f t="shared" si="246"/>
        <v>29090.277373741425</v>
      </c>
      <c r="T82" s="377">
        <v>17204.572106041291</v>
      </c>
      <c r="U82" s="376">
        <v>11885.705267700136</v>
      </c>
      <c r="V82" s="376">
        <v>0</v>
      </c>
      <c r="W82" s="376">
        <v>0</v>
      </c>
      <c r="X82" s="370">
        <f t="shared" si="247"/>
        <v>29090.277373741425</v>
      </c>
      <c r="Y82" s="371">
        <f t="shared" si="248"/>
        <v>58180.554747482849</v>
      </c>
      <c r="Z82" s="210">
        <v>53</v>
      </c>
      <c r="AA82" s="376">
        <v>2377.5654127434223</v>
      </c>
      <c r="AB82" s="376">
        <v>1630.2053350695489</v>
      </c>
      <c r="AC82" s="376">
        <v>0</v>
      </c>
      <c r="AD82" s="376">
        <v>0</v>
      </c>
      <c r="AE82" s="368">
        <f t="shared" si="249"/>
        <v>4007.7707478129714</v>
      </c>
      <c r="AF82" s="377">
        <v>2377.5654127434223</v>
      </c>
      <c r="AG82" s="376">
        <v>1630.2053350695489</v>
      </c>
      <c r="AH82" s="376">
        <v>0</v>
      </c>
      <c r="AI82" s="376">
        <v>0</v>
      </c>
      <c r="AJ82" s="370">
        <f t="shared" si="250"/>
        <v>4007.7707478129714</v>
      </c>
      <c r="AK82" s="371">
        <f t="shared" si="251"/>
        <v>8015.5414956259428</v>
      </c>
      <c r="AL82" s="210">
        <v>53</v>
      </c>
      <c r="AM82" s="376">
        <v>54779.889847192891</v>
      </c>
      <c r="AN82" s="376">
        <v>40652.157772833089</v>
      </c>
      <c r="AO82" s="376">
        <v>0</v>
      </c>
      <c r="AP82" s="376">
        <v>0</v>
      </c>
      <c r="AQ82" s="368">
        <f t="shared" si="252"/>
        <v>95432.047620025987</v>
      </c>
      <c r="AR82" s="377">
        <v>54779.889847192891</v>
      </c>
      <c r="AS82" s="376">
        <v>40652.157772833089</v>
      </c>
      <c r="AT82" s="376">
        <v>0</v>
      </c>
      <c r="AU82" s="376">
        <v>0</v>
      </c>
      <c r="AV82" s="370">
        <f t="shared" si="253"/>
        <v>95432.047620025987</v>
      </c>
      <c r="AW82" s="371">
        <f t="shared" si="254"/>
        <v>190864.09524005197</v>
      </c>
      <c r="AX82" s="210">
        <v>53</v>
      </c>
      <c r="AY82" s="376">
        <v>1050.8252071137595</v>
      </c>
      <c r="AZ82" s="376">
        <v>815.10266753477447</v>
      </c>
      <c r="BA82" s="376">
        <v>0</v>
      </c>
      <c r="BB82" s="376">
        <v>0</v>
      </c>
      <c r="BC82" s="368">
        <f t="shared" si="255"/>
        <v>1865.9278746485338</v>
      </c>
      <c r="BD82" s="377">
        <v>1050.8252071137595</v>
      </c>
      <c r="BE82" s="376">
        <v>815.10266753477447</v>
      </c>
      <c r="BF82" s="376">
        <v>0</v>
      </c>
      <c r="BG82" s="376">
        <v>0</v>
      </c>
      <c r="BH82" s="370">
        <f t="shared" si="256"/>
        <v>1865.9278746485338</v>
      </c>
      <c r="BI82" s="371">
        <f t="shared" si="257"/>
        <v>3731.8557492970676</v>
      </c>
      <c r="BJ82" s="210">
        <v>53</v>
      </c>
      <c r="BK82" s="376">
        <v>0</v>
      </c>
      <c r="BL82" s="376">
        <v>0</v>
      </c>
      <c r="BM82" s="376">
        <v>0</v>
      </c>
      <c r="BN82" s="376">
        <v>0</v>
      </c>
      <c r="BO82" s="368">
        <f t="shared" si="258"/>
        <v>0</v>
      </c>
      <c r="BP82" s="377">
        <v>0</v>
      </c>
      <c r="BQ82" s="376">
        <v>0</v>
      </c>
      <c r="BR82" s="376">
        <v>0</v>
      </c>
      <c r="BS82" s="376">
        <v>0</v>
      </c>
      <c r="BT82" s="370">
        <f t="shared" si="259"/>
        <v>0</v>
      </c>
      <c r="BU82" s="371">
        <f t="shared" si="260"/>
        <v>0</v>
      </c>
      <c r="BV82" s="210">
        <v>53</v>
      </c>
      <c r="BW82" s="376">
        <v>878.62293853645815</v>
      </c>
      <c r="BX82" s="376">
        <v>649.76155703839675</v>
      </c>
      <c r="BY82" s="376">
        <v>0</v>
      </c>
      <c r="BZ82" s="376">
        <v>0</v>
      </c>
      <c r="CA82" s="368">
        <f t="shared" si="261"/>
        <v>1528.384495574855</v>
      </c>
      <c r="CB82" s="377">
        <v>878.62293853645815</v>
      </c>
      <c r="CC82" s="376">
        <v>649.76155703839675</v>
      </c>
      <c r="CD82" s="376">
        <v>0</v>
      </c>
      <c r="CE82" s="376">
        <v>0</v>
      </c>
      <c r="CF82" s="370">
        <f t="shared" si="262"/>
        <v>1528.384495574855</v>
      </c>
      <c r="CG82" s="371">
        <f t="shared" si="263"/>
        <v>3056.76899114971</v>
      </c>
      <c r="CH82" s="210">
        <v>53</v>
      </c>
      <c r="CI82" s="370">
        <f t="shared" si="264"/>
        <v>91077.38848174247</v>
      </c>
      <c r="CJ82" s="370">
        <f t="shared" si="265"/>
        <v>64662.877810267586</v>
      </c>
      <c r="CK82" s="370">
        <f t="shared" si="266"/>
        <v>0</v>
      </c>
      <c r="CL82" s="370">
        <f t="shared" si="267"/>
        <v>0</v>
      </c>
      <c r="CM82" s="372">
        <f t="shared" si="276"/>
        <v>155740.26629201006</v>
      </c>
      <c r="CN82" s="370">
        <f t="shared" si="268"/>
        <v>91077.38848174247</v>
      </c>
      <c r="CO82" s="370">
        <f t="shared" si="269"/>
        <v>64662.877810267586</v>
      </c>
      <c r="CP82" s="370">
        <f t="shared" si="270"/>
        <v>0</v>
      </c>
      <c r="CQ82" s="370">
        <f t="shared" si="271"/>
        <v>0</v>
      </c>
      <c r="CR82" s="372">
        <f t="shared" si="277"/>
        <v>155740.26629201006</v>
      </c>
      <c r="CS82" s="370">
        <f t="shared" si="272"/>
        <v>182154.77696348494</v>
      </c>
      <c r="CT82" s="370">
        <f t="shared" si="273"/>
        <v>129325.75562053517</v>
      </c>
      <c r="CU82" s="370">
        <f t="shared" si="274"/>
        <v>0</v>
      </c>
      <c r="CV82" s="370">
        <f t="shared" si="275"/>
        <v>0</v>
      </c>
      <c r="CW82" s="372">
        <f t="shared" si="278"/>
        <v>311480.53258402011</v>
      </c>
    </row>
    <row r="83" spans="1:135" ht="15.75" customHeight="1">
      <c r="A83" s="79" t="s">
        <v>286</v>
      </c>
      <c r="B83" s="210">
        <v>54</v>
      </c>
      <c r="C83" s="376">
        <v>0</v>
      </c>
      <c r="D83" s="376">
        <v>0</v>
      </c>
      <c r="E83" s="376">
        <v>0</v>
      </c>
      <c r="F83" s="376">
        <v>0</v>
      </c>
      <c r="G83" s="368">
        <f t="shared" si="243"/>
        <v>0</v>
      </c>
      <c r="H83" s="377">
        <v>0</v>
      </c>
      <c r="I83" s="376">
        <v>0</v>
      </c>
      <c r="J83" s="376">
        <v>0</v>
      </c>
      <c r="K83" s="376">
        <v>0</v>
      </c>
      <c r="L83" s="370">
        <f t="shared" si="244"/>
        <v>0</v>
      </c>
      <c r="M83" s="371">
        <f t="shared" si="245"/>
        <v>0</v>
      </c>
      <c r="N83" s="210">
        <v>54</v>
      </c>
      <c r="O83" s="376">
        <v>0</v>
      </c>
      <c r="P83" s="376">
        <v>0</v>
      </c>
      <c r="Q83" s="376">
        <v>0</v>
      </c>
      <c r="R83" s="376">
        <v>0</v>
      </c>
      <c r="S83" s="368">
        <f t="shared" si="246"/>
        <v>0</v>
      </c>
      <c r="T83" s="377">
        <v>0</v>
      </c>
      <c r="U83" s="376">
        <v>0</v>
      </c>
      <c r="V83" s="376">
        <v>0</v>
      </c>
      <c r="W83" s="376">
        <v>0</v>
      </c>
      <c r="X83" s="370">
        <f t="shared" si="247"/>
        <v>0</v>
      </c>
      <c r="Y83" s="371">
        <f t="shared" si="248"/>
        <v>0</v>
      </c>
      <c r="Z83" s="210">
        <v>54</v>
      </c>
      <c r="AA83" s="376">
        <v>0</v>
      </c>
      <c r="AB83" s="376">
        <v>0</v>
      </c>
      <c r="AC83" s="376">
        <v>0</v>
      </c>
      <c r="AD83" s="376">
        <v>0</v>
      </c>
      <c r="AE83" s="368">
        <f t="shared" si="249"/>
        <v>0</v>
      </c>
      <c r="AF83" s="377">
        <v>0</v>
      </c>
      <c r="AG83" s="376">
        <v>0</v>
      </c>
      <c r="AH83" s="376">
        <v>0</v>
      </c>
      <c r="AI83" s="376">
        <v>0</v>
      </c>
      <c r="AJ83" s="370">
        <f t="shared" si="250"/>
        <v>0</v>
      </c>
      <c r="AK83" s="371">
        <f t="shared" si="251"/>
        <v>0</v>
      </c>
      <c r="AL83" s="210">
        <v>54</v>
      </c>
      <c r="AM83" s="376">
        <v>0</v>
      </c>
      <c r="AN83" s="376">
        <v>0</v>
      </c>
      <c r="AO83" s="376">
        <v>0</v>
      </c>
      <c r="AP83" s="376">
        <v>0</v>
      </c>
      <c r="AQ83" s="368">
        <f t="shared" si="252"/>
        <v>0</v>
      </c>
      <c r="AR83" s="377">
        <v>0</v>
      </c>
      <c r="AS83" s="376">
        <v>0</v>
      </c>
      <c r="AT83" s="376">
        <v>0</v>
      </c>
      <c r="AU83" s="376">
        <v>0</v>
      </c>
      <c r="AV83" s="370">
        <f t="shared" si="253"/>
        <v>0</v>
      </c>
      <c r="AW83" s="371">
        <f t="shared" si="254"/>
        <v>0</v>
      </c>
      <c r="AX83" s="210">
        <v>54</v>
      </c>
      <c r="AY83" s="376">
        <v>0</v>
      </c>
      <c r="AZ83" s="376">
        <v>0</v>
      </c>
      <c r="BA83" s="376">
        <v>0</v>
      </c>
      <c r="BB83" s="376">
        <v>0</v>
      </c>
      <c r="BC83" s="368">
        <f t="shared" si="255"/>
        <v>0</v>
      </c>
      <c r="BD83" s="377">
        <v>0</v>
      </c>
      <c r="BE83" s="376">
        <v>0</v>
      </c>
      <c r="BF83" s="376">
        <v>0</v>
      </c>
      <c r="BG83" s="376">
        <v>0</v>
      </c>
      <c r="BH83" s="370">
        <f t="shared" si="256"/>
        <v>0</v>
      </c>
      <c r="BI83" s="371">
        <f t="shared" si="257"/>
        <v>0</v>
      </c>
      <c r="BJ83" s="210">
        <v>54</v>
      </c>
      <c r="BK83" s="376">
        <v>0</v>
      </c>
      <c r="BL83" s="376">
        <v>0</v>
      </c>
      <c r="BM83" s="376">
        <v>0</v>
      </c>
      <c r="BN83" s="376">
        <v>0</v>
      </c>
      <c r="BO83" s="368">
        <f t="shared" si="258"/>
        <v>0</v>
      </c>
      <c r="BP83" s="377">
        <v>0</v>
      </c>
      <c r="BQ83" s="376">
        <v>0</v>
      </c>
      <c r="BR83" s="376">
        <v>0</v>
      </c>
      <c r="BS83" s="376">
        <v>0</v>
      </c>
      <c r="BT83" s="370">
        <f t="shared" si="259"/>
        <v>0</v>
      </c>
      <c r="BU83" s="371">
        <f t="shared" si="260"/>
        <v>0</v>
      </c>
      <c r="BV83" s="210">
        <v>54</v>
      </c>
      <c r="BW83" s="376">
        <v>0</v>
      </c>
      <c r="BX83" s="376">
        <v>0</v>
      </c>
      <c r="BY83" s="376">
        <v>0</v>
      </c>
      <c r="BZ83" s="376">
        <v>0</v>
      </c>
      <c r="CA83" s="368">
        <f t="shared" si="261"/>
        <v>0</v>
      </c>
      <c r="CB83" s="377">
        <v>0</v>
      </c>
      <c r="CC83" s="376">
        <v>0</v>
      </c>
      <c r="CD83" s="376">
        <v>0</v>
      </c>
      <c r="CE83" s="376">
        <v>0</v>
      </c>
      <c r="CF83" s="370">
        <f t="shared" si="262"/>
        <v>0</v>
      </c>
      <c r="CG83" s="371">
        <f t="shared" si="263"/>
        <v>0</v>
      </c>
      <c r="CH83" s="210">
        <v>54</v>
      </c>
      <c r="CI83" s="370">
        <f t="shared" si="264"/>
        <v>0</v>
      </c>
      <c r="CJ83" s="370">
        <f t="shared" si="265"/>
        <v>0</v>
      </c>
      <c r="CK83" s="370">
        <f t="shared" si="266"/>
        <v>0</v>
      </c>
      <c r="CL83" s="370">
        <f t="shared" si="267"/>
        <v>0</v>
      </c>
      <c r="CM83" s="372">
        <f t="shared" si="276"/>
        <v>0</v>
      </c>
      <c r="CN83" s="370">
        <f t="shared" si="268"/>
        <v>0</v>
      </c>
      <c r="CO83" s="370">
        <f t="shared" si="269"/>
        <v>0</v>
      </c>
      <c r="CP83" s="370">
        <f t="shared" si="270"/>
        <v>0</v>
      </c>
      <c r="CQ83" s="370">
        <f t="shared" si="271"/>
        <v>0</v>
      </c>
      <c r="CR83" s="372">
        <f t="shared" si="277"/>
        <v>0</v>
      </c>
      <c r="CS83" s="370">
        <f t="shared" si="272"/>
        <v>0</v>
      </c>
      <c r="CT83" s="370">
        <f t="shared" si="273"/>
        <v>0</v>
      </c>
      <c r="CU83" s="370">
        <f t="shared" si="274"/>
        <v>0</v>
      </c>
      <c r="CV83" s="370">
        <f t="shared" si="275"/>
        <v>0</v>
      </c>
      <c r="CW83" s="372">
        <f t="shared" si="278"/>
        <v>0</v>
      </c>
    </row>
    <row r="84" spans="1:135" ht="15.75" customHeight="1">
      <c r="A84" s="79" t="s">
        <v>288</v>
      </c>
      <c r="B84" s="210">
        <v>55</v>
      </c>
      <c r="C84" s="376">
        <v>217036.70642486075</v>
      </c>
      <c r="D84" s="376">
        <v>148422.09010601492</v>
      </c>
      <c r="E84" s="376">
        <v>0</v>
      </c>
      <c r="F84" s="376">
        <v>0</v>
      </c>
      <c r="G84" s="368">
        <f t="shared" si="243"/>
        <v>365458.79653087567</v>
      </c>
      <c r="H84" s="377">
        <v>217036.70642486075</v>
      </c>
      <c r="I84" s="376">
        <v>148422.09010601492</v>
      </c>
      <c r="J84" s="376">
        <v>0</v>
      </c>
      <c r="K84" s="376">
        <v>0</v>
      </c>
      <c r="L84" s="370">
        <f t="shared" si="244"/>
        <v>365458.79653087567</v>
      </c>
      <c r="M84" s="371">
        <f t="shared" si="245"/>
        <v>730917.59306175134</v>
      </c>
      <c r="N84" s="210">
        <v>55</v>
      </c>
      <c r="O84" s="376">
        <v>252539.26983686816</v>
      </c>
      <c r="P84" s="376">
        <v>195361.23167664508</v>
      </c>
      <c r="Q84" s="376">
        <v>0</v>
      </c>
      <c r="R84" s="376">
        <v>0</v>
      </c>
      <c r="S84" s="368">
        <f t="shared" si="246"/>
        <v>447900.50151351327</v>
      </c>
      <c r="T84" s="377">
        <v>252539.26983686816</v>
      </c>
      <c r="U84" s="376">
        <v>195361.23167664508</v>
      </c>
      <c r="V84" s="376">
        <v>0</v>
      </c>
      <c r="W84" s="376">
        <v>0</v>
      </c>
      <c r="X84" s="370">
        <f t="shared" si="247"/>
        <v>447900.50151351327</v>
      </c>
      <c r="Y84" s="371">
        <f t="shared" si="248"/>
        <v>895801.00302702654</v>
      </c>
      <c r="Z84" s="210">
        <v>55</v>
      </c>
      <c r="AA84" s="376">
        <v>34899.364519084935</v>
      </c>
      <c r="AB84" s="376">
        <v>26795.121952965106</v>
      </c>
      <c r="AC84" s="376">
        <v>0</v>
      </c>
      <c r="AD84" s="376">
        <v>0</v>
      </c>
      <c r="AE84" s="368">
        <f t="shared" si="249"/>
        <v>61694.486472050041</v>
      </c>
      <c r="AF84" s="377">
        <v>34899.364519084935</v>
      </c>
      <c r="AG84" s="376">
        <v>26795.121952965106</v>
      </c>
      <c r="AH84" s="376">
        <v>0</v>
      </c>
      <c r="AI84" s="376">
        <v>0</v>
      </c>
      <c r="AJ84" s="370">
        <f t="shared" si="250"/>
        <v>61694.486472050041</v>
      </c>
      <c r="AK84" s="371">
        <f t="shared" si="251"/>
        <v>123388.97294410008</v>
      </c>
      <c r="AL84" s="210">
        <v>55</v>
      </c>
      <c r="AM84" s="376">
        <v>804092.84802243928</v>
      </c>
      <c r="AN84" s="376">
        <v>668185.47439471446</v>
      </c>
      <c r="AO84" s="376">
        <v>0</v>
      </c>
      <c r="AP84" s="376">
        <v>0</v>
      </c>
      <c r="AQ84" s="368">
        <f t="shared" si="252"/>
        <v>1472278.3224171537</v>
      </c>
      <c r="AR84" s="377">
        <v>804092.84802243928</v>
      </c>
      <c r="AS84" s="376">
        <v>668185.47439471446</v>
      </c>
      <c r="AT84" s="376">
        <v>0</v>
      </c>
      <c r="AU84" s="376">
        <v>0</v>
      </c>
      <c r="AV84" s="370">
        <f t="shared" si="253"/>
        <v>1472278.3224171537</v>
      </c>
      <c r="AW84" s="371">
        <f t="shared" si="254"/>
        <v>2944556.6448343075</v>
      </c>
      <c r="AX84" s="210">
        <v>55</v>
      </c>
      <c r="AY84" s="376">
        <v>15424.65740473137</v>
      </c>
      <c r="AZ84" s="376">
        <v>13397.560976482553</v>
      </c>
      <c r="BA84" s="376">
        <v>0</v>
      </c>
      <c r="BB84" s="376">
        <v>0</v>
      </c>
      <c r="BC84" s="368">
        <f t="shared" si="255"/>
        <v>28822.218381213923</v>
      </c>
      <c r="BD84" s="377">
        <v>15424.65740473137</v>
      </c>
      <c r="BE84" s="376">
        <v>13397.560976482553</v>
      </c>
      <c r="BF84" s="376">
        <v>0</v>
      </c>
      <c r="BG84" s="376">
        <v>0</v>
      </c>
      <c r="BH84" s="370">
        <f t="shared" si="256"/>
        <v>28822.218381213923</v>
      </c>
      <c r="BI84" s="371">
        <f t="shared" si="257"/>
        <v>57644.436762427846</v>
      </c>
      <c r="BJ84" s="210">
        <v>55</v>
      </c>
      <c r="BK84" s="376">
        <v>0</v>
      </c>
      <c r="BL84" s="376">
        <v>0</v>
      </c>
      <c r="BM84" s="376">
        <v>0</v>
      </c>
      <c r="BN84" s="376">
        <v>0</v>
      </c>
      <c r="BO84" s="368">
        <f t="shared" si="258"/>
        <v>0</v>
      </c>
      <c r="BP84" s="377">
        <v>0</v>
      </c>
      <c r="BQ84" s="376">
        <v>0</v>
      </c>
      <c r="BR84" s="376">
        <v>0</v>
      </c>
      <c r="BS84" s="376">
        <v>0</v>
      </c>
      <c r="BT84" s="370">
        <f t="shared" si="259"/>
        <v>0</v>
      </c>
      <c r="BU84" s="371">
        <f t="shared" si="260"/>
        <v>0</v>
      </c>
      <c r="BV84" s="210">
        <v>55</v>
      </c>
      <c r="BW84" s="376">
        <v>12896.966805818221</v>
      </c>
      <c r="BX84" s="376">
        <v>10679.906258833069</v>
      </c>
      <c r="BY84" s="376">
        <v>0</v>
      </c>
      <c r="BZ84" s="376">
        <v>0</v>
      </c>
      <c r="CA84" s="368">
        <f t="shared" si="261"/>
        <v>23576.873064651292</v>
      </c>
      <c r="CB84" s="377">
        <v>12896.966805818221</v>
      </c>
      <c r="CC84" s="376">
        <v>10679.906258833069</v>
      </c>
      <c r="CD84" s="376">
        <v>0</v>
      </c>
      <c r="CE84" s="376">
        <v>0</v>
      </c>
      <c r="CF84" s="370">
        <f t="shared" si="262"/>
        <v>23576.873064651292</v>
      </c>
      <c r="CG84" s="371">
        <f t="shared" si="263"/>
        <v>47153.746129302584</v>
      </c>
      <c r="CH84" s="210">
        <v>55</v>
      </c>
      <c r="CI84" s="370">
        <f t="shared" si="264"/>
        <v>1336889.8130138027</v>
      </c>
      <c r="CJ84" s="370">
        <f t="shared" si="265"/>
        <v>1062841.3853656552</v>
      </c>
      <c r="CK84" s="370">
        <f t="shared" si="266"/>
        <v>0</v>
      </c>
      <c r="CL84" s="370">
        <f t="shared" si="267"/>
        <v>0</v>
      </c>
      <c r="CM84" s="372">
        <f t="shared" si="276"/>
        <v>2399731.1983794579</v>
      </c>
      <c r="CN84" s="370">
        <f t="shared" si="268"/>
        <v>1336889.8130138027</v>
      </c>
      <c r="CO84" s="370">
        <f t="shared" si="269"/>
        <v>1062841.3853656552</v>
      </c>
      <c r="CP84" s="370">
        <f t="shared" si="270"/>
        <v>0</v>
      </c>
      <c r="CQ84" s="370">
        <f t="shared" si="271"/>
        <v>0</v>
      </c>
      <c r="CR84" s="372">
        <f t="shared" si="277"/>
        <v>2399731.1983794579</v>
      </c>
      <c r="CS84" s="370">
        <f t="shared" si="272"/>
        <v>2673779.6260276055</v>
      </c>
      <c r="CT84" s="370">
        <f t="shared" si="273"/>
        <v>2125682.7707313104</v>
      </c>
      <c r="CU84" s="370">
        <f t="shared" si="274"/>
        <v>0</v>
      </c>
      <c r="CV84" s="370">
        <f t="shared" si="275"/>
        <v>0</v>
      </c>
      <c r="CW84" s="372">
        <f t="shared" si="278"/>
        <v>4799462.3967589159</v>
      </c>
    </row>
    <row r="85" spans="1:135" ht="15.75" customHeight="1">
      <c r="A85" s="79" t="s">
        <v>290</v>
      </c>
      <c r="B85" s="210">
        <v>56</v>
      </c>
      <c r="C85" s="376">
        <v>9421.5708524629244</v>
      </c>
      <c r="D85" s="376">
        <v>11319.303381348267</v>
      </c>
      <c r="E85" s="376">
        <v>0</v>
      </c>
      <c r="F85" s="376">
        <v>0</v>
      </c>
      <c r="G85" s="368">
        <f t="shared" si="243"/>
        <v>20740.874233811192</v>
      </c>
      <c r="H85" s="377">
        <v>9421.5708524629244</v>
      </c>
      <c r="I85" s="376">
        <v>11319.303381348267</v>
      </c>
      <c r="J85" s="376">
        <v>0</v>
      </c>
      <c r="K85" s="376">
        <v>0</v>
      </c>
      <c r="L85" s="370">
        <f t="shared" si="244"/>
        <v>20740.874233811192</v>
      </c>
      <c r="M85" s="371">
        <f t="shared" si="245"/>
        <v>41481.748467622383</v>
      </c>
      <c r="N85" s="210">
        <v>56</v>
      </c>
      <c r="O85" s="376">
        <v>10962.738345004505</v>
      </c>
      <c r="P85" s="376">
        <v>14899.083072622718</v>
      </c>
      <c r="Q85" s="376">
        <v>0</v>
      </c>
      <c r="R85" s="376">
        <v>0</v>
      </c>
      <c r="S85" s="368">
        <f t="shared" si="246"/>
        <v>25861.821417627223</v>
      </c>
      <c r="T85" s="377">
        <v>10962.738345004505</v>
      </c>
      <c r="U85" s="376">
        <v>14899.083072622718</v>
      </c>
      <c r="V85" s="376">
        <v>0</v>
      </c>
      <c r="W85" s="376">
        <v>0</v>
      </c>
      <c r="X85" s="370">
        <f t="shared" si="247"/>
        <v>25861.821417627223</v>
      </c>
      <c r="Y85" s="371">
        <f t="shared" si="248"/>
        <v>51723.642835254446</v>
      </c>
      <c r="Z85" s="210">
        <v>56</v>
      </c>
      <c r="AA85" s="376">
        <v>1514.9826079595625</v>
      </c>
      <c r="AB85" s="376">
        <v>2043.5106008087782</v>
      </c>
      <c r="AC85" s="376">
        <v>0</v>
      </c>
      <c r="AD85" s="376">
        <v>0</v>
      </c>
      <c r="AE85" s="368">
        <f t="shared" si="249"/>
        <v>3558.493208768341</v>
      </c>
      <c r="AF85" s="377">
        <v>1514.9826079595625</v>
      </c>
      <c r="AG85" s="376">
        <v>2043.5106008087782</v>
      </c>
      <c r="AH85" s="376">
        <v>0</v>
      </c>
      <c r="AI85" s="376">
        <v>0</v>
      </c>
      <c r="AJ85" s="370">
        <f t="shared" si="250"/>
        <v>3558.493208768341</v>
      </c>
      <c r="AK85" s="371">
        <f t="shared" si="251"/>
        <v>7116.986417536682</v>
      </c>
      <c r="AL85" s="210">
        <v>56</v>
      </c>
      <c r="AM85" s="376">
        <v>34905.698047094644</v>
      </c>
      <c r="AN85" s="376">
        <v>50958.682055221747</v>
      </c>
      <c r="AO85" s="376">
        <v>0</v>
      </c>
      <c r="AP85" s="376">
        <v>0</v>
      </c>
      <c r="AQ85" s="368">
        <f t="shared" si="252"/>
        <v>85864.380102316383</v>
      </c>
      <c r="AR85" s="377">
        <v>34905.698047094644</v>
      </c>
      <c r="AS85" s="376">
        <v>50958.682055221747</v>
      </c>
      <c r="AT85" s="376">
        <v>0</v>
      </c>
      <c r="AU85" s="376">
        <v>0</v>
      </c>
      <c r="AV85" s="370">
        <f t="shared" si="253"/>
        <v>85864.380102316383</v>
      </c>
      <c r="AW85" s="371">
        <f t="shared" si="254"/>
        <v>171728.76020463277</v>
      </c>
      <c r="AX85" s="210">
        <v>56</v>
      </c>
      <c r="AY85" s="376">
        <v>669.58490574015229</v>
      </c>
      <c r="AZ85" s="376">
        <v>1021.7553004043891</v>
      </c>
      <c r="BA85" s="376">
        <v>0</v>
      </c>
      <c r="BB85" s="376">
        <v>0</v>
      </c>
      <c r="BC85" s="368">
        <f t="shared" si="255"/>
        <v>1691.3402061445413</v>
      </c>
      <c r="BD85" s="377">
        <v>669.58490574015229</v>
      </c>
      <c r="BE85" s="376">
        <v>1021.7553004043891</v>
      </c>
      <c r="BF85" s="376">
        <v>0</v>
      </c>
      <c r="BG85" s="376">
        <v>0</v>
      </c>
      <c r="BH85" s="370">
        <f t="shared" si="256"/>
        <v>1691.3402061445413</v>
      </c>
      <c r="BI85" s="371">
        <f t="shared" si="257"/>
        <v>3382.6804122890826</v>
      </c>
      <c r="BJ85" s="210">
        <v>56</v>
      </c>
      <c r="BK85" s="376">
        <v>0</v>
      </c>
      <c r="BL85" s="376">
        <v>0</v>
      </c>
      <c r="BM85" s="376">
        <v>0</v>
      </c>
      <c r="BN85" s="376">
        <v>0</v>
      </c>
      <c r="BO85" s="368">
        <f t="shared" si="258"/>
        <v>0</v>
      </c>
      <c r="BP85" s="377">
        <v>0</v>
      </c>
      <c r="BQ85" s="376">
        <v>0</v>
      </c>
      <c r="BR85" s="376">
        <v>0</v>
      </c>
      <c r="BS85" s="376">
        <v>0</v>
      </c>
      <c r="BT85" s="370">
        <f t="shared" si="259"/>
        <v>0</v>
      </c>
      <c r="BU85" s="371">
        <f t="shared" si="260"/>
        <v>0</v>
      </c>
      <c r="BV85" s="210">
        <v>56</v>
      </c>
      <c r="BW85" s="376">
        <v>559.85777034884245</v>
      </c>
      <c r="BX85" s="376">
        <v>814.49532843623911</v>
      </c>
      <c r="BY85" s="376">
        <v>0</v>
      </c>
      <c r="BZ85" s="376">
        <v>0</v>
      </c>
      <c r="CA85" s="368">
        <f t="shared" si="261"/>
        <v>1374.3530987850816</v>
      </c>
      <c r="CB85" s="377">
        <v>559.85777034884245</v>
      </c>
      <c r="CC85" s="376">
        <v>814.49532843623911</v>
      </c>
      <c r="CD85" s="376">
        <v>0</v>
      </c>
      <c r="CE85" s="376">
        <v>0</v>
      </c>
      <c r="CF85" s="370">
        <f t="shared" si="262"/>
        <v>1374.3530987850816</v>
      </c>
      <c r="CG85" s="371">
        <f t="shared" si="263"/>
        <v>2748.7061975701631</v>
      </c>
      <c r="CH85" s="210">
        <v>56</v>
      </c>
      <c r="CI85" s="370">
        <f t="shared" si="264"/>
        <v>58034.432528610632</v>
      </c>
      <c r="CJ85" s="370">
        <f t="shared" si="265"/>
        <v>81056.829738842134</v>
      </c>
      <c r="CK85" s="370">
        <f t="shared" si="266"/>
        <v>0</v>
      </c>
      <c r="CL85" s="370">
        <f t="shared" si="267"/>
        <v>0</v>
      </c>
      <c r="CM85" s="372">
        <f t="shared" si="276"/>
        <v>139091.26226745278</v>
      </c>
      <c r="CN85" s="370">
        <f t="shared" si="268"/>
        <v>58034.432528610632</v>
      </c>
      <c r="CO85" s="370">
        <f t="shared" si="269"/>
        <v>81056.829738842134</v>
      </c>
      <c r="CP85" s="370">
        <f t="shared" si="270"/>
        <v>0</v>
      </c>
      <c r="CQ85" s="370">
        <f t="shared" si="271"/>
        <v>0</v>
      </c>
      <c r="CR85" s="372">
        <f t="shared" si="277"/>
        <v>139091.26226745278</v>
      </c>
      <c r="CS85" s="370">
        <f t="shared" si="272"/>
        <v>116068.86505722126</v>
      </c>
      <c r="CT85" s="370">
        <f t="shared" si="273"/>
        <v>162113.65947768427</v>
      </c>
      <c r="CU85" s="370">
        <f t="shared" si="274"/>
        <v>0</v>
      </c>
      <c r="CV85" s="370">
        <f t="shared" si="275"/>
        <v>0</v>
      </c>
      <c r="CW85" s="372">
        <f t="shared" si="278"/>
        <v>278182.52453490556</v>
      </c>
    </row>
    <row r="86" spans="1:135" ht="15.75" customHeight="1">
      <c r="B86" s="210"/>
      <c r="C86" s="171" t="s">
        <v>1362</v>
      </c>
      <c r="D86" s="171" t="s">
        <v>1362</v>
      </c>
      <c r="E86" s="171" t="s">
        <v>1362</v>
      </c>
      <c r="F86" s="171" t="s">
        <v>1362</v>
      </c>
      <c r="G86" s="337"/>
      <c r="H86" s="338" t="s">
        <v>1362</v>
      </c>
      <c r="I86" s="171" t="s">
        <v>1362</v>
      </c>
      <c r="J86" s="171" t="s">
        <v>1362</v>
      </c>
      <c r="K86" s="171" t="s">
        <v>1362</v>
      </c>
      <c r="L86" s="339" t="s">
        <v>1362</v>
      </c>
      <c r="M86" s="338" t="s">
        <v>1362</v>
      </c>
      <c r="N86" s="210"/>
      <c r="O86" s="171" t="s">
        <v>1362</v>
      </c>
      <c r="P86" s="171" t="s">
        <v>1362</v>
      </c>
      <c r="Q86" s="171" t="s">
        <v>1362</v>
      </c>
      <c r="R86" s="171" t="s">
        <v>1362</v>
      </c>
      <c r="S86" s="337"/>
      <c r="T86" s="338" t="s">
        <v>1362</v>
      </c>
      <c r="U86" s="171" t="s">
        <v>1362</v>
      </c>
      <c r="V86" s="171" t="s">
        <v>1362</v>
      </c>
      <c r="W86" s="171" t="s">
        <v>1362</v>
      </c>
      <c r="X86" s="339" t="s">
        <v>1362</v>
      </c>
      <c r="Y86" s="338" t="s">
        <v>1362</v>
      </c>
      <c r="Z86" s="210"/>
      <c r="AA86" s="171" t="s">
        <v>1362</v>
      </c>
      <c r="AB86" s="171" t="s">
        <v>1362</v>
      </c>
      <c r="AC86" s="171" t="s">
        <v>1362</v>
      </c>
      <c r="AD86" s="171" t="s">
        <v>1362</v>
      </c>
      <c r="AE86" s="337"/>
      <c r="AF86" s="338" t="s">
        <v>1362</v>
      </c>
      <c r="AG86" s="171" t="s">
        <v>1362</v>
      </c>
      <c r="AH86" s="171" t="s">
        <v>1362</v>
      </c>
      <c r="AI86" s="171" t="s">
        <v>1362</v>
      </c>
      <c r="AJ86" s="339" t="s">
        <v>1362</v>
      </c>
      <c r="AK86" s="338" t="s">
        <v>1362</v>
      </c>
      <c r="AL86" s="210"/>
      <c r="AM86" s="171" t="s">
        <v>1362</v>
      </c>
      <c r="AN86" s="171" t="s">
        <v>1362</v>
      </c>
      <c r="AO86" s="171" t="s">
        <v>1362</v>
      </c>
      <c r="AP86" s="171" t="s">
        <v>1362</v>
      </c>
      <c r="AQ86" s="337"/>
      <c r="AR86" s="338" t="s">
        <v>1362</v>
      </c>
      <c r="AS86" s="171" t="s">
        <v>1362</v>
      </c>
      <c r="AT86" s="171" t="s">
        <v>1362</v>
      </c>
      <c r="AU86" s="171" t="s">
        <v>1362</v>
      </c>
      <c r="AV86" s="339" t="s">
        <v>1362</v>
      </c>
      <c r="AW86" s="338" t="s">
        <v>1362</v>
      </c>
      <c r="AX86" s="210"/>
      <c r="AY86" s="171" t="s">
        <v>1362</v>
      </c>
      <c r="AZ86" s="171" t="s">
        <v>1362</v>
      </c>
      <c r="BA86" s="171" t="s">
        <v>1362</v>
      </c>
      <c r="BB86" s="171" t="s">
        <v>1362</v>
      </c>
      <c r="BC86" s="337"/>
      <c r="BD86" s="338" t="s">
        <v>1362</v>
      </c>
      <c r="BE86" s="171" t="s">
        <v>1362</v>
      </c>
      <c r="BF86" s="171" t="s">
        <v>1362</v>
      </c>
      <c r="BG86" s="171" t="s">
        <v>1362</v>
      </c>
      <c r="BH86" s="339" t="s">
        <v>1362</v>
      </c>
      <c r="BI86" s="338" t="s">
        <v>1362</v>
      </c>
      <c r="BJ86" s="210"/>
      <c r="BK86" s="171" t="s">
        <v>1362</v>
      </c>
      <c r="BL86" s="171" t="s">
        <v>1362</v>
      </c>
      <c r="BM86" s="171" t="s">
        <v>1362</v>
      </c>
      <c r="BN86" s="171" t="s">
        <v>1362</v>
      </c>
      <c r="BO86" s="337"/>
      <c r="BP86" s="338" t="s">
        <v>1362</v>
      </c>
      <c r="BQ86" s="171" t="s">
        <v>1362</v>
      </c>
      <c r="BR86" s="171" t="s">
        <v>1362</v>
      </c>
      <c r="BS86" s="171" t="s">
        <v>1362</v>
      </c>
      <c r="BT86" s="339" t="s">
        <v>1362</v>
      </c>
      <c r="BU86" s="338" t="s">
        <v>1362</v>
      </c>
      <c r="BV86" s="210"/>
      <c r="BW86" s="171" t="s">
        <v>1362</v>
      </c>
      <c r="BX86" s="171" t="s">
        <v>1362</v>
      </c>
      <c r="BY86" s="171" t="s">
        <v>1362</v>
      </c>
      <c r="BZ86" s="171" t="s">
        <v>1362</v>
      </c>
      <c r="CA86" s="337"/>
      <c r="CB86" s="338" t="s">
        <v>1362</v>
      </c>
      <c r="CC86" s="171" t="s">
        <v>1362</v>
      </c>
      <c r="CD86" s="171" t="s">
        <v>1362</v>
      </c>
      <c r="CE86" s="171" t="s">
        <v>1362</v>
      </c>
      <c r="CF86" s="339" t="s">
        <v>1362</v>
      </c>
      <c r="CG86" s="338" t="s">
        <v>1362</v>
      </c>
      <c r="CH86" s="210"/>
      <c r="CI86" s="339" t="s">
        <v>1362</v>
      </c>
      <c r="CJ86" s="339"/>
      <c r="CK86" s="339"/>
      <c r="CL86" s="339"/>
      <c r="CM86" s="171"/>
      <c r="CN86" s="339" t="s">
        <v>1362</v>
      </c>
      <c r="CO86" s="339"/>
      <c r="CP86" s="339"/>
      <c r="CQ86" s="339"/>
      <c r="CR86" s="171"/>
      <c r="CS86" s="339" t="s">
        <v>1362</v>
      </c>
      <c r="CT86" s="339"/>
      <c r="CU86" s="339"/>
      <c r="CV86" s="339"/>
      <c r="CW86" s="171"/>
    </row>
    <row r="87" spans="1:135" s="14" customFormat="1" ht="15.75" customHeight="1">
      <c r="A87" s="16" t="s">
        <v>292</v>
      </c>
      <c r="B87" s="210">
        <v>57</v>
      </c>
      <c r="C87" s="198">
        <f t="shared" ref="C87:M87" si="279">SUM(C75:C85)</f>
        <v>1715428.9171642389</v>
      </c>
      <c r="D87" s="198">
        <f t="shared" si="279"/>
        <v>1290229.9004301408</v>
      </c>
      <c r="E87" s="198">
        <f t="shared" si="279"/>
        <v>0</v>
      </c>
      <c r="F87" s="198">
        <f t="shared" si="279"/>
        <v>0</v>
      </c>
      <c r="G87" s="203">
        <f t="shared" si="279"/>
        <v>3005658.8175943797</v>
      </c>
      <c r="H87" s="200">
        <f t="shared" si="279"/>
        <v>1717122.5740722849</v>
      </c>
      <c r="I87" s="198">
        <f t="shared" si="279"/>
        <v>1291892.4242173957</v>
      </c>
      <c r="J87" s="198">
        <f t="shared" si="279"/>
        <v>0</v>
      </c>
      <c r="K87" s="198">
        <f t="shared" si="279"/>
        <v>0</v>
      </c>
      <c r="L87" s="201">
        <f t="shared" si="279"/>
        <v>3009014.9982896806</v>
      </c>
      <c r="M87" s="202">
        <f t="shared" si="279"/>
        <v>6014673.8158840602</v>
      </c>
      <c r="N87" s="210">
        <v>57</v>
      </c>
      <c r="O87" s="198">
        <f t="shared" ref="O87:Y87" si="280">SUM(O75:O85)</f>
        <v>1996036.400173106</v>
      </c>
      <c r="P87" s="198">
        <f t="shared" si="280"/>
        <v>1698270.8053364928</v>
      </c>
      <c r="Q87" s="198">
        <f t="shared" si="280"/>
        <v>0</v>
      </c>
      <c r="R87" s="198">
        <f t="shared" si="280"/>
        <v>0</v>
      </c>
      <c r="S87" s="203">
        <f t="shared" si="280"/>
        <v>3694307.2055095984</v>
      </c>
      <c r="T87" s="200">
        <f t="shared" si="280"/>
        <v>1998007.1031291063</v>
      </c>
      <c r="U87" s="198">
        <f t="shared" si="280"/>
        <v>1700459.1096147702</v>
      </c>
      <c r="V87" s="198">
        <f t="shared" si="280"/>
        <v>0</v>
      </c>
      <c r="W87" s="198">
        <f t="shared" si="280"/>
        <v>0</v>
      </c>
      <c r="X87" s="201">
        <f t="shared" si="280"/>
        <v>3698466.2127438765</v>
      </c>
      <c r="Y87" s="202">
        <f t="shared" si="280"/>
        <v>7392773.4182534749</v>
      </c>
      <c r="Z87" s="210">
        <v>57</v>
      </c>
      <c r="AA87" s="198">
        <f t="shared" ref="AA87:AK87" si="281">SUM(AA75:AA85)</f>
        <v>275839.88014221145</v>
      </c>
      <c r="AB87" s="198">
        <f t="shared" si="281"/>
        <v>232929.39416695762</v>
      </c>
      <c r="AC87" s="198">
        <f t="shared" si="281"/>
        <v>0</v>
      </c>
      <c r="AD87" s="198">
        <f t="shared" si="281"/>
        <v>0</v>
      </c>
      <c r="AE87" s="203">
        <f t="shared" si="281"/>
        <v>508769.27430916904</v>
      </c>
      <c r="AF87" s="200">
        <f t="shared" si="281"/>
        <v>276112.2190971183</v>
      </c>
      <c r="AG87" s="198">
        <f t="shared" si="281"/>
        <v>233229.53498560112</v>
      </c>
      <c r="AH87" s="198">
        <f t="shared" si="281"/>
        <v>0</v>
      </c>
      <c r="AI87" s="198">
        <f t="shared" si="281"/>
        <v>0</v>
      </c>
      <c r="AJ87" s="201">
        <f t="shared" si="281"/>
        <v>509341.75408271945</v>
      </c>
      <c r="AK87" s="202">
        <f t="shared" si="281"/>
        <v>1018111.0283918886</v>
      </c>
      <c r="AL87" s="210">
        <v>57</v>
      </c>
      <c r="AM87" s="198">
        <f t="shared" ref="AM87:AW87" si="282">SUM(AM75:AM85)</f>
        <v>6355441.6499597281</v>
      </c>
      <c r="AN87" s="198">
        <f t="shared" si="282"/>
        <v>5808521.3426206913</v>
      </c>
      <c r="AO87" s="198">
        <f t="shared" si="282"/>
        <v>0</v>
      </c>
      <c r="AP87" s="198">
        <f t="shared" si="282"/>
        <v>0</v>
      </c>
      <c r="AQ87" s="203">
        <f t="shared" si="282"/>
        <v>12163962.992580418</v>
      </c>
      <c r="AR87" s="200">
        <f t="shared" si="282"/>
        <v>6361716.4291396961</v>
      </c>
      <c r="AS87" s="198">
        <f t="shared" si="282"/>
        <v>5816005.9040137157</v>
      </c>
      <c r="AT87" s="198">
        <f t="shared" si="282"/>
        <v>0</v>
      </c>
      <c r="AU87" s="198">
        <f t="shared" si="282"/>
        <v>0</v>
      </c>
      <c r="AV87" s="201">
        <f t="shared" si="282"/>
        <v>12177722.33315341</v>
      </c>
      <c r="AW87" s="202">
        <f t="shared" si="282"/>
        <v>24341685.325733826</v>
      </c>
      <c r="AX87" s="210">
        <v>57</v>
      </c>
      <c r="AY87" s="198">
        <f t="shared" ref="AY87:BI87" si="283">SUM(AY75:AY85)</f>
        <v>121914.4161616194</v>
      </c>
      <c r="AZ87" s="198">
        <f t="shared" si="283"/>
        <v>116464.69708347881</v>
      </c>
      <c r="BA87" s="198">
        <f t="shared" si="283"/>
        <v>0</v>
      </c>
      <c r="BB87" s="198">
        <f t="shared" si="283"/>
        <v>0</v>
      </c>
      <c r="BC87" s="203">
        <f t="shared" si="283"/>
        <v>238379.11324509824</v>
      </c>
      <c r="BD87" s="200">
        <f t="shared" si="283"/>
        <v>122034.78325526956</v>
      </c>
      <c r="BE87" s="198">
        <f t="shared" si="283"/>
        <v>116614.76749280056</v>
      </c>
      <c r="BF87" s="198">
        <f t="shared" si="283"/>
        <v>0</v>
      </c>
      <c r="BG87" s="198">
        <f t="shared" si="283"/>
        <v>0</v>
      </c>
      <c r="BH87" s="201">
        <f t="shared" si="283"/>
        <v>238649.55074807018</v>
      </c>
      <c r="BI87" s="202">
        <f t="shared" si="283"/>
        <v>477028.66399316839</v>
      </c>
      <c r="BJ87" s="210">
        <v>57</v>
      </c>
      <c r="BK87" s="198">
        <f t="shared" ref="BK87:BU87" si="284">SUM(BK75:BK85)</f>
        <v>0</v>
      </c>
      <c r="BL87" s="198">
        <f t="shared" si="284"/>
        <v>0</v>
      </c>
      <c r="BM87" s="198">
        <f t="shared" si="284"/>
        <v>0</v>
      </c>
      <c r="BN87" s="198">
        <f t="shared" si="284"/>
        <v>0</v>
      </c>
      <c r="BO87" s="203">
        <f t="shared" si="284"/>
        <v>0</v>
      </c>
      <c r="BP87" s="200">
        <f t="shared" si="284"/>
        <v>0</v>
      </c>
      <c r="BQ87" s="198">
        <f t="shared" si="284"/>
        <v>0</v>
      </c>
      <c r="BR87" s="198">
        <f t="shared" si="284"/>
        <v>0</v>
      </c>
      <c r="BS87" s="198">
        <f t="shared" si="284"/>
        <v>0</v>
      </c>
      <c r="BT87" s="201">
        <f t="shared" si="284"/>
        <v>0</v>
      </c>
      <c r="BU87" s="202">
        <f t="shared" si="284"/>
        <v>0</v>
      </c>
      <c r="BV87" s="210">
        <v>57</v>
      </c>
      <c r="BW87" s="198">
        <f t="shared" ref="BW87:CG87" si="285">SUM(BW75:BW85)</f>
        <v>101935.88986325345</v>
      </c>
      <c r="BX87" s="198">
        <f t="shared" si="285"/>
        <v>92840.185575442185</v>
      </c>
      <c r="BY87" s="198">
        <f t="shared" si="285"/>
        <v>0</v>
      </c>
      <c r="BZ87" s="198">
        <f t="shared" si="285"/>
        <v>0</v>
      </c>
      <c r="CA87" s="203">
        <f t="shared" si="285"/>
        <v>194776.07543869567</v>
      </c>
      <c r="CB87" s="200">
        <f t="shared" si="285"/>
        <v>102036.5319955606</v>
      </c>
      <c r="CC87" s="198">
        <f t="shared" si="285"/>
        <v>92959.814656182672</v>
      </c>
      <c r="CD87" s="198">
        <f t="shared" si="285"/>
        <v>0</v>
      </c>
      <c r="CE87" s="198">
        <f t="shared" si="285"/>
        <v>0</v>
      </c>
      <c r="CF87" s="201">
        <f t="shared" si="285"/>
        <v>194996.34665174328</v>
      </c>
      <c r="CG87" s="202">
        <f t="shared" si="285"/>
        <v>389772.42209043895</v>
      </c>
      <c r="CH87" s="210">
        <v>57</v>
      </c>
      <c r="CI87" s="201">
        <f t="shared" ref="CI87:CL87" si="286">SUM(CI75:CI85)</f>
        <v>10566597.153464157</v>
      </c>
      <c r="CJ87" s="201">
        <f t="shared" si="286"/>
        <v>9239256.3252132032</v>
      </c>
      <c r="CK87" s="201">
        <f t="shared" si="286"/>
        <v>0</v>
      </c>
      <c r="CL87" s="201">
        <f t="shared" si="286"/>
        <v>0</v>
      </c>
      <c r="CM87" s="198">
        <f>SUM(CM75:CM85)</f>
        <v>19805853.478677355</v>
      </c>
      <c r="CN87" s="201">
        <f t="shared" ref="CN87:CQ87" si="287">SUM(CN75:CN85)</f>
        <v>10577029.640689036</v>
      </c>
      <c r="CO87" s="201">
        <f t="shared" si="287"/>
        <v>9251161.5549804661</v>
      </c>
      <c r="CP87" s="201">
        <f t="shared" si="287"/>
        <v>0</v>
      </c>
      <c r="CQ87" s="201">
        <f t="shared" si="287"/>
        <v>0</v>
      </c>
      <c r="CR87" s="198">
        <f>SUM(CR75:CR85)</f>
        <v>19828191.195669498</v>
      </c>
      <c r="CS87" s="201">
        <f t="shared" ref="CS87:CV87" si="288">SUM(CS75:CS85)</f>
        <v>21143626.794153195</v>
      </c>
      <c r="CT87" s="201">
        <f t="shared" si="288"/>
        <v>18490417.880193669</v>
      </c>
      <c r="CU87" s="201">
        <f t="shared" si="288"/>
        <v>0</v>
      </c>
      <c r="CV87" s="201">
        <f t="shared" si="288"/>
        <v>0</v>
      </c>
      <c r="CW87" s="198">
        <f>SUM(CW75:CW85)</f>
        <v>39634044.674346849</v>
      </c>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row>
    <row r="88" spans="1:135" ht="15.75" customHeight="1">
      <c r="B88" s="210"/>
      <c r="C88" s="171" t="s">
        <v>1362</v>
      </c>
      <c r="D88" s="171" t="s">
        <v>1362</v>
      </c>
      <c r="E88" s="171" t="s">
        <v>1362</v>
      </c>
      <c r="F88" s="171" t="s">
        <v>1362</v>
      </c>
      <c r="G88" s="337"/>
      <c r="H88" s="338" t="s">
        <v>1362</v>
      </c>
      <c r="I88" s="171" t="s">
        <v>1362</v>
      </c>
      <c r="J88" s="171" t="s">
        <v>1362</v>
      </c>
      <c r="K88" s="171" t="s">
        <v>1362</v>
      </c>
      <c r="L88" s="339" t="s">
        <v>1362</v>
      </c>
      <c r="M88" s="378" t="s">
        <v>1362</v>
      </c>
      <c r="N88" s="210"/>
      <c r="O88" s="171" t="s">
        <v>1362</v>
      </c>
      <c r="P88" s="171" t="s">
        <v>1362</v>
      </c>
      <c r="Q88" s="171" t="s">
        <v>1362</v>
      </c>
      <c r="R88" s="171" t="s">
        <v>1362</v>
      </c>
      <c r="S88" s="337"/>
      <c r="T88" s="338" t="s">
        <v>1362</v>
      </c>
      <c r="U88" s="171" t="s">
        <v>1362</v>
      </c>
      <c r="V88" s="171" t="s">
        <v>1362</v>
      </c>
      <c r="W88" s="171" t="s">
        <v>1362</v>
      </c>
      <c r="X88" s="339" t="s">
        <v>1362</v>
      </c>
      <c r="Y88" s="378" t="s">
        <v>1362</v>
      </c>
      <c r="Z88" s="210"/>
      <c r="AA88" s="171" t="s">
        <v>1362</v>
      </c>
      <c r="AB88" s="171" t="s">
        <v>1362</v>
      </c>
      <c r="AC88" s="171" t="s">
        <v>1362</v>
      </c>
      <c r="AD88" s="171" t="s">
        <v>1362</v>
      </c>
      <c r="AE88" s="337"/>
      <c r="AF88" s="338" t="s">
        <v>1362</v>
      </c>
      <c r="AG88" s="171" t="s">
        <v>1362</v>
      </c>
      <c r="AH88" s="171" t="s">
        <v>1362</v>
      </c>
      <c r="AI88" s="171" t="s">
        <v>1362</v>
      </c>
      <c r="AJ88" s="339" t="s">
        <v>1362</v>
      </c>
      <c r="AK88" s="378" t="s">
        <v>1362</v>
      </c>
      <c r="AL88" s="210"/>
      <c r="AM88" s="171" t="s">
        <v>1362</v>
      </c>
      <c r="AN88" s="171" t="s">
        <v>1362</v>
      </c>
      <c r="AO88" s="171" t="s">
        <v>1362</v>
      </c>
      <c r="AP88" s="171" t="s">
        <v>1362</v>
      </c>
      <c r="AQ88" s="337"/>
      <c r="AR88" s="338" t="s">
        <v>1362</v>
      </c>
      <c r="AS88" s="171" t="s">
        <v>1362</v>
      </c>
      <c r="AT88" s="171" t="s">
        <v>1362</v>
      </c>
      <c r="AU88" s="171" t="s">
        <v>1362</v>
      </c>
      <c r="AV88" s="339" t="s">
        <v>1362</v>
      </c>
      <c r="AW88" s="378" t="s">
        <v>1362</v>
      </c>
      <c r="AX88" s="210"/>
      <c r="AY88" s="171" t="s">
        <v>1362</v>
      </c>
      <c r="AZ88" s="171" t="s">
        <v>1362</v>
      </c>
      <c r="BA88" s="171" t="s">
        <v>1362</v>
      </c>
      <c r="BB88" s="171" t="s">
        <v>1362</v>
      </c>
      <c r="BC88" s="337"/>
      <c r="BD88" s="338" t="s">
        <v>1362</v>
      </c>
      <c r="BE88" s="171" t="s">
        <v>1362</v>
      </c>
      <c r="BF88" s="171" t="s">
        <v>1362</v>
      </c>
      <c r="BG88" s="171" t="s">
        <v>1362</v>
      </c>
      <c r="BH88" s="339" t="s">
        <v>1362</v>
      </c>
      <c r="BI88" s="378" t="s">
        <v>1362</v>
      </c>
      <c r="BJ88" s="210"/>
      <c r="BK88" s="171" t="s">
        <v>1362</v>
      </c>
      <c r="BL88" s="171" t="s">
        <v>1362</v>
      </c>
      <c r="BM88" s="171" t="s">
        <v>1362</v>
      </c>
      <c r="BN88" s="171" t="s">
        <v>1362</v>
      </c>
      <c r="BO88" s="337"/>
      <c r="BP88" s="338" t="s">
        <v>1362</v>
      </c>
      <c r="BQ88" s="171" t="s">
        <v>1362</v>
      </c>
      <c r="BR88" s="171" t="s">
        <v>1362</v>
      </c>
      <c r="BS88" s="171" t="s">
        <v>1362</v>
      </c>
      <c r="BT88" s="339" t="s">
        <v>1362</v>
      </c>
      <c r="BU88" s="378" t="s">
        <v>1362</v>
      </c>
      <c r="BV88" s="210"/>
      <c r="BW88" s="171" t="s">
        <v>1362</v>
      </c>
      <c r="BX88" s="171" t="s">
        <v>1362</v>
      </c>
      <c r="BY88" s="171" t="s">
        <v>1362</v>
      </c>
      <c r="BZ88" s="171" t="s">
        <v>1362</v>
      </c>
      <c r="CA88" s="337"/>
      <c r="CB88" s="338" t="s">
        <v>1362</v>
      </c>
      <c r="CC88" s="171" t="s">
        <v>1362</v>
      </c>
      <c r="CD88" s="171" t="s">
        <v>1362</v>
      </c>
      <c r="CE88" s="171" t="s">
        <v>1362</v>
      </c>
      <c r="CF88" s="339" t="s">
        <v>1362</v>
      </c>
      <c r="CG88" s="378" t="s">
        <v>1362</v>
      </c>
      <c r="CH88" s="210"/>
      <c r="CI88" s="339" t="s">
        <v>1362</v>
      </c>
      <c r="CJ88" s="339"/>
      <c r="CK88" s="339"/>
      <c r="CL88" s="339"/>
      <c r="CM88" s="171"/>
      <c r="CN88" s="339" t="s">
        <v>1362</v>
      </c>
      <c r="CO88" s="339"/>
      <c r="CP88" s="339"/>
      <c r="CQ88" s="339"/>
      <c r="CR88" s="171"/>
      <c r="CS88" s="339" t="s">
        <v>1362</v>
      </c>
      <c r="CT88" s="339"/>
      <c r="CU88" s="339"/>
      <c r="CV88" s="339"/>
      <c r="CW88" s="171"/>
    </row>
    <row r="89" spans="1:135" s="14" customFormat="1" ht="15.75" customHeight="1">
      <c r="A89" s="16" t="s">
        <v>294</v>
      </c>
      <c r="B89" s="210">
        <v>58</v>
      </c>
      <c r="C89" s="198">
        <f t="shared" ref="C89:M89" si="289">C87+C65+C72-C69</f>
        <v>6116254.0071512647</v>
      </c>
      <c r="D89" s="198">
        <f t="shared" si="289"/>
        <v>4907509.9146412592</v>
      </c>
      <c r="E89" s="198">
        <f t="shared" si="289"/>
        <v>0</v>
      </c>
      <c r="F89" s="198">
        <f t="shared" si="289"/>
        <v>0</v>
      </c>
      <c r="G89" s="203">
        <f t="shared" si="289"/>
        <v>11023763.92179252</v>
      </c>
      <c r="H89" s="200">
        <f t="shared" si="289"/>
        <v>16780735.175848939</v>
      </c>
      <c r="I89" s="198">
        <f t="shared" si="289"/>
        <v>13820434.512620736</v>
      </c>
      <c r="J89" s="198">
        <f t="shared" si="289"/>
        <v>0</v>
      </c>
      <c r="K89" s="198">
        <f t="shared" si="289"/>
        <v>0</v>
      </c>
      <c r="L89" s="201">
        <f t="shared" si="289"/>
        <v>30601169.688469671</v>
      </c>
      <c r="M89" s="202">
        <f t="shared" si="289"/>
        <v>41624933.610262193</v>
      </c>
      <c r="N89" s="210">
        <v>58</v>
      </c>
      <c r="O89" s="198">
        <f t="shared" ref="O89:Y89" si="290">O87+O65+O72-O69</f>
        <v>6924345.405691064</v>
      </c>
      <c r="P89" s="198">
        <f t="shared" si="290"/>
        <v>6351587.7052177759</v>
      </c>
      <c r="Q89" s="198">
        <f t="shared" si="290"/>
        <v>0</v>
      </c>
      <c r="R89" s="198">
        <f t="shared" si="290"/>
        <v>0</v>
      </c>
      <c r="S89" s="203">
        <f t="shared" si="290"/>
        <v>13275933.11090884</v>
      </c>
      <c r="T89" s="200">
        <f t="shared" si="290"/>
        <v>16801824.496023577</v>
      </c>
      <c r="U89" s="198">
        <f t="shared" si="290"/>
        <v>16389098.227383628</v>
      </c>
      <c r="V89" s="198">
        <f t="shared" si="290"/>
        <v>0</v>
      </c>
      <c r="W89" s="198">
        <f t="shared" si="290"/>
        <v>0</v>
      </c>
      <c r="X89" s="201">
        <f t="shared" si="290"/>
        <v>33190922.723407213</v>
      </c>
      <c r="Y89" s="202">
        <f t="shared" si="290"/>
        <v>46466855.834316067</v>
      </c>
      <c r="Z89" s="210">
        <v>58</v>
      </c>
      <c r="AA89" s="198">
        <f t="shared" ref="AA89:AK89" si="291">AA87+AA65+AA72-AA69</f>
        <v>1332301.534631914</v>
      </c>
      <c r="AB89" s="198">
        <f t="shared" si="291"/>
        <v>1297635.1179101323</v>
      </c>
      <c r="AC89" s="198">
        <f t="shared" si="291"/>
        <v>0</v>
      </c>
      <c r="AD89" s="198">
        <f t="shared" si="291"/>
        <v>0</v>
      </c>
      <c r="AE89" s="203">
        <f t="shared" si="291"/>
        <v>2629936.6525420458</v>
      </c>
      <c r="AF89" s="200">
        <f t="shared" si="291"/>
        <v>3352477.3679141956</v>
      </c>
      <c r="AG89" s="198">
        <f t="shared" si="291"/>
        <v>3696156.7677056235</v>
      </c>
      <c r="AH89" s="198">
        <f t="shared" si="291"/>
        <v>0</v>
      </c>
      <c r="AI89" s="198">
        <f t="shared" si="291"/>
        <v>0</v>
      </c>
      <c r="AJ89" s="201">
        <f t="shared" si="291"/>
        <v>7048634.1356198192</v>
      </c>
      <c r="AK89" s="202">
        <f t="shared" si="291"/>
        <v>9678570.7881618664</v>
      </c>
      <c r="AL89" s="210">
        <v>58</v>
      </c>
      <c r="AM89" s="198">
        <f t="shared" ref="AM89:AW89" si="292">AM87+AM65+AM72-AM69</f>
        <v>50956202.19138509</v>
      </c>
      <c r="AN89" s="198">
        <f t="shared" si="292"/>
        <v>52025875.014201209</v>
      </c>
      <c r="AO89" s="198">
        <f t="shared" si="292"/>
        <v>0</v>
      </c>
      <c r="AP89" s="198">
        <f t="shared" si="292"/>
        <v>0</v>
      </c>
      <c r="AQ89" s="203">
        <f t="shared" si="292"/>
        <v>102982077.20558628</v>
      </c>
      <c r="AR89" s="200">
        <f t="shared" si="292"/>
        <v>100854500.24936123</v>
      </c>
      <c r="AS89" s="198">
        <f t="shared" si="292"/>
        <v>103132752.09513813</v>
      </c>
      <c r="AT89" s="198">
        <f t="shared" si="292"/>
        <v>0</v>
      </c>
      <c r="AU89" s="198">
        <f t="shared" si="292"/>
        <v>0</v>
      </c>
      <c r="AV89" s="201">
        <f t="shared" si="292"/>
        <v>203987252.34449944</v>
      </c>
      <c r="AW89" s="202">
        <f t="shared" si="292"/>
        <v>306969329.55008578</v>
      </c>
      <c r="AX89" s="210">
        <v>58</v>
      </c>
      <c r="AY89" s="198">
        <f t="shared" ref="AY89:BI89" si="293">AY87+AY65+AY72-AY69</f>
        <v>3692948.5446114023</v>
      </c>
      <c r="AZ89" s="198">
        <f t="shared" si="293"/>
        <v>4038489.7519029612</v>
      </c>
      <c r="BA89" s="198">
        <f t="shared" si="293"/>
        <v>0</v>
      </c>
      <c r="BB89" s="198">
        <f t="shared" si="293"/>
        <v>0</v>
      </c>
      <c r="BC89" s="203">
        <f t="shared" si="293"/>
        <v>7731438.296514364</v>
      </c>
      <c r="BD89" s="200">
        <f t="shared" si="293"/>
        <v>3187083.7962505384</v>
      </c>
      <c r="BE89" s="198">
        <f t="shared" si="293"/>
        <v>2767809.0348871439</v>
      </c>
      <c r="BF89" s="198">
        <f t="shared" si="293"/>
        <v>0</v>
      </c>
      <c r="BG89" s="198">
        <f t="shared" si="293"/>
        <v>0</v>
      </c>
      <c r="BH89" s="201">
        <f t="shared" si="293"/>
        <v>5954892.8311376814</v>
      </c>
      <c r="BI89" s="202">
        <f t="shared" si="293"/>
        <v>13686331.127652047</v>
      </c>
      <c r="BJ89" s="210">
        <v>58</v>
      </c>
      <c r="BK89" s="198">
        <f t="shared" ref="BK89:BU89" si="294">BK87+BK65+BK72-BK69</f>
        <v>0</v>
      </c>
      <c r="BL89" s="198">
        <f t="shared" si="294"/>
        <v>0</v>
      </c>
      <c r="BM89" s="198">
        <f t="shared" si="294"/>
        <v>0</v>
      </c>
      <c r="BN89" s="198">
        <f t="shared" si="294"/>
        <v>0</v>
      </c>
      <c r="BO89" s="203">
        <f t="shared" si="294"/>
        <v>0</v>
      </c>
      <c r="BP89" s="200">
        <f t="shared" si="294"/>
        <v>0</v>
      </c>
      <c r="BQ89" s="198">
        <f t="shared" si="294"/>
        <v>0</v>
      </c>
      <c r="BR89" s="198">
        <f t="shared" si="294"/>
        <v>0</v>
      </c>
      <c r="BS89" s="198">
        <f t="shared" si="294"/>
        <v>0</v>
      </c>
      <c r="BT89" s="201">
        <f t="shared" si="294"/>
        <v>0</v>
      </c>
      <c r="BU89" s="202">
        <f t="shared" si="294"/>
        <v>0</v>
      </c>
      <c r="BV89" s="210">
        <v>58</v>
      </c>
      <c r="BW89" s="198">
        <f t="shared" ref="BW89:CG89" si="295">BW87+BW65+BW72-BW69</f>
        <v>1239535.6451051016</v>
      </c>
      <c r="BX89" s="198">
        <f t="shared" si="295"/>
        <v>1287925.8840391778</v>
      </c>
      <c r="BY89" s="198">
        <f t="shared" si="295"/>
        <v>0</v>
      </c>
      <c r="BZ89" s="198">
        <f t="shared" si="295"/>
        <v>0</v>
      </c>
      <c r="CA89" s="203">
        <f t="shared" si="295"/>
        <v>2527461.5291442792</v>
      </c>
      <c r="CB89" s="200">
        <f t="shared" si="295"/>
        <v>4353613.4141925247</v>
      </c>
      <c r="CC89" s="198">
        <f t="shared" si="295"/>
        <v>4922538.5462832991</v>
      </c>
      <c r="CD89" s="198">
        <f t="shared" si="295"/>
        <v>0</v>
      </c>
      <c r="CE89" s="198">
        <f t="shared" si="295"/>
        <v>0</v>
      </c>
      <c r="CF89" s="201">
        <f t="shared" si="295"/>
        <v>9276151.9604758229</v>
      </c>
      <c r="CG89" s="202">
        <f t="shared" si="295"/>
        <v>11803613.489620101</v>
      </c>
      <c r="CH89" s="210">
        <v>58</v>
      </c>
      <c r="CI89" s="201">
        <f t="shared" ref="CI89:CW89" si="296">CI87+CI65+CI72-CI69</f>
        <v>70261587.328575835</v>
      </c>
      <c r="CJ89" s="201">
        <f t="shared" si="296"/>
        <v>69909023.387912512</v>
      </c>
      <c r="CK89" s="201">
        <f t="shared" si="296"/>
        <v>0</v>
      </c>
      <c r="CL89" s="201">
        <f t="shared" si="296"/>
        <v>0</v>
      </c>
      <c r="CM89" s="198">
        <f t="shared" si="296"/>
        <v>140170610.71648836</v>
      </c>
      <c r="CN89" s="201">
        <f t="shared" si="296"/>
        <v>145330234.49959105</v>
      </c>
      <c r="CO89" s="201">
        <f t="shared" si="296"/>
        <v>144728789.18401861</v>
      </c>
      <c r="CP89" s="201">
        <f t="shared" si="296"/>
        <v>0</v>
      </c>
      <c r="CQ89" s="201">
        <f t="shared" si="296"/>
        <v>0</v>
      </c>
      <c r="CR89" s="198">
        <f t="shared" si="296"/>
        <v>290059023.6836096</v>
      </c>
      <c r="CS89" s="201">
        <f t="shared" si="296"/>
        <v>215591821.82816678</v>
      </c>
      <c r="CT89" s="201">
        <f t="shared" si="296"/>
        <v>214637812.57193106</v>
      </c>
      <c r="CU89" s="201">
        <f t="shared" si="296"/>
        <v>0</v>
      </c>
      <c r="CV89" s="201">
        <f t="shared" si="296"/>
        <v>0</v>
      </c>
      <c r="CW89" s="198">
        <f t="shared" si="296"/>
        <v>430229634.40009785</v>
      </c>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row>
    <row r="90" spans="1:135" ht="15.75" customHeight="1">
      <c r="B90" s="210"/>
      <c r="C90" s="171" t="s">
        <v>1362</v>
      </c>
      <c r="D90" s="171" t="s">
        <v>1362</v>
      </c>
      <c r="E90" s="171" t="s">
        <v>1362</v>
      </c>
      <c r="F90" s="171" t="s">
        <v>1362</v>
      </c>
      <c r="G90" s="337"/>
      <c r="H90" s="338" t="s">
        <v>1362</v>
      </c>
      <c r="I90" s="171" t="s">
        <v>1362</v>
      </c>
      <c r="J90" s="171" t="s">
        <v>1362</v>
      </c>
      <c r="K90" s="171" t="s">
        <v>1362</v>
      </c>
      <c r="L90" s="339" t="s">
        <v>1362</v>
      </c>
      <c r="M90" s="378" t="s">
        <v>1362</v>
      </c>
      <c r="N90" s="210"/>
      <c r="O90" s="171" t="s">
        <v>1362</v>
      </c>
      <c r="P90" s="171" t="s">
        <v>1362</v>
      </c>
      <c r="Q90" s="171" t="s">
        <v>1362</v>
      </c>
      <c r="R90" s="171" t="s">
        <v>1362</v>
      </c>
      <c r="S90" s="337"/>
      <c r="T90" s="338" t="s">
        <v>1362</v>
      </c>
      <c r="U90" s="171" t="s">
        <v>1362</v>
      </c>
      <c r="V90" s="171" t="s">
        <v>1362</v>
      </c>
      <c r="W90" s="171" t="s">
        <v>1362</v>
      </c>
      <c r="X90" s="339"/>
      <c r="Y90" s="378" t="s">
        <v>1362</v>
      </c>
      <c r="Z90" s="210"/>
      <c r="AA90" s="171" t="s">
        <v>1362</v>
      </c>
      <c r="AB90" s="171" t="s">
        <v>1362</v>
      </c>
      <c r="AC90" s="171" t="s">
        <v>1362</v>
      </c>
      <c r="AD90" s="171" t="s">
        <v>1362</v>
      </c>
      <c r="AE90" s="337"/>
      <c r="AF90" s="338" t="s">
        <v>1362</v>
      </c>
      <c r="AG90" s="171" t="s">
        <v>1362</v>
      </c>
      <c r="AH90" s="171" t="s">
        <v>1362</v>
      </c>
      <c r="AI90" s="171" t="s">
        <v>1362</v>
      </c>
      <c r="AJ90" s="339"/>
      <c r="AK90" s="378" t="s">
        <v>1362</v>
      </c>
      <c r="AL90" s="210"/>
      <c r="AM90" s="171" t="s">
        <v>1362</v>
      </c>
      <c r="AN90" s="171" t="s">
        <v>1362</v>
      </c>
      <c r="AO90" s="171" t="s">
        <v>1362</v>
      </c>
      <c r="AP90" s="171" t="s">
        <v>1362</v>
      </c>
      <c r="AQ90" s="337"/>
      <c r="AR90" s="338" t="s">
        <v>1362</v>
      </c>
      <c r="AS90" s="171" t="s">
        <v>1362</v>
      </c>
      <c r="AT90" s="171" t="s">
        <v>1362</v>
      </c>
      <c r="AU90" s="171" t="s">
        <v>1362</v>
      </c>
      <c r="AV90" s="339"/>
      <c r="AW90" s="378" t="s">
        <v>1362</v>
      </c>
      <c r="AX90" s="210"/>
      <c r="AY90" s="171" t="s">
        <v>1362</v>
      </c>
      <c r="AZ90" s="171" t="s">
        <v>1362</v>
      </c>
      <c r="BA90" s="171" t="s">
        <v>1362</v>
      </c>
      <c r="BB90" s="171" t="s">
        <v>1362</v>
      </c>
      <c r="BC90" s="337"/>
      <c r="BD90" s="338" t="s">
        <v>1362</v>
      </c>
      <c r="BE90" s="171" t="s">
        <v>1362</v>
      </c>
      <c r="BF90" s="171" t="s">
        <v>1362</v>
      </c>
      <c r="BG90" s="171" t="s">
        <v>1362</v>
      </c>
      <c r="BH90" s="339"/>
      <c r="BI90" s="378" t="s">
        <v>1362</v>
      </c>
      <c r="BJ90" s="210"/>
      <c r="BK90" s="171" t="s">
        <v>1362</v>
      </c>
      <c r="BL90" s="171" t="s">
        <v>1362</v>
      </c>
      <c r="BM90" s="171" t="s">
        <v>1362</v>
      </c>
      <c r="BN90" s="171" t="s">
        <v>1362</v>
      </c>
      <c r="BO90" s="337"/>
      <c r="BP90" s="338" t="s">
        <v>1362</v>
      </c>
      <c r="BQ90" s="171" t="s">
        <v>1362</v>
      </c>
      <c r="BR90" s="171" t="s">
        <v>1362</v>
      </c>
      <c r="BS90" s="171" t="s">
        <v>1362</v>
      </c>
      <c r="BT90" s="339"/>
      <c r="BU90" s="378" t="s">
        <v>1362</v>
      </c>
      <c r="BV90" s="210"/>
      <c r="BW90" s="171" t="s">
        <v>1362</v>
      </c>
      <c r="BX90" s="171" t="s">
        <v>1362</v>
      </c>
      <c r="BY90" s="171" t="s">
        <v>1362</v>
      </c>
      <c r="BZ90" s="171" t="s">
        <v>1362</v>
      </c>
      <c r="CA90" s="337"/>
      <c r="CB90" s="338" t="s">
        <v>1362</v>
      </c>
      <c r="CC90" s="171" t="s">
        <v>1362</v>
      </c>
      <c r="CD90" s="171" t="s">
        <v>1362</v>
      </c>
      <c r="CE90" s="171" t="s">
        <v>1362</v>
      </c>
      <c r="CF90" s="339"/>
      <c r="CG90" s="378" t="s">
        <v>1362</v>
      </c>
      <c r="CH90" s="210"/>
      <c r="CI90" s="339" t="s">
        <v>1362</v>
      </c>
      <c r="CJ90" s="339"/>
      <c r="CK90" s="339"/>
      <c r="CL90" s="339"/>
      <c r="CM90" s="171"/>
      <c r="CN90" s="339" t="s">
        <v>1362</v>
      </c>
      <c r="CO90" s="339"/>
      <c r="CP90" s="339"/>
      <c r="CQ90" s="339"/>
      <c r="CR90" s="171"/>
      <c r="CS90" s="339" t="s">
        <v>1362</v>
      </c>
      <c r="CT90" s="339"/>
      <c r="CU90" s="339"/>
      <c r="CV90" s="339"/>
      <c r="CW90" s="171"/>
    </row>
    <row r="91" spans="1:135" s="14" customFormat="1" ht="15.75" customHeight="1">
      <c r="A91" s="16" t="s">
        <v>296</v>
      </c>
      <c r="B91" s="210">
        <v>59</v>
      </c>
      <c r="C91" s="198">
        <f t="shared" ref="C91:F91" si="297">C31-C89</f>
        <v>-3708369.3934923154</v>
      </c>
      <c r="D91" s="198">
        <f t="shared" si="297"/>
        <v>-2866985.4933031676</v>
      </c>
      <c r="E91" s="198">
        <f t="shared" si="297"/>
        <v>0</v>
      </c>
      <c r="F91" s="198">
        <f t="shared" si="297"/>
        <v>0</v>
      </c>
      <c r="G91" s="203">
        <f>SUM(C91:F91)</f>
        <v>-6575354.8867954835</v>
      </c>
      <c r="H91" s="200">
        <f t="shared" ref="H91:M91" si="298">H31-H89</f>
        <v>-2332194.4781332798</v>
      </c>
      <c r="I91" s="198">
        <f t="shared" si="298"/>
        <v>-2397943.6419193279</v>
      </c>
      <c r="J91" s="198">
        <f t="shared" si="298"/>
        <v>0</v>
      </c>
      <c r="K91" s="198">
        <f t="shared" si="298"/>
        <v>0</v>
      </c>
      <c r="L91" s="201">
        <f t="shared" si="298"/>
        <v>-4730138.1200526059</v>
      </c>
      <c r="M91" s="202">
        <f t="shared" si="298"/>
        <v>-11305493.006848086</v>
      </c>
      <c r="N91" s="210">
        <v>59</v>
      </c>
      <c r="O91" s="198">
        <f t="shared" ref="O91:R91" si="299">O31-O89</f>
        <v>-197942.1824676767</v>
      </c>
      <c r="P91" s="198">
        <f t="shared" si="299"/>
        <v>-80369.412149474025</v>
      </c>
      <c r="Q91" s="198">
        <f t="shared" si="299"/>
        <v>0</v>
      </c>
      <c r="R91" s="198">
        <f t="shared" si="299"/>
        <v>0</v>
      </c>
      <c r="S91" s="203">
        <f>SUM(O91:R91)</f>
        <v>-278311.59461715072</v>
      </c>
      <c r="T91" s="200">
        <f t="shared" ref="T91:W91" si="300">T31-T89</f>
        <v>-789936.58995400183</v>
      </c>
      <c r="U91" s="198">
        <f t="shared" si="300"/>
        <v>-1558725.8843930606</v>
      </c>
      <c r="V91" s="198">
        <f t="shared" si="300"/>
        <v>0</v>
      </c>
      <c r="W91" s="198">
        <f t="shared" si="300"/>
        <v>0</v>
      </c>
      <c r="X91" s="201">
        <f>SUM(T91:W91)</f>
        <v>-2348662.4743470624</v>
      </c>
      <c r="Y91" s="202">
        <f>Y31-Y89</f>
        <v>-2626974.0689642355</v>
      </c>
      <c r="Z91" s="210">
        <v>59</v>
      </c>
      <c r="AA91" s="198">
        <f t="shared" ref="AA91:AD91" si="301">AA31-AA89</f>
        <v>237452.63354093116</v>
      </c>
      <c r="AB91" s="198">
        <f t="shared" si="301"/>
        <v>156973.13367085438</v>
      </c>
      <c r="AC91" s="198">
        <f t="shared" si="301"/>
        <v>0</v>
      </c>
      <c r="AD91" s="198">
        <f t="shared" si="301"/>
        <v>0</v>
      </c>
      <c r="AE91" s="203">
        <f>SUM(AA91:AD91)</f>
        <v>394425.76721178554</v>
      </c>
      <c r="AF91" s="200">
        <f t="shared" ref="AF91:AI91" si="302">AF31-AF89</f>
        <v>-650471.50696380949</v>
      </c>
      <c r="AG91" s="198">
        <f t="shared" si="302"/>
        <v>-1204431.8808560325</v>
      </c>
      <c r="AH91" s="198">
        <f t="shared" si="302"/>
        <v>0</v>
      </c>
      <c r="AI91" s="198">
        <f t="shared" si="302"/>
        <v>0</v>
      </c>
      <c r="AJ91" s="201">
        <f>SUM(AF91:AI91)</f>
        <v>-1854903.387819842</v>
      </c>
      <c r="AK91" s="202">
        <f>AK31-AK89</f>
        <v>-1460477.6206080569</v>
      </c>
      <c r="AL91" s="210">
        <v>59</v>
      </c>
      <c r="AM91" s="198">
        <f t="shared" ref="AM91:AP91" si="303">AM31-AM89</f>
        <v>26905177.357535079</v>
      </c>
      <c r="AN91" s="198">
        <f t="shared" si="303"/>
        <v>25896199.710945621</v>
      </c>
      <c r="AO91" s="198">
        <f t="shared" si="303"/>
        <v>0</v>
      </c>
      <c r="AP91" s="198">
        <f t="shared" si="303"/>
        <v>0</v>
      </c>
      <c r="AQ91" s="203">
        <f>SUM(AM91:AP91)</f>
        <v>52801377.0684807</v>
      </c>
      <c r="AR91" s="200">
        <f t="shared" ref="AR91:AU91" si="304">AR31-AR89</f>
        <v>-28359786.678416327</v>
      </c>
      <c r="AS91" s="198">
        <f t="shared" si="304"/>
        <v>-31700811.425490245</v>
      </c>
      <c r="AT91" s="198">
        <f t="shared" si="304"/>
        <v>0</v>
      </c>
      <c r="AU91" s="198">
        <f t="shared" si="304"/>
        <v>0</v>
      </c>
      <c r="AV91" s="201">
        <f>SUM(AR91:AU91)</f>
        <v>-60060598.103906572</v>
      </c>
      <c r="AW91" s="202">
        <f>AW31-AW89</f>
        <v>-7259221.0354260206</v>
      </c>
      <c r="AX91" s="210">
        <v>59</v>
      </c>
      <c r="AY91" s="198">
        <f t="shared" ref="AY91:BB91" si="305">AY31-AY89</f>
        <v>751612.12661938043</v>
      </c>
      <c r="AZ91" s="198">
        <f t="shared" si="305"/>
        <v>613041.46765229106</v>
      </c>
      <c r="BA91" s="198">
        <f t="shared" si="305"/>
        <v>0</v>
      </c>
      <c r="BB91" s="198">
        <f t="shared" si="305"/>
        <v>0</v>
      </c>
      <c r="BC91" s="203">
        <f>SUM(AY91:BB91)</f>
        <v>1364653.5942716715</v>
      </c>
      <c r="BD91" s="200">
        <f t="shared" ref="BD91:BG91" si="306">BD31-BD89</f>
        <v>-1214672.9810028104</v>
      </c>
      <c r="BE91" s="198">
        <f t="shared" si="306"/>
        <v>-691000.8948535258</v>
      </c>
      <c r="BF91" s="198">
        <f t="shared" si="306"/>
        <v>0</v>
      </c>
      <c r="BG91" s="198">
        <f t="shared" si="306"/>
        <v>0</v>
      </c>
      <c r="BH91" s="201">
        <f>SUM(BD91:BG91)</f>
        <v>-1905673.8758563362</v>
      </c>
      <c r="BI91" s="202">
        <f>BI31-BI89</f>
        <v>-541020.28158466704</v>
      </c>
      <c r="BJ91" s="210">
        <v>59</v>
      </c>
      <c r="BK91" s="198">
        <f t="shared" ref="BK91:BN91" si="307">BK31-BK89</f>
        <v>0</v>
      </c>
      <c r="BL91" s="198">
        <f t="shared" si="307"/>
        <v>0</v>
      </c>
      <c r="BM91" s="198">
        <f t="shared" si="307"/>
        <v>0</v>
      </c>
      <c r="BN91" s="198">
        <f t="shared" si="307"/>
        <v>0</v>
      </c>
      <c r="BO91" s="203">
        <f>SUM(BK91:BN91)</f>
        <v>0</v>
      </c>
      <c r="BP91" s="200">
        <f t="shared" ref="BP91:BS91" si="308">BP31-BP89</f>
        <v>0</v>
      </c>
      <c r="BQ91" s="198">
        <f t="shared" si="308"/>
        <v>0</v>
      </c>
      <c r="BR91" s="198">
        <f t="shared" si="308"/>
        <v>0</v>
      </c>
      <c r="BS91" s="198">
        <f t="shared" si="308"/>
        <v>0</v>
      </c>
      <c r="BT91" s="201">
        <f>SUM(BP91:BS91)</f>
        <v>0</v>
      </c>
      <c r="BU91" s="202">
        <f>BU31-BU89</f>
        <v>0</v>
      </c>
      <c r="BV91" s="210">
        <v>59</v>
      </c>
      <c r="BW91" s="198">
        <f t="shared" ref="BW91:BZ91" si="309">BW31-BW89</f>
        <v>4124394.7731045871</v>
      </c>
      <c r="BX91" s="198">
        <f t="shared" si="309"/>
        <v>3996712.372303905</v>
      </c>
      <c r="BY91" s="198">
        <f t="shared" si="309"/>
        <v>0</v>
      </c>
      <c r="BZ91" s="198">
        <f t="shared" si="309"/>
        <v>0</v>
      </c>
      <c r="CA91" s="203">
        <f>SUM(BW91:BZ91)</f>
        <v>8121107.1454084925</v>
      </c>
      <c r="CB91" s="200">
        <f t="shared" ref="CB91:CE91" si="310">CB31-CB89</f>
        <v>-2176826.7855339264</v>
      </c>
      <c r="CC91" s="198">
        <f t="shared" si="310"/>
        <v>-2807929.9103828771</v>
      </c>
      <c r="CD91" s="198">
        <f t="shared" si="310"/>
        <v>0</v>
      </c>
      <c r="CE91" s="198">
        <f t="shared" si="310"/>
        <v>0</v>
      </c>
      <c r="CF91" s="201">
        <f>SUM(CB91:CE91)</f>
        <v>-4984756.6959168036</v>
      </c>
      <c r="CG91" s="202">
        <f>CG31-CG89</f>
        <v>3136350.4494916908</v>
      </c>
      <c r="CH91" s="210">
        <v>59</v>
      </c>
      <c r="CI91" s="201">
        <f t="shared" ref="CI91:CW91" si="311">CI31-CI89</f>
        <v>28112325.314839974</v>
      </c>
      <c r="CJ91" s="201">
        <f t="shared" si="311"/>
        <v>27715571.779120043</v>
      </c>
      <c r="CK91" s="201">
        <f t="shared" si="311"/>
        <v>0</v>
      </c>
      <c r="CL91" s="201">
        <f t="shared" si="311"/>
        <v>0</v>
      </c>
      <c r="CM91" s="198">
        <f t="shared" si="311"/>
        <v>55827897.093959987</v>
      </c>
      <c r="CN91" s="201">
        <f t="shared" si="311"/>
        <v>-35523889.020004198</v>
      </c>
      <c r="CO91" s="201">
        <f t="shared" si="311"/>
        <v>-40360843.637895122</v>
      </c>
      <c r="CP91" s="201">
        <f t="shared" si="311"/>
        <v>0</v>
      </c>
      <c r="CQ91" s="201">
        <f t="shared" si="311"/>
        <v>0</v>
      </c>
      <c r="CR91" s="198">
        <f t="shared" si="311"/>
        <v>-75884732.657899261</v>
      </c>
      <c r="CS91" s="201">
        <f t="shared" si="311"/>
        <v>-7411563.7051641345</v>
      </c>
      <c r="CT91" s="201">
        <f t="shared" si="311"/>
        <v>-12645271.85877502</v>
      </c>
      <c r="CU91" s="201">
        <f t="shared" si="311"/>
        <v>0</v>
      </c>
      <c r="CV91" s="201">
        <f t="shared" si="311"/>
        <v>0</v>
      </c>
      <c r="CW91" s="198">
        <f t="shared" si="311"/>
        <v>-20056835.563939154</v>
      </c>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row>
    <row r="92" spans="1:135" ht="15.75" customHeight="1">
      <c r="B92" s="210"/>
      <c r="C92" s="277" t="s">
        <v>1366</v>
      </c>
      <c r="D92" s="277" t="s">
        <v>1366</v>
      </c>
      <c r="E92" s="277" t="s">
        <v>1366</v>
      </c>
      <c r="F92" s="277" t="s">
        <v>1366</v>
      </c>
      <c r="G92" s="343"/>
      <c r="H92" s="344" t="s">
        <v>1366</v>
      </c>
      <c r="I92" s="277" t="s">
        <v>1366</v>
      </c>
      <c r="J92" s="277" t="s">
        <v>1366</v>
      </c>
      <c r="K92" s="277" t="s">
        <v>1366</v>
      </c>
      <c r="L92" s="345" t="s">
        <v>1366</v>
      </c>
      <c r="M92" s="344" t="s">
        <v>1366</v>
      </c>
      <c r="N92" s="210"/>
      <c r="O92" s="277" t="s">
        <v>1366</v>
      </c>
      <c r="P92" s="277" t="s">
        <v>1366</v>
      </c>
      <c r="Q92" s="277" t="s">
        <v>1366</v>
      </c>
      <c r="R92" s="277" t="s">
        <v>1366</v>
      </c>
      <c r="S92" s="343"/>
      <c r="T92" s="344" t="s">
        <v>1366</v>
      </c>
      <c r="U92" s="277" t="s">
        <v>1366</v>
      </c>
      <c r="V92" s="277" t="s">
        <v>1366</v>
      </c>
      <c r="W92" s="277" t="s">
        <v>1366</v>
      </c>
      <c r="X92" s="345" t="s">
        <v>1366</v>
      </c>
      <c r="Y92" s="344" t="s">
        <v>1366</v>
      </c>
      <c r="Z92" s="210"/>
      <c r="AA92" s="277" t="s">
        <v>1366</v>
      </c>
      <c r="AB92" s="277" t="s">
        <v>1366</v>
      </c>
      <c r="AC92" s="277" t="s">
        <v>1366</v>
      </c>
      <c r="AD92" s="277" t="s">
        <v>1366</v>
      </c>
      <c r="AE92" s="343"/>
      <c r="AF92" s="344" t="s">
        <v>1366</v>
      </c>
      <c r="AG92" s="277" t="s">
        <v>1366</v>
      </c>
      <c r="AH92" s="277" t="s">
        <v>1366</v>
      </c>
      <c r="AI92" s="277" t="s">
        <v>1366</v>
      </c>
      <c r="AJ92" s="345" t="s">
        <v>1366</v>
      </c>
      <c r="AK92" s="344" t="s">
        <v>1366</v>
      </c>
      <c r="AL92" s="210"/>
      <c r="AM92" s="277" t="s">
        <v>1366</v>
      </c>
      <c r="AN92" s="277" t="s">
        <v>1366</v>
      </c>
      <c r="AO92" s="277" t="s">
        <v>1366</v>
      </c>
      <c r="AP92" s="277" t="s">
        <v>1366</v>
      </c>
      <c r="AQ92" s="343"/>
      <c r="AR92" s="344" t="s">
        <v>1366</v>
      </c>
      <c r="AS92" s="277" t="s">
        <v>1366</v>
      </c>
      <c r="AT92" s="277" t="s">
        <v>1366</v>
      </c>
      <c r="AU92" s="277" t="s">
        <v>1366</v>
      </c>
      <c r="AV92" s="345" t="s">
        <v>1366</v>
      </c>
      <c r="AW92" s="344" t="s">
        <v>1366</v>
      </c>
      <c r="AX92" s="210"/>
      <c r="AY92" s="277" t="s">
        <v>1366</v>
      </c>
      <c r="AZ92" s="277" t="s">
        <v>1366</v>
      </c>
      <c r="BA92" s="277" t="s">
        <v>1366</v>
      </c>
      <c r="BB92" s="277" t="s">
        <v>1366</v>
      </c>
      <c r="BC92" s="343"/>
      <c r="BD92" s="344" t="s">
        <v>1366</v>
      </c>
      <c r="BE92" s="277" t="s">
        <v>1366</v>
      </c>
      <c r="BF92" s="277" t="s">
        <v>1366</v>
      </c>
      <c r="BG92" s="277" t="s">
        <v>1366</v>
      </c>
      <c r="BH92" s="345" t="s">
        <v>1366</v>
      </c>
      <c r="BI92" s="344" t="s">
        <v>1366</v>
      </c>
      <c r="BJ92" s="210"/>
      <c r="BK92" s="277" t="s">
        <v>1366</v>
      </c>
      <c r="BL92" s="277" t="s">
        <v>1366</v>
      </c>
      <c r="BM92" s="277" t="s">
        <v>1366</v>
      </c>
      <c r="BN92" s="277" t="s">
        <v>1366</v>
      </c>
      <c r="BO92" s="343"/>
      <c r="BP92" s="344" t="s">
        <v>1366</v>
      </c>
      <c r="BQ92" s="277" t="s">
        <v>1366</v>
      </c>
      <c r="BR92" s="277" t="s">
        <v>1366</v>
      </c>
      <c r="BS92" s="277" t="s">
        <v>1366</v>
      </c>
      <c r="BT92" s="345" t="s">
        <v>1366</v>
      </c>
      <c r="BU92" s="344" t="s">
        <v>1366</v>
      </c>
      <c r="BV92" s="210"/>
      <c r="BW92" s="277" t="s">
        <v>1366</v>
      </c>
      <c r="BX92" s="277" t="s">
        <v>1366</v>
      </c>
      <c r="BY92" s="277" t="s">
        <v>1366</v>
      </c>
      <c r="BZ92" s="277" t="s">
        <v>1366</v>
      </c>
      <c r="CA92" s="343"/>
      <c r="CB92" s="344" t="s">
        <v>1366</v>
      </c>
      <c r="CC92" s="277" t="s">
        <v>1366</v>
      </c>
      <c r="CD92" s="277" t="s">
        <v>1366</v>
      </c>
      <c r="CE92" s="277" t="s">
        <v>1366</v>
      </c>
      <c r="CF92" s="345" t="s">
        <v>1366</v>
      </c>
      <c r="CG92" s="344" t="s">
        <v>1366</v>
      </c>
      <c r="CH92" s="210"/>
      <c r="CI92" s="345" t="s">
        <v>1366</v>
      </c>
      <c r="CJ92" s="345"/>
      <c r="CK92" s="345"/>
      <c r="CL92" s="345"/>
      <c r="CM92" s="277"/>
      <c r="CN92" s="345" t="s">
        <v>1366</v>
      </c>
      <c r="CO92" s="345"/>
      <c r="CP92" s="345"/>
      <c r="CQ92" s="345"/>
      <c r="CR92" s="277"/>
      <c r="CS92" s="345" t="s">
        <v>1366</v>
      </c>
      <c r="CT92" s="345"/>
      <c r="CU92" s="345"/>
      <c r="CV92" s="345"/>
      <c r="CW92" s="277"/>
    </row>
    <row r="93" spans="1:135" ht="15.75" customHeight="1">
      <c r="A93" s="119" t="s">
        <v>298</v>
      </c>
      <c r="B93" s="210">
        <v>60</v>
      </c>
      <c r="C93" s="346">
        <f t="shared" ref="C93:M93" si="312">IF((C31-C27)=0,"",C91/(C31-C27))</f>
        <v>-1.5400943103570019</v>
      </c>
      <c r="D93" s="346">
        <f t="shared" si="312"/>
        <v>-1.4050238572607314</v>
      </c>
      <c r="E93" s="346" t="str">
        <f t="shared" si="312"/>
        <v/>
      </c>
      <c r="F93" s="346" t="str">
        <f t="shared" si="312"/>
        <v/>
      </c>
      <c r="G93" s="347">
        <f t="shared" si="312"/>
        <v>-1.4781363033536454</v>
      </c>
      <c r="H93" s="348">
        <f t="shared" si="312"/>
        <v>-0.16141384288739999</v>
      </c>
      <c r="I93" s="346">
        <f t="shared" si="312"/>
        <v>-0.20993176261318211</v>
      </c>
      <c r="J93" s="346" t="str">
        <f t="shared" si="312"/>
        <v/>
      </c>
      <c r="K93" s="346" t="str">
        <f t="shared" si="312"/>
        <v/>
      </c>
      <c r="L93" s="349">
        <f t="shared" si="312"/>
        <v>-0.18283531167064407</v>
      </c>
      <c r="M93" s="348">
        <f t="shared" si="312"/>
        <v>-0.37287934018067059</v>
      </c>
      <c r="N93" s="210">
        <v>60</v>
      </c>
      <c r="O93" s="346">
        <f t="shared" ref="O93:Y93" si="313">IF((O31-O27)=0,"",O91/(O31-O27))</f>
        <v>-2.9427641474758334E-2</v>
      </c>
      <c r="P93" s="346">
        <f t="shared" si="313"/>
        <v>-1.2815597925893901E-2</v>
      </c>
      <c r="Q93" s="346" t="str">
        <f t="shared" si="313"/>
        <v/>
      </c>
      <c r="R93" s="346" t="str">
        <f t="shared" si="313"/>
        <v/>
      </c>
      <c r="S93" s="347">
        <f t="shared" si="313"/>
        <v>-2.1412501838763722E-2</v>
      </c>
      <c r="T93" s="348">
        <f t="shared" si="313"/>
        <v>-4.9334381716134988E-2</v>
      </c>
      <c r="U93" s="346">
        <f t="shared" si="313"/>
        <v>-0.10510362439617217</v>
      </c>
      <c r="V93" s="346" t="str">
        <f t="shared" si="313"/>
        <v/>
      </c>
      <c r="W93" s="346" t="str">
        <f t="shared" si="313"/>
        <v/>
      </c>
      <c r="X93" s="349">
        <f t="shared" si="313"/>
        <v>-7.6150789708047853E-2</v>
      </c>
      <c r="Y93" s="348">
        <f t="shared" si="313"/>
        <v>-5.9922015370041978E-2</v>
      </c>
      <c r="Z93" s="210">
        <v>60</v>
      </c>
      <c r="AA93" s="346">
        <f t="shared" ref="AA93:AK93" si="314">IF((AA31-AA27)=0,"",AA91/(AA31-AA27))</f>
        <v>0.15126740119908083</v>
      </c>
      <c r="AB93" s="346">
        <f t="shared" si="314"/>
        <v>0.10791437041570691</v>
      </c>
      <c r="AC93" s="346" t="str">
        <f t="shared" si="314"/>
        <v/>
      </c>
      <c r="AD93" s="346" t="str">
        <f t="shared" si="314"/>
        <v/>
      </c>
      <c r="AE93" s="347">
        <f t="shared" si="314"/>
        <v>0.1304161712351557</v>
      </c>
      <c r="AF93" s="348">
        <f t="shared" si="314"/>
        <v>-0.24073652702404458</v>
      </c>
      <c r="AG93" s="346">
        <f t="shared" si="314"/>
        <v>-0.48337273798266478</v>
      </c>
      <c r="AH93" s="346" t="str">
        <f t="shared" si="314"/>
        <v/>
      </c>
      <c r="AI93" s="346" t="str">
        <f t="shared" si="314"/>
        <v/>
      </c>
      <c r="AJ93" s="349">
        <f t="shared" si="314"/>
        <v>-0.35714277036898073</v>
      </c>
      <c r="AK93" s="348">
        <f t="shared" si="314"/>
        <v>-0.17771490184295166</v>
      </c>
      <c r="AL93" s="210">
        <v>60</v>
      </c>
      <c r="AM93" s="346">
        <f t="shared" ref="AM93:AW93" si="315">IF((AM31-AM27)=0,"",AM91/(AM31-AM27))</f>
        <v>0.34555228167554625</v>
      </c>
      <c r="AN93" s="346">
        <f t="shared" si="315"/>
        <v>0.33233457659192001</v>
      </c>
      <c r="AO93" s="346" t="str">
        <f t="shared" si="315"/>
        <v/>
      </c>
      <c r="AP93" s="346" t="str">
        <f t="shared" si="315"/>
        <v/>
      </c>
      <c r="AQ93" s="347">
        <f t="shared" si="315"/>
        <v>0.33894085424237802</v>
      </c>
      <c r="AR93" s="348">
        <f t="shared" si="315"/>
        <v>-0.39119799612233547</v>
      </c>
      <c r="AS93" s="346">
        <f t="shared" si="315"/>
        <v>-0.44379042663977658</v>
      </c>
      <c r="AT93" s="346" t="str">
        <f t="shared" si="315"/>
        <v/>
      </c>
      <c r="AU93" s="346" t="str">
        <f t="shared" si="315"/>
        <v/>
      </c>
      <c r="AV93" s="349">
        <f t="shared" si="315"/>
        <v>-0.41730003675001848</v>
      </c>
      <c r="AW93" s="348">
        <f t="shared" si="315"/>
        <v>-2.4220808138244523E-2</v>
      </c>
      <c r="AX93" s="210">
        <v>60</v>
      </c>
      <c r="AY93" s="346">
        <f t="shared" ref="AY93:BI93" si="316">IF((AY31-AY27)=0,"",AY91/(AY31-AY27))</f>
        <v>0.16910830613349348</v>
      </c>
      <c r="AZ93" s="346">
        <f t="shared" si="316"/>
        <v>0.13179347589349424</v>
      </c>
      <c r="BA93" s="346" t="str">
        <f t="shared" si="316"/>
        <v/>
      </c>
      <c r="BB93" s="346" t="str">
        <f t="shared" si="316"/>
        <v/>
      </c>
      <c r="BC93" s="347">
        <f t="shared" si="316"/>
        <v>0.15002636414150666</v>
      </c>
      <c r="BD93" s="348">
        <f t="shared" si="316"/>
        <v>-0.615831636904836</v>
      </c>
      <c r="BE93" s="346">
        <f t="shared" si="316"/>
        <v>-0.33272254741949359</v>
      </c>
      <c r="BF93" s="346" t="str">
        <f t="shared" si="316"/>
        <v/>
      </c>
      <c r="BG93" s="346" t="str">
        <f t="shared" si="316"/>
        <v/>
      </c>
      <c r="BH93" s="349">
        <f t="shared" si="316"/>
        <v>-0.4706275202457969</v>
      </c>
      <c r="BI93" s="348">
        <f t="shared" si="316"/>
        <v>-4.1156902862173203E-2</v>
      </c>
      <c r="BJ93" s="210">
        <v>60</v>
      </c>
      <c r="BK93" s="346" t="str">
        <f t="shared" ref="BK93:BU93" si="317">IF((BK31-BK27)=0,"",BK91/(BK31-BK27))</f>
        <v/>
      </c>
      <c r="BL93" s="346" t="str">
        <f t="shared" si="317"/>
        <v/>
      </c>
      <c r="BM93" s="346" t="str">
        <f t="shared" si="317"/>
        <v/>
      </c>
      <c r="BN93" s="346" t="str">
        <f t="shared" si="317"/>
        <v/>
      </c>
      <c r="BO93" s="347" t="str">
        <f t="shared" si="317"/>
        <v/>
      </c>
      <c r="BP93" s="348" t="str">
        <f t="shared" si="317"/>
        <v/>
      </c>
      <c r="BQ93" s="346" t="str">
        <f t="shared" si="317"/>
        <v/>
      </c>
      <c r="BR93" s="346" t="str">
        <f t="shared" si="317"/>
        <v/>
      </c>
      <c r="BS93" s="346" t="str">
        <f t="shared" si="317"/>
        <v/>
      </c>
      <c r="BT93" s="349" t="str">
        <f t="shared" si="317"/>
        <v/>
      </c>
      <c r="BU93" s="348" t="str">
        <f t="shared" si="317"/>
        <v/>
      </c>
      <c r="BV93" s="210">
        <v>60</v>
      </c>
      <c r="BW93" s="346">
        <f t="shared" ref="BW93:CG93" si="318">IF((BW31-BW27)=0,"",BW91/(BW31-BW27))</f>
        <v>0.76891280302647558</v>
      </c>
      <c r="BX93" s="346">
        <f t="shared" si="318"/>
        <v>0.75628873319885292</v>
      </c>
      <c r="BY93" s="346" t="str">
        <f t="shared" si="318"/>
        <v/>
      </c>
      <c r="BZ93" s="346" t="str">
        <f t="shared" si="318"/>
        <v/>
      </c>
      <c r="CA93" s="347">
        <f t="shared" si="318"/>
        <v>0.76264776925520184</v>
      </c>
      <c r="CB93" s="348">
        <f t="shared" si="318"/>
        <v>-1.0000184477774714</v>
      </c>
      <c r="CC93" s="346">
        <f t="shared" si="318"/>
        <v>-1.3278721474563693</v>
      </c>
      <c r="CD93" s="346" t="str">
        <f t="shared" si="318"/>
        <v/>
      </c>
      <c r="CE93" s="346" t="str">
        <f t="shared" si="318"/>
        <v/>
      </c>
      <c r="CF93" s="349">
        <f t="shared" si="318"/>
        <v>-1.1615701627589488</v>
      </c>
      <c r="CG93" s="348">
        <f t="shared" si="318"/>
        <v>0.20993025567357243</v>
      </c>
      <c r="CH93" s="210">
        <v>60</v>
      </c>
      <c r="CI93" s="349">
        <f t="shared" ref="CI93:CW93" si="319">IF((CI31-CI27)=0,"",CI91/(CI31-CI27))</f>
        <v>0.28577012502024884</v>
      </c>
      <c r="CJ93" s="349">
        <f t="shared" si="319"/>
        <v>0.2838994797540475</v>
      </c>
      <c r="CK93" s="349" t="str">
        <f t="shared" si="319"/>
        <v/>
      </c>
      <c r="CL93" s="349" t="str">
        <f t="shared" si="319"/>
        <v/>
      </c>
      <c r="CM93" s="379">
        <f t="shared" si="319"/>
        <v>0.2848383781980196</v>
      </c>
      <c r="CN93" s="349">
        <f t="shared" si="319"/>
        <v>-0.32351399060638197</v>
      </c>
      <c r="CO93" s="349">
        <f t="shared" si="319"/>
        <v>-0.38671685474596595</v>
      </c>
      <c r="CP93" s="349" t="str">
        <f t="shared" si="319"/>
        <v/>
      </c>
      <c r="CQ93" s="349" t="str">
        <f t="shared" si="319"/>
        <v/>
      </c>
      <c r="CR93" s="379">
        <f t="shared" si="319"/>
        <v>-0.3543129863742131</v>
      </c>
      <c r="CS93" s="349">
        <f t="shared" si="319"/>
        <v>-3.5601664499738658E-2</v>
      </c>
      <c r="CT93" s="349">
        <f t="shared" si="319"/>
        <v>-6.2602667475390672E-2</v>
      </c>
      <c r="CU93" s="349" t="str">
        <f t="shared" si="319"/>
        <v/>
      </c>
      <c r="CV93" s="349" t="str">
        <f t="shared" si="319"/>
        <v/>
      </c>
      <c r="CW93" s="379">
        <f t="shared" si="319"/>
        <v>-4.8898502340597061E-2</v>
      </c>
    </row>
    <row r="94" spans="1:135" s="287" customFormat="1" ht="15.75" customHeight="1">
      <c r="A94" s="119" t="s">
        <v>300</v>
      </c>
      <c r="B94" s="210">
        <v>61</v>
      </c>
      <c r="C94" s="351">
        <f>IF((C31-C27-C24)=0,"",(C72+C65-C63)/(C31-C27-C24))</f>
        <v>1.8276727485291182</v>
      </c>
      <c r="D94" s="351">
        <f t="shared" ref="D94:M94" si="320">IF((D31-D27-D24)=0,"",(D72+D65-D63)/(D31-D27-D24))</f>
        <v>1.7727207654976531</v>
      </c>
      <c r="E94" s="351" t="str">
        <f t="shared" si="320"/>
        <v/>
      </c>
      <c r="F94" s="351" t="str">
        <f t="shared" si="320"/>
        <v/>
      </c>
      <c r="G94" s="347">
        <f t="shared" si="320"/>
        <v>1.8024657897053016</v>
      </c>
      <c r="H94" s="352">
        <f t="shared" si="320"/>
        <v>1.0425698288103407</v>
      </c>
      <c r="I94" s="351">
        <f t="shared" si="320"/>
        <v>1.096831000367787</v>
      </c>
      <c r="J94" s="351" t="str">
        <f t="shared" si="320"/>
        <v/>
      </c>
      <c r="K94" s="351" t="str">
        <f t="shared" si="320"/>
        <v/>
      </c>
      <c r="L94" s="349">
        <f t="shared" si="320"/>
        <v>1.0665270388314954</v>
      </c>
      <c r="M94" s="353">
        <f t="shared" si="320"/>
        <v>1.1745025332152155</v>
      </c>
      <c r="N94" s="210">
        <v>61</v>
      </c>
      <c r="O94" s="351">
        <f>IF((O31-O27-O24)=0,"",(O72+O65-O63)/(O31-O27-O24))</f>
        <v>0.73268117327587778</v>
      </c>
      <c r="P94" s="351">
        <f t="shared" ref="P94:Y94" si="321">IF((P31-P27-P24)=0,"",(P72+P65-P63)/(P31-P27-P24))</f>
        <v>0.74201162874918314</v>
      </c>
      <c r="Q94" s="351" t="str">
        <f t="shared" si="321"/>
        <v/>
      </c>
      <c r="R94" s="351" t="str">
        <f t="shared" si="321"/>
        <v/>
      </c>
      <c r="S94" s="347">
        <f t="shared" si="321"/>
        <v>0.73718302178512307</v>
      </c>
      <c r="T94" s="352">
        <f t="shared" si="321"/>
        <v>0.924551650607224</v>
      </c>
      <c r="U94" s="351">
        <f t="shared" si="321"/>
        <v>0.99044304337451794</v>
      </c>
      <c r="V94" s="351" t="str">
        <f t="shared" si="321"/>
        <v/>
      </c>
      <c r="W94" s="351" t="str">
        <f t="shared" si="321"/>
        <v/>
      </c>
      <c r="X94" s="349">
        <f t="shared" si="321"/>
        <v>0.95623525229679174</v>
      </c>
      <c r="Y94" s="353">
        <f t="shared" si="321"/>
        <v>0.89129078005279172</v>
      </c>
      <c r="Z94" s="210">
        <v>61</v>
      </c>
      <c r="AA94" s="351">
        <f>IF((AA31-AA27-AA24)=0,"",(AA72+AA65-AA63)/(AA31-AA27-AA24))</f>
        <v>0.67301089298549066</v>
      </c>
      <c r="AB94" s="351">
        <f t="shared" ref="AB94:AK94" si="322">IF((AB31-AB27-AB24)=0,"",(AB72+AB65-AB63)/(AB31-AB27-AB24))</f>
        <v>0.73195358446919701</v>
      </c>
      <c r="AC94" s="351" t="str">
        <f t="shared" si="322"/>
        <v/>
      </c>
      <c r="AD94" s="351" t="str">
        <f t="shared" si="322"/>
        <v/>
      </c>
      <c r="AE94" s="347">
        <f t="shared" si="322"/>
        <v>0.70136018235722219</v>
      </c>
      <c r="AF94" s="352">
        <f t="shared" si="322"/>
        <v>1.1385486587120193</v>
      </c>
      <c r="AG94" s="351">
        <f t="shared" si="322"/>
        <v>1.3897710983247311</v>
      </c>
      <c r="AH94" s="351" t="str">
        <f t="shared" si="322"/>
        <v/>
      </c>
      <c r="AI94" s="351" t="str">
        <f t="shared" si="322"/>
        <v/>
      </c>
      <c r="AJ94" s="349">
        <f t="shared" si="322"/>
        <v>1.2590741990826329</v>
      </c>
      <c r="AK94" s="353">
        <f t="shared" si="322"/>
        <v>1.0538283739545196</v>
      </c>
      <c r="AL94" s="210">
        <v>61</v>
      </c>
      <c r="AM94" s="351">
        <f>IF((AM31-AM27-AM24)=0,"",(AM72+AM65-AM63)/(AM31-AM27-AM24))</f>
        <v>0.57282263427406632</v>
      </c>
      <c r="AN94" s="351">
        <f t="shared" ref="AN94:AW94" si="323">IF((AN31-AN27-AN24)=0,"",(AN72+AN65-AN63)/(AN31-AN27-AN24))</f>
        <v>0.59312272978616354</v>
      </c>
      <c r="AO94" s="351" t="str">
        <f t="shared" si="323"/>
        <v/>
      </c>
      <c r="AP94" s="351" t="str">
        <f t="shared" si="323"/>
        <v/>
      </c>
      <c r="AQ94" s="347">
        <f t="shared" si="323"/>
        <v>0.58297663661528021</v>
      </c>
      <c r="AR94" s="352">
        <f t="shared" si="323"/>
        <v>1.3034437845974636</v>
      </c>
      <c r="AS94" s="351">
        <f t="shared" si="323"/>
        <v>1.3623701845255232</v>
      </c>
      <c r="AT94" s="351" t="str">
        <f t="shared" si="323"/>
        <v/>
      </c>
      <c r="AU94" s="351" t="str">
        <f t="shared" si="323"/>
        <v/>
      </c>
      <c r="AV94" s="349">
        <f t="shared" si="323"/>
        <v>1.3326894245086154</v>
      </c>
      <c r="AW94" s="353">
        <f t="shared" si="323"/>
        <v>0.94300337624590913</v>
      </c>
      <c r="AX94" s="210">
        <v>61</v>
      </c>
      <c r="AY94" s="351">
        <f>IF((AY31-AY27-AY24)=0,"",(AY72+AY65-AY63)/(AY31-AY27-AY24))</f>
        <v>0.80346166755349879</v>
      </c>
      <c r="AZ94" s="351">
        <f t="shared" ref="AZ94:BI94" si="324">IF((AZ31-AZ27-AZ24)=0,"",(AZ72+AZ65-AZ63)/(AZ31-AZ27-AZ24))</f>
        <v>0.84316859754291396</v>
      </c>
      <c r="BA94" s="351" t="str">
        <f t="shared" si="324"/>
        <v/>
      </c>
      <c r="BB94" s="351" t="str">
        <f t="shared" si="324"/>
        <v/>
      </c>
      <c r="BC94" s="347">
        <f t="shared" si="324"/>
        <v>0.82376687408571858</v>
      </c>
      <c r="BD94" s="352">
        <f t="shared" si="324"/>
        <v>1.5539607617748279</v>
      </c>
      <c r="BE94" s="351">
        <f t="shared" si="324"/>
        <v>1.2765715890113121</v>
      </c>
      <c r="BF94" s="351" t="str">
        <f t="shared" si="324"/>
        <v/>
      </c>
      <c r="BG94" s="351" t="str">
        <f t="shared" si="324"/>
        <v/>
      </c>
      <c r="BH94" s="349">
        <f t="shared" si="324"/>
        <v>1.4116903391786177</v>
      </c>
      <c r="BI94" s="353">
        <f t="shared" si="324"/>
        <v>1.0048680185916365</v>
      </c>
      <c r="BJ94" s="210">
        <v>61</v>
      </c>
      <c r="BK94" s="351" t="str">
        <f>IF((BK31-BK27-BK24)=0,"",(BK72+BK65-BK63)/(BK31-BK27-BK24))</f>
        <v/>
      </c>
      <c r="BL94" s="351" t="str">
        <f t="shared" ref="BL94:BU94" si="325">IF((BL31-BL27-BL24)=0,"",(BL72+BL65-BL63)/(BL31-BL27-BL24))</f>
        <v/>
      </c>
      <c r="BM94" s="351" t="str">
        <f t="shared" si="325"/>
        <v/>
      </c>
      <c r="BN94" s="351" t="str">
        <f t="shared" si="325"/>
        <v/>
      </c>
      <c r="BO94" s="347" t="str">
        <f t="shared" si="325"/>
        <v/>
      </c>
      <c r="BP94" s="352" t="str">
        <f t="shared" si="325"/>
        <v/>
      </c>
      <c r="BQ94" s="351" t="str">
        <f t="shared" si="325"/>
        <v/>
      </c>
      <c r="BR94" s="351" t="str">
        <f t="shared" si="325"/>
        <v/>
      </c>
      <c r="BS94" s="351" t="str">
        <f t="shared" si="325"/>
        <v/>
      </c>
      <c r="BT94" s="349" t="str">
        <f t="shared" si="325"/>
        <v/>
      </c>
      <c r="BU94" s="353" t="str">
        <f t="shared" si="325"/>
        <v/>
      </c>
      <c r="BV94" s="210">
        <v>61</v>
      </c>
      <c r="BW94" s="351">
        <f>IF((BW31-BW27-BW24)=0,"",(BW72+BW65-BW63)/(BW31-BW27-BW24))</f>
        <v>0.21208324242609089</v>
      </c>
      <c r="BX94" s="351">
        <f t="shared" ref="BX94:CW94" si="326">IF((BX31-BX27-BX24)=0,"",(BX72+BX65-BX63)/(BX31-BX27-BX24))</f>
        <v>0.22614333100837883</v>
      </c>
      <c r="BY94" s="351" t="str">
        <f t="shared" si="326"/>
        <v/>
      </c>
      <c r="BZ94" s="351" t="str">
        <f t="shared" si="326"/>
        <v/>
      </c>
      <c r="CA94" s="347">
        <f t="shared" si="326"/>
        <v>0.21906093908001714</v>
      </c>
      <c r="CB94" s="352">
        <f t="shared" si="326"/>
        <v>1.9531436045327575</v>
      </c>
      <c r="CC94" s="351">
        <f t="shared" si="326"/>
        <v>2.2839113818196584</v>
      </c>
      <c r="CD94" s="351" t="str">
        <f t="shared" si="326"/>
        <v/>
      </c>
      <c r="CE94" s="351" t="str">
        <f t="shared" si="326"/>
        <v/>
      </c>
      <c r="CF94" s="349">
        <f t="shared" si="326"/>
        <v>2.1161312472942875</v>
      </c>
      <c r="CG94" s="353">
        <f t="shared" si="326"/>
        <v>0.76398049647556487</v>
      </c>
      <c r="CH94" s="210">
        <v>61</v>
      </c>
      <c r="CI94" s="349">
        <f t="shared" ref="CI94:CM94" si="327">IF((CI31-CI27-CI24)=0,"",(CI72+CI65-CI63)/(CI31-CI27-CI24))</f>
        <v>0.6068172808322988</v>
      </c>
      <c r="CJ94" s="349">
        <f t="shared" si="327"/>
        <v>0.62145985813201354</v>
      </c>
      <c r="CK94" s="349" t="str">
        <f t="shared" si="327"/>
        <v/>
      </c>
      <c r="CL94" s="349" t="str">
        <f t="shared" si="327"/>
        <v/>
      </c>
      <c r="CM94" s="350">
        <f t="shared" si="327"/>
        <v>0.61411057962857896</v>
      </c>
      <c r="CN94" s="349">
        <f t="shared" ref="CN94:CR94" si="328">IF((CN31-CN27-CN24)=0,"",(CN72+CN65-CN63)/(CN31-CN27-CN24))</f>
        <v>1.2271895970160742</v>
      </c>
      <c r="CO94" s="349">
        <f t="shared" si="328"/>
        <v>1.2980769806297114</v>
      </c>
      <c r="CP94" s="349" t="str">
        <f t="shared" si="328"/>
        <v/>
      </c>
      <c r="CQ94" s="349" t="str">
        <f t="shared" si="328"/>
        <v/>
      </c>
      <c r="CR94" s="350">
        <f t="shared" si="328"/>
        <v>1.2617332883128374</v>
      </c>
      <c r="CS94" s="349">
        <f t="shared" si="326"/>
        <v>0.93403763059571432</v>
      </c>
      <c r="CT94" s="349">
        <f t="shared" si="326"/>
        <v>0.97106256497996535</v>
      </c>
      <c r="CU94" s="349" t="str">
        <f t="shared" si="326"/>
        <v/>
      </c>
      <c r="CV94" s="349" t="str">
        <f t="shared" si="326"/>
        <v/>
      </c>
      <c r="CW94" s="350">
        <f t="shared" si="326"/>
        <v>0.9522708254522072</v>
      </c>
    </row>
    <row r="95" spans="1:135" s="287" customFormat="1" ht="15.75" customHeight="1">
      <c r="A95" s="119" t="s">
        <v>302</v>
      </c>
      <c r="B95" s="210">
        <v>62</v>
      </c>
      <c r="C95" s="351">
        <f>IF((C31-C27)=0,"",(C72)/(C31-C27))</f>
        <v>0.24885854140028629</v>
      </c>
      <c r="D95" s="351">
        <f t="shared" ref="D95:M95" si="329">IF((D31-D27)=0,"",(D72)/(D31-D27))</f>
        <v>0.29374316676865658</v>
      </c>
      <c r="E95" s="351" t="str">
        <f t="shared" si="329"/>
        <v/>
      </c>
      <c r="F95" s="351" t="str">
        <f t="shared" si="329"/>
        <v/>
      </c>
      <c r="G95" s="347">
        <f t="shared" si="329"/>
        <v>0.26944751455590615</v>
      </c>
      <c r="H95" s="352">
        <f t="shared" si="329"/>
        <v>4.1355664105357202E-2</v>
      </c>
      <c r="I95" s="351">
        <f t="shared" si="329"/>
        <v>5.232900497548594E-2</v>
      </c>
      <c r="J95" s="351" t="str">
        <f t="shared" si="329"/>
        <v/>
      </c>
      <c r="K95" s="351" t="str">
        <f t="shared" si="329"/>
        <v/>
      </c>
      <c r="L95" s="349">
        <f t="shared" si="329"/>
        <v>4.6200576670156389E-2</v>
      </c>
      <c r="M95" s="353">
        <f t="shared" si="329"/>
        <v>7.8954930832434891E-2</v>
      </c>
      <c r="N95" s="210">
        <v>62</v>
      </c>
      <c r="O95" s="351">
        <f t="shared" ref="O95:Y95" si="330">IF((O31-O27)=0,"",(O72)/(O31-O27))</f>
        <v>0.10365757747728165</v>
      </c>
      <c r="P95" s="351">
        <f t="shared" si="330"/>
        <v>0.12580488141799984</v>
      </c>
      <c r="Q95" s="351" t="str">
        <f t="shared" si="330"/>
        <v/>
      </c>
      <c r="R95" s="351" t="str">
        <f t="shared" si="330"/>
        <v/>
      </c>
      <c r="S95" s="347">
        <f t="shared" si="330"/>
        <v>0.11434342314843658</v>
      </c>
      <c r="T95" s="352">
        <f t="shared" si="330"/>
        <v>4.3422235052942147E-2</v>
      </c>
      <c r="U95" s="351">
        <f t="shared" si="330"/>
        <v>5.3050695642137873E-2</v>
      </c>
      <c r="V95" s="351" t="str">
        <f t="shared" si="330"/>
        <v/>
      </c>
      <c r="W95" s="351" t="str">
        <f t="shared" si="330"/>
        <v/>
      </c>
      <c r="X95" s="349">
        <f t="shared" si="330"/>
        <v>4.805204021230735E-2</v>
      </c>
      <c r="Y95" s="353">
        <f t="shared" si="330"/>
        <v>6.7706069158077475E-2</v>
      </c>
      <c r="Z95" s="210">
        <v>62</v>
      </c>
      <c r="AA95" s="351">
        <f t="shared" ref="AA95:AK95" si="331">IF((AA31-AA27)=0,"",(AA72)/(AA31-AA27))</f>
        <v>6.1381981883589613E-2</v>
      </c>
      <c r="AB95" s="351">
        <f t="shared" si="331"/>
        <v>7.4391054932362435E-2</v>
      </c>
      <c r="AC95" s="351" t="str">
        <f t="shared" si="331"/>
        <v/>
      </c>
      <c r="AD95" s="351" t="str">
        <f t="shared" si="331"/>
        <v/>
      </c>
      <c r="AE95" s="347">
        <f t="shared" si="331"/>
        <v>6.7638872552038334E-2</v>
      </c>
      <c r="AF95" s="352">
        <f t="shared" si="331"/>
        <v>3.5559613080843835E-2</v>
      </c>
      <c r="AG95" s="351">
        <f t="shared" si="331"/>
        <v>4.3307229501656906E-2</v>
      </c>
      <c r="AH95" s="351" t="str">
        <f t="shared" si="331"/>
        <v/>
      </c>
      <c r="AI95" s="351" t="str">
        <f t="shared" si="331"/>
        <v/>
      </c>
      <c r="AJ95" s="349">
        <f t="shared" si="331"/>
        <v>3.9276580630168922E-2</v>
      </c>
      <c r="AK95" s="353">
        <f t="shared" si="331"/>
        <v>4.9714263445113462E-2</v>
      </c>
      <c r="AL95" s="210">
        <v>62</v>
      </c>
      <c r="AM95" s="351">
        <f t="shared" ref="AM95:AW95" si="332">IF((AM31-AM27)=0,"",(AM72)/(AM31-AM27))</f>
        <v>2.8512752065416445E-2</v>
      </c>
      <c r="AN95" s="351">
        <f t="shared" si="332"/>
        <v>3.4629605910850056E-2</v>
      </c>
      <c r="AO95" s="351" t="str">
        <f t="shared" si="332"/>
        <v/>
      </c>
      <c r="AP95" s="351" t="str">
        <f t="shared" si="332"/>
        <v/>
      </c>
      <c r="AQ95" s="347">
        <f t="shared" si="332"/>
        <v>3.1572370589397429E-2</v>
      </c>
      <c r="AR95" s="352">
        <f t="shared" si="332"/>
        <v>3.0536949831565827E-2</v>
      </c>
      <c r="AS95" s="351">
        <f t="shared" si="332"/>
        <v>3.7671189566854647E-2</v>
      </c>
      <c r="AT95" s="351" t="str">
        <f t="shared" si="332"/>
        <v/>
      </c>
      <c r="AU95" s="351" t="str">
        <f t="shared" si="332"/>
        <v/>
      </c>
      <c r="AV95" s="349">
        <f t="shared" si="332"/>
        <v>3.4077729627935649E-2</v>
      </c>
      <c r="AW95" s="353">
        <f t="shared" si="332"/>
        <v>3.277549298615369E-2</v>
      </c>
      <c r="AX95" s="210">
        <v>62</v>
      </c>
      <c r="AY95" s="351">
        <f t="shared" ref="AY95:BI95" si="333">IF((AY31-AY27)=0,"",(AY72)/(AY31-AY27))</f>
        <v>9.5816812749355378E-3</v>
      </c>
      <c r="AZ95" s="351">
        <f t="shared" si="333"/>
        <v>1.1631636684873754E-2</v>
      </c>
      <c r="BA95" s="351" t="str">
        <f t="shared" si="333"/>
        <v/>
      </c>
      <c r="BB95" s="351" t="str">
        <f t="shared" si="333"/>
        <v/>
      </c>
      <c r="BC95" s="347">
        <f t="shared" si="333"/>
        <v>1.0629981105512535E-2</v>
      </c>
      <c r="BD95" s="352">
        <f t="shared" si="333"/>
        <v>2.1529995849197955E-2</v>
      </c>
      <c r="BE95" s="351">
        <f t="shared" si="333"/>
        <v>2.5979699195525723E-2</v>
      </c>
      <c r="BF95" s="351" t="str">
        <f t="shared" si="333"/>
        <v/>
      </c>
      <c r="BG95" s="351" t="str">
        <f t="shared" si="333"/>
        <v/>
      </c>
      <c r="BH95" s="349">
        <f t="shared" si="333"/>
        <v>2.3812208846925625E-2</v>
      </c>
      <c r="BI95" s="353">
        <f t="shared" si="333"/>
        <v>1.4690571765438561E-2</v>
      </c>
      <c r="BJ95" s="210">
        <v>62</v>
      </c>
      <c r="BK95" s="351" t="str">
        <f t="shared" ref="BK95:BU95" si="334">IF((BK31-BK27)=0,"",(BK72)/(BK31-BK27))</f>
        <v/>
      </c>
      <c r="BL95" s="351" t="str">
        <f t="shared" si="334"/>
        <v/>
      </c>
      <c r="BM95" s="351" t="str">
        <f t="shared" si="334"/>
        <v/>
      </c>
      <c r="BN95" s="351" t="str">
        <f t="shared" si="334"/>
        <v/>
      </c>
      <c r="BO95" s="347" t="str">
        <f t="shared" si="334"/>
        <v/>
      </c>
      <c r="BP95" s="352" t="str">
        <f t="shared" si="334"/>
        <v/>
      </c>
      <c r="BQ95" s="351" t="str">
        <f t="shared" si="334"/>
        <v/>
      </c>
      <c r="BR95" s="351" t="str">
        <f t="shared" si="334"/>
        <v/>
      </c>
      <c r="BS95" s="351" t="str">
        <f t="shared" si="334"/>
        <v/>
      </c>
      <c r="BT95" s="349" t="str">
        <f t="shared" si="334"/>
        <v/>
      </c>
      <c r="BU95" s="353" t="str">
        <f t="shared" si="334"/>
        <v/>
      </c>
      <c r="BV95" s="210">
        <v>62</v>
      </c>
      <c r="BW95" s="351">
        <f t="shared" ref="BW95:CG95" si="335">IF((BW31-BW27)=0,"",(BW72)/(BW31-BW27))</f>
        <v>6.6383398017566368E-3</v>
      </c>
      <c r="BX95" s="351">
        <f t="shared" si="335"/>
        <v>8.1613725451935553E-3</v>
      </c>
      <c r="BY95" s="351" t="str">
        <f t="shared" si="335"/>
        <v/>
      </c>
      <c r="BZ95" s="351" t="str">
        <f t="shared" si="335"/>
        <v/>
      </c>
      <c r="CA95" s="347">
        <f t="shared" si="335"/>
        <v>7.3941857137864919E-3</v>
      </c>
      <c r="CB95" s="352">
        <f t="shared" si="335"/>
        <v>1.6311635779675763E-2</v>
      </c>
      <c r="CC95" s="351">
        <f t="shared" si="335"/>
        <v>2.0339589920166611E-2</v>
      </c>
      <c r="CD95" s="351" t="str">
        <f t="shared" si="335"/>
        <v/>
      </c>
      <c r="CE95" s="351" t="str">
        <f t="shared" si="335"/>
        <v/>
      </c>
      <c r="CF95" s="349">
        <f t="shared" si="335"/>
        <v>1.8296432351745443E-2</v>
      </c>
      <c r="CG95" s="353">
        <f t="shared" si="335"/>
        <v>1.0525776244116316E-2</v>
      </c>
      <c r="CH95" s="210">
        <v>62</v>
      </c>
      <c r="CI95" s="349">
        <f t="shared" ref="CI95:CW95" si="336">IF((CI31-CI27)=0,"",(CI72)/(CI31-CI27))</f>
        <v>3.7520680085780245E-2</v>
      </c>
      <c r="CJ95" s="349">
        <f t="shared" si="336"/>
        <v>4.396633221722003E-2</v>
      </c>
      <c r="CK95" s="349" t="str">
        <f t="shared" si="336"/>
        <v/>
      </c>
      <c r="CL95" s="349" t="str">
        <f t="shared" si="336"/>
        <v/>
      </c>
      <c r="CM95" s="350">
        <f t="shared" si="336"/>
        <v>4.0731185037827564E-2</v>
      </c>
      <c r="CN95" s="349">
        <f t="shared" si="336"/>
        <v>3.3519225157524715E-2</v>
      </c>
      <c r="CO95" s="349">
        <f t="shared" si="336"/>
        <v>4.1011539812542436E-2</v>
      </c>
      <c r="CP95" s="349" t="str">
        <f t="shared" si="336"/>
        <v/>
      </c>
      <c r="CQ95" s="349" t="str">
        <f t="shared" si="336"/>
        <v/>
      </c>
      <c r="CR95" s="350">
        <f t="shared" si="336"/>
        <v>3.7170258548061039E-2</v>
      </c>
      <c r="CS95" s="349">
        <f t="shared" si="336"/>
        <v>3.5410080616672987E-2</v>
      </c>
      <c r="CT95" s="349">
        <f t="shared" si="336"/>
        <v>4.2439614390399776E-2</v>
      </c>
      <c r="CU95" s="349" t="str">
        <f t="shared" si="336"/>
        <v/>
      </c>
      <c r="CV95" s="349" t="str">
        <f t="shared" si="336"/>
        <v/>
      </c>
      <c r="CW95" s="350">
        <f t="shared" si="336"/>
        <v>3.8871825010774533E-2</v>
      </c>
    </row>
    <row r="96" spans="1:135" ht="15.75" customHeight="1">
      <c r="A96" s="119" t="s">
        <v>304</v>
      </c>
      <c r="B96" s="210">
        <v>63</v>
      </c>
      <c r="C96" s="351">
        <f t="shared" ref="C96:M96" si="337">IF((C31-C27)=0,"",C87/(C31-C27))</f>
        <v>0.71242156182788363</v>
      </c>
      <c r="D96" s="351">
        <f t="shared" si="337"/>
        <v>0.63230309176307786</v>
      </c>
      <c r="E96" s="351" t="str">
        <f t="shared" si="337"/>
        <v/>
      </c>
      <c r="F96" s="351" t="str">
        <f t="shared" si="337"/>
        <v/>
      </c>
      <c r="G96" s="354">
        <f t="shared" si="337"/>
        <v>0.67567051364834274</v>
      </c>
      <c r="H96" s="352">
        <f t="shared" si="337"/>
        <v>0.11884401407705936</v>
      </c>
      <c r="I96" s="351">
        <f t="shared" si="337"/>
        <v>0.11310076224539507</v>
      </c>
      <c r="J96" s="351" t="str">
        <f t="shared" si="337"/>
        <v/>
      </c>
      <c r="K96" s="351" t="str">
        <f t="shared" si="337"/>
        <v/>
      </c>
      <c r="L96" s="355">
        <f t="shared" si="337"/>
        <v>0.11630827283914869</v>
      </c>
      <c r="M96" s="352">
        <f t="shared" si="337"/>
        <v>0.19837680696545504</v>
      </c>
      <c r="N96" s="210">
        <v>63</v>
      </c>
      <c r="O96" s="351">
        <f t="shared" ref="O96:Y96" si="338">IF((O31-O27)=0,"",O87/(O31-O27))</f>
        <v>0.29674646819888045</v>
      </c>
      <c r="P96" s="351">
        <f t="shared" si="338"/>
        <v>0.27080396917671073</v>
      </c>
      <c r="Q96" s="351" t="str">
        <f t="shared" si="338"/>
        <v/>
      </c>
      <c r="R96" s="351" t="str">
        <f t="shared" si="338"/>
        <v/>
      </c>
      <c r="S96" s="354">
        <f t="shared" si="338"/>
        <v>0.28422948005364057</v>
      </c>
      <c r="T96" s="352">
        <f t="shared" si="338"/>
        <v>0.12478273110891117</v>
      </c>
      <c r="U96" s="351">
        <f t="shared" si="338"/>
        <v>0.11466058102165423</v>
      </c>
      <c r="V96" s="351" t="str">
        <f t="shared" si="338"/>
        <v/>
      </c>
      <c r="W96" s="351" t="str">
        <f t="shared" si="338"/>
        <v/>
      </c>
      <c r="X96" s="355">
        <f t="shared" si="338"/>
        <v>0.11991553741125636</v>
      </c>
      <c r="Y96" s="352">
        <f t="shared" si="338"/>
        <v>0.1686312353172503</v>
      </c>
      <c r="Z96" s="210">
        <v>63</v>
      </c>
      <c r="AA96" s="351">
        <f t="shared" ref="AA96:AK96" si="339">IF((AA31-AA27)=0,"",AA87/(AA31-AA27))</f>
        <v>0.17572170581542854</v>
      </c>
      <c r="AB96" s="351">
        <f t="shared" si="339"/>
        <v>0.1601320451150961</v>
      </c>
      <c r="AC96" s="351" t="str">
        <f t="shared" si="339"/>
        <v/>
      </c>
      <c r="AD96" s="351" t="str">
        <f t="shared" si="339"/>
        <v/>
      </c>
      <c r="AE96" s="354">
        <f t="shared" si="339"/>
        <v>0.16822364640762213</v>
      </c>
      <c r="AF96" s="352">
        <f t="shared" si="339"/>
        <v>0.10218786831202518</v>
      </c>
      <c r="AG96" s="351">
        <f t="shared" si="339"/>
        <v>9.3601639657933736E-2</v>
      </c>
      <c r="AH96" s="351" t="str">
        <f t="shared" si="339"/>
        <v/>
      </c>
      <c r="AI96" s="351" t="str">
        <f t="shared" si="339"/>
        <v/>
      </c>
      <c r="AJ96" s="355">
        <f t="shared" si="339"/>
        <v>9.8068571286347966E-2</v>
      </c>
      <c r="AK96" s="352">
        <f t="shared" si="339"/>
        <v>0.12388652788843213</v>
      </c>
      <c r="AL96" s="210">
        <v>63</v>
      </c>
      <c r="AM96" s="351">
        <f t="shared" ref="AM96:AW96" si="340">IF((AM31-AM27)=0,"",AM87/(AM31-AM27))</f>
        <v>8.1625084050387459E-2</v>
      </c>
      <c r="AN96" s="351">
        <f t="shared" si="340"/>
        <v>7.4542693621916345E-2</v>
      </c>
      <c r="AO96" s="351" t="str">
        <f t="shared" si="340"/>
        <v/>
      </c>
      <c r="AP96" s="351" t="str">
        <f t="shared" si="340"/>
        <v/>
      </c>
      <c r="AQ96" s="354">
        <f t="shared" si="340"/>
        <v>7.8082509142341772E-2</v>
      </c>
      <c r="AR96" s="352">
        <f t="shared" si="340"/>
        <v>8.7754211524871839E-2</v>
      </c>
      <c r="AS96" s="351">
        <f t="shared" si="340"/>
        <v>8.1420242114253402E-2</v>
      </c>
      <c r="AT96" s="351" t="str">
        <f t="shared" si="340"/>
        <v/>
      </c>
      <c r="AU96" s="351" t="str">
        <f t="shared" si="340"/>
        <v/>
      </c>
      <c r="AV96" s="355">
        <f t="shared" si="340"/>
        <v>8.4610612241403926E-2</v>
      </c>
      <c r="AW96" s="352">
        <f t="shared" si="340"/>
        <v>8.1217431892335379E-2</v>
      </c>
      <c r="AX96" s="210">
        <v>63</v>
      </c>
      <c r="AY96" s="351">
        <f t="shared" ref="AY96:BI96" si="341">IF((AY31-AY27)=0,"",AY87/(AY31-AY27))</f>
        <v>2.7430026313007672E-2</v>
      </c>
      <c r="AZ96" s="351">
        <f t="shared" si="341"/>
        <v>2.5037926563591755E-2</v>
      </c>
      <c r="BA96" s="351" t="str">
        <f t="shared" si="341"/>
        <v/>
      </c>
      <c r="BB96" s="351" t="str">
        <f t="shared" si="341"/>
        <v/>
      </c>
      <c r="BC96" s="354">
        <f t="shared" si="341"/>
        <v>2.6206761772774791E-2</v>
      </c>
      <c r="BD96" s="352">
        <f t="shared" si="341"/>
        <v>6.1870875130008052E-2</v>
      </c>
      <c r="BE96" s="351">
        <f t="shared" si="341"/>
        <v>5.6150958408181545E-2</v>
      </c>
      <c r="BF96" s="351" t="str">
        <f t="shared" si="341"/>
        <v/>
      </c>
      <c r="BG96" s="351" t="str">
        <f t="shared" si="341"/>
        <v/>
      </c>
      <c r="BH96" s="355">
        <f t="shared" si="341"/>
        <v>5.8937181067179024E-2</v>
      </c>
      <c r="BI96" s="352">
        <f t="shared" si="341"/>
        <v>3.6288884270536573E-2</v>
      </c>
      <c r="BJ96" s="210">
        <v>63</v>
      </c>
      <c r="BK96" s="351" t="str">
        <f t="shared" ref="BK96:BU96" si="342">IF((BK31-BK27)=0,"",BK87/(BK31-BK27))</f>
        <v/>
      </c>
      <c r="BL96" s="351" t="str">
        <f t="shared" si="342"/>
        <v/>
      </c>
      <c r="BM96" s="351" t="str">
        <f t="shared" si="342"/>
        <v/>
      </c>
      <c r="BN96" s="351" t="str">
        <f t="shared" si="342"/>
        <v/>
      </c>
      <c r="BO96" s="354" t="str">
        <f t="shared" si="342"/>
        <v/>
      </c>
      <c r="BP96" s="352" t="str">
        <f t="shared" si="342"/>
        <v/>
      </c>
      <c r="BQ96" s="351" t="str">
        <f t="shared" si="342"/>
        <v/>
      </c>
      <c r="BR96" s="351" t="str">
        <f t="shared" si="342"/>
        <v/>
      </c>
      <c r="BS96" s="351" t="str">
        <f t="shared" si="342"/>
        <v/>
      </c>
      <c r="BT96" s="355" t="str">
        <f t="shared" si="342"/>
        <v/>
      </c>
      <c r="BU96" s="352" t="str">
        <f t="shared" si="342"/>
        <v/>
      </c>
      <c r="BV96" s="210">
        <v>63</v>
      </c>
      <c r="BW96" s="351">
        <f t="shared" ref="BW96:CG96" si="343">IF((BW31-BW27)=0,"",BW87/(BW31-BW27))</f>
        <v>1.9003954547433605E-2</v>
      </c>
      <c r="BX96" s="351">
        <f t="shared" si="343"/>
        <v>1.7567935792768278E-2</v>
      </c>
      <c r="BY96" s="351" t="str">
        <f t="shared" si="343"/>
        <v/>
      </c>
      <c r="BZ96" s="351" t="str">
        <f t="shared" si="343"/>
        <v/>
      </c>
      <c r="CA96" s="354">
        <f t="shared" si="343"/>
        <v>1.8291291664781044E-2</v>
      </c>
      <c r="CB96" s="352">
        <f t="shared" si="343"/>
        <v>4.6874843244713693E-2</v>
      </c>
      <c r="CC96" s="351">
        <f t="shared" si="343"/>
        <v>4.3960765636710565E-2</v>
      </c>
      <c r="CD96" s="351" t="str">
        <f t="shared" si="343"/>
        <v/>
      </c>
      <c r="CE96" s="351" t="str">
        <f t="shared" si="343"/>
        <v/>
      </c>
      <c r="CF96" s="355">
        <f t="shared" si="343"/>
        <v>4.5438915464660869E-2</v>
      </c>
      <c r="CG96" s="352">
        <f t="shared" si="343"/>
        <v>2.6089247850862727E-2</v>
      </c>
      <c r="CH96" s="210">
        <v>63</v>
      </c>
      <c r="CI96" s="355">
        <f t="shared" ref="CI96:CW96" si="344">IF((CI31-CI27)=0,"",CI87/(CI31-CI27))</f>
        <v>0.10741259414745238</v>
      </c>
      <c r="CJ96" s="355">
        <f t="shared" si="344"/>
        <v>9.4640662113938928E-2</v>
      </c>
      <c r="CK96" s="355" t="str">
        <f t="shared" si="344"/>
        <v/>
      </c>
      <c r="CL96" s="355" t="str">
        <f t="shared" si="344"/>
        <v/>
      </c>
      <c r="CM96" s="379">
        <f t="shared" si="344"/>
        <v>0.10105104217340137</v>
      </c>
      <c r="CN96" s="355">
        <f t="shared" si="344"/>
        <v>9.6324393590307769E-2</v>
      </c>
      <c r="CO96" s="355">
        <f t="shared" si="344"/>
        <v>8.8639874116254264E-2</v>
      </c>
      <c r="CP96" s="355" t="str">
        <f t="shared" si="344"/>
        <v/>
      </c>
      <c r="CQ96" s="355" t="str">
        <f t="shared" si="344"/>
        <v/>
      </c>
      <c r="CR96" s="379">
        <f t="shared" si="344"/>
        <v>9.2579698061375823E-2</v>
      </c>
      <c r="CS96" s="355">
        <f t="shared" si="344"/>
        <v>0.10156403390402441</v>
      </c>
      <c r="CT96" s="355">
        <f t="shared" si="344"/>
        <v>9.1540102495425282E-2</v>
      </c>
      <c r="CU96" s="355" t="str">
        <f t="shared" si="344"/>
        <v/>
      </c>
      <c r="CV96" s="355" t="str">
        <f t="shared" si="344"/>
        <v/>
      </c>
      <c r="CW96" s="379">
        <f t="shared" si="344"/>
        <v>9.6627676888389802E-2</v>
      </c>
    </row>
    <row r="97" spans="1:106" s="287" customFormat="1" ht="15.75" customHeight="1">
      <c r="A97" s="286"/>
      <c r="N97" s="210"/>
      <c r="Z97" s="210"/>
      <c r="AL97" s="210"/>
      <c r="AX97" s="210"/>
      <c r="BJ97" s="380"/>
    </row>
    <row r="98" spans="1:106" s="287" customFormat="1" ht="15.75" customHeight="1">
      <c r="A98" s="286"/>
    </row>
    <row r="99" spans="1:106" s="287" customFormat="1" ht="15.75" customHeight="1">
      <c r="C99" s="289"/>
      <c r="D99" s="289"/>
      <c r="E99" s="289"/>
      <c r="F99" s="289"/>
      <c r="H99" s="289"/>
      <c r="I99" s="289"/>
      <c r="J99" s="289"/>
      <c r="K99" s="289"/>
      <c r="O99" s="289"/>
      <c r="P99" s="289"/>
      <c r="Q99" s="289"/>
      <c r="R99" s="289"/>
      <c r="T99" s="289"/>
      <c r="U99" s="289"/>
      <c r="V99" s="289"/>
      <c r="W99" s="289"/>
      <c r="AA99" s="289"/>
      <c r="AB99" s="289"/>
      <c r="AC99" s="289"/>
      <c r="AD99" s="289"/>
      <c r="AF99" s="289"/>
      <c r="AG99" s="289"/>
      <c r="AH99" s="289"/>
      <c r="AI99" s="289"/>
      <c r="AM99" s="289"/>
      <c r="AN99" s="289"/>
      <c r="AO99" s="289"/>
      <c r="AP99" s="289"/>
      <c r="AR99" s="289"/>
      <c r="AS99" s="289"/>
      <c r="AT99" s="289"/>
      <c r="AU99" s="289"/>
      <c r="AY99" s="289"/>
      <c r="AZ99" s="289"/>
      <c r="BA99" s="289"/>
      <c r="BB99" s="289"/>
      <c r="BD99" s="289"/>
      <c r="BE99" s="289"/>
      <c r="BF99" s="289"/>
      <c r="BG99" s="289"/>
      <c r="BK99" s="289"/>
      <c r="BL99" s="289"/>
      <c r="BM99" s="289"/>
      <c r="BN99" s="289"/>
      <c r="BP99" s="289"/>
      <c r="BQ99" s="289"/>
      <c r="BR99" s="289"/>
      <c r="BS99" s="289"/>
      <c r="BW99" s="289"/>
      <c r="BX99" s="289"/>
      <c r="BY99" s="289"/>
      <c r="BZ99" s="289"/>
      <c r="CB99" s="289"/>
      <c r="CC99" s="289"/>
      <c r="CD99" s="289"/>
      <c r="CE99" s="289"/>
      <c r="CX99" s="289"/>
      <c r="CY99" s="289"/>
      <c r="CZ99" s="289"/>
      <c r="DA99" s="289"/>
      <c r="DB99" s="289"/>
    </row>
    <row r="100" spans="1:106" s="287" customFormat="1" ht="15.75" customHeight="1">
      <c r="C100" s="289"/>
      <c r="H100" s="289"/>
      <c r="O100" s="289"/>
      <c r="T100" s="289"/>
      <c r="AA100" s="289"/>
      <c r="AF100" s="289"/>
      <c r="AM100" s="289"/>
      <c r="AR100" s="289"/>
      <c r="AY100" s="289"/>
      <c r="BD100" s="289"/>
      <c r="BK100" s="289"/>
      <c r="BP100" s="289"/>
      <c r="BW100" s="289"/>
      <c r="CB100" s="289"/>
      <c r="CX100" s="289"/>
      <c r="CZ100" s="289"/>
      <c r="DB100" s="289"/>
    </row>
    <row r="101" spans="1:106" s="287" customFormat="1" ht="15.75" customHeight="1"/>
    <row r="102" spans="1:106" s="287" customFormat="1">
      <c r="C102" s="289"/>
      <c r="D102" s="289"/>
      <c r="E102" s="289"/>
      <c r="F102" s="289"/>
      <c r="H102" s="289"/>
      <c r="I102" s="289"/>
      <c r="J102" s="289"/>
      <c r="K102" s="289"/>
      <c r="O102" s="289"/>
      <c r="P102" s="289"/>
      <c r="Q102" s="289"/>
      <c r="R102" s="289"/>
      <c r="T102" s="289"/>
      <c r="U102" s="289"/>
      <c r="V102" s="289"/>
      <c r="W102" s="289"/>
      <c r="AA102" s="289"/>
      <c r="AB102" s="289"/>
      <c r="AC102" s="289"/>
      <c r="AD102" s="289"/>
      <c r="AF102" s="289"/>
      <c r="AG102" s="289"/>
      <c r="AH102" s="289"/>
      <c r="AI102" s="289"/>
      <c r="AM102" s="289"/>
      <c r="AN102" s="289"/>
      <c r="AO102" s="289"/>
      <c r="AP102" s="289"/>
      <c r="AR102" s="289"/>
      <c r="AS102" s="289"/>
      <c r="AT102" s="289"/>
      <c r="AU102" s="289"/>
      <c r="AY102" s="289"/>
      <c r="AZ102" s="289"/>
      <c r="BA102" s="289"/>
      <c r="BB102" s="289"/>
      <c r="BD102" s="289"/>
      <c r="BE102" s="289"/>
      <c r="BF102" s="289"/>
      <c r="BG102" s="289"/>
      <c r="BK102" s="289"/>
      <c r="BL102" s="289"/>
      <c r="BM102" s="289"/>
      <c r="BN102" s="289"/>
      <c r="BP102" s="289"/>
      <c r="BQ102" s="289"/>
      <c r="BR102" s="289"/>
      <c r="BS102" s="289"/>
      <c r="BW102" s="289"/>
      <c r="BX102" s="289"/>
      <c r="BY102" s="289"/>
      <c r="BZ102" s="289"/>
      <c r="CB102" s="289"/>
      <c r="CC102" s="289"/>
      <c r="CD102" s="289"/>
      <c r="CE102" s="289"/>
      <c r="CX102" s="289"/>
      <c r="CY102" s="289"/>
      <c r="CZ102" s="289"/>
      <c r="DA102" s="289"/>
      <c r="DB102" s="289"/>
    </row>
    <row r="103" spans="1:106" s="287" customFormat="1">
      <c r="C103" s="289"/>
      <c r="H103" s="289"/>
      <c r="O103" s="289"/>
      <c r="T103" s="289"/>
      <c r="AA103" s="289"/>
      <c r="AF103" s="289"/>
      <c r="AM103" s="289"/>
      <c r="AR103" s="289"/>
      <c r="AY103" s="289"/>
      <c r="BD103" s="289"/>
      <c r="BK103" s="289"/>
      <c r="BP103" s="289"/>
      <c r="BW103" s="289"/>
      <c r="CB103" s="289"/>
      <c r="CX103" s="289"/>
      <c r="CZ103" s="289"/>
      <c r="DB103" s="289"/>
    </row>
    <row r="104" spans="1:106" s="287" customFormat="1"/>
    <row r="105" spans="1:106" s="287" customFormat="1">
      <c r="CX105" s="289"/>
      <c r="CZ105" s="289"/>
      <c r="DB105" s="289"/>
    </row>
    <row r="106" spans="1:106" s="287" customFormat="1">
      <c r="CX106" s="289"/>
      <c r="CZ106" s="289"/>
      <c r="DB106" s="289"/>
    </row>
    <row r="107" spans="1:106" s="287" customFormat="1">
      <c r="CX107" s="289"/>
      <c r="CZ107" s="289"/>
      <c r="DB107" s="289"/>
    </row>
    <row r="108" spans="1:106" s="287" customFormat="1"/>
    <row r="109" spans="1:106" s="287" customFormat="1">
      <c r="CX109" s="289"/>
      <c r="CZ109" s="289"/>
      <c r="DB109" s="289"/>
    </row>
    <row r="110" spans="1:106" s="287" customFormat="1"/>
    <row r="111" spans="1:106" s="287" customFormat="1"/>
    <row r="112" spans="1:106" s="287" customFormat="1"/>
    <row r="113" s="287" customFormat="1"/>
    <row r="114" s="287" customFormat="1"/>
    <row r="115" s="287" customFormat="1"/>
    <row r="116" s="287" customFormat="1"/>
    <row r="117" s="287" customFormat="1"/>
    <row r="118" s="287" customFormat="1"/>
    <row r="119" s="287" customFormat="1"/>
    <row r="120" s="287" customFormat="1"/>
    <row r="121" s="287" customFormat="1"/>
    <row r="122" s="287" customFormat="1"/>
    <row r="123" s="287" customFormat="1"/>
    <row r="124" s="287" customFormat="1"/>
    <row r="125" s="287" customFormat="1"/>
    <row r="126" s="287" customFormat="1"/>
    <row r="127" s="287" customFormat="1"/>
    <row r="128" s="287" customFormat="1"/>
    <row r="129" s="287" customFormat="1"/>
    <row r="130" s="287" customFormat="1"/>
    <row r="131" s="287" customFormat="1"/>
    <row r="132" s="287" customFormat="1"/>
    <row r="133" s="287" customFormat="1"/>
    <row r="134" s="287" customFormat="1"/>
    <row r="135" s="287" customFormat="1"/>
    <row r="136" s="287" customFormat="1"/>
    <row r="137" s="287" customFormat="1"/>
    <row r="138" s="287" customFormat="1"/>
    <row r="139" s="287" customFormat="1"/>
    <row r="140" s="287" customFormat="1"/>
    <row r="141" s="287" customFormat="1"/>
    <row r="142" s="287" customFormat="1"/>
    <row r="143" s="287" customFormat="1"/>
    <row r="144" s="287" customFormat="1"/>
    <row r="145" s="287" customFormat="1"/>
    <row r="146" s="287" customFormat="1"/>
    <row r="147" s="287" customFormat="1"/>
    <row r="148" s="287" customFormat="1"/>
    <row r="149" s="287" customFormat="1"/>
    <row r="150" s="287" customFormat="1"/>
    <row r="151" s="287" customFormat="1"/>
    <row r="152" s="287" customFormat="1"/>
    <row r="153" s="287" customFormat="1"/>
    <row r="154" s="287" customFormat="1"/>
    <row r="155" s="287" customFormat="1"/>
    <row r="156" s="287" customFormat="1"/>
    <row r="157" s="287" customFormat="1"/>
    <row r="158" s="287" customFormat="1"/>
    <row r="159" s="287" customFormat="1"/>
    <row r="160" s="287" customFormat="1"/>
    <row r="161" s="287" customFormat="1"/>
    <row r="162" s="287" customFormat="1"/>
    <row r="163" s="287" customFormat="1"/>
    <row r="164" s="287" customFormat="1"/>
    <row r="165" s="287" customFormat="1"/>
    <row r="166" s="287" customFormat="1"/>
    <row r="167" s="287" customFormat="1"/>
    <row r="168" s="287" customFormat="1"/>
    <row r="169" s="287" customFormat="1"/>
    <row r="170" s="287" customFormat="1"/>
    <row r="171" s="287" customFormat="1"/>
    <row r="172" s="287" customFormat="1"/>
    <row r="173" s="287" customFormat="1"/>
    <row r="174" s="287" customFormat="1"/>
    <row r="175" s="287" customFormat="1"/>
    <row r="176" s="287" customFormat="1"/>
    <row r="177" s="287" customFormat="1"/>
    <row r="178" s="287" customFormat="1"/>
    <row r="179" s="287" customFormat="1"/>
    <row r="180" s="287" customFormat="1"/>
    <row r="181" s="287" customFormat="1"/>
    <row r="182" s="287" customFormat="1"/>
    <row r="183" s="287" customFormat="1"/>
    <row r="184" s="287" customFormat="1"/>
    <row r="185" s="287" customFormat="1"/>
    <row r="186" s="287" customFormat="1"/>
    <row r="187" s="287" customFormat="1"/>
    <row r="188" s="287" customFormat="1"/>
    <row r="189" s="287" customFormat="1"/>
    <row r="190" s="287" customFormat="1"/>
    <row r="191" s="287" customFormat="1"/>
    <row r="192" s="287" customFormat="1"/>
    <row r="193" s="287" customFormat="1"/>
    <row r="194" s="287" customFormat="1"/>
    <row r="195" s="287" customFormat="1"/>
    <row r="196" s="287" customFormat="1"/>
    <row r="197" s="287" customFormat="1"/>
    <row r="198" s="287" customFormat="1"/>
    <row r="199" s="287" customFormat="1"/>
    <row r="200" s="287" customFormat="1"/>
    <row r="201" s="287" customFormat="1"/>
    <row r="202" s="287" customFormat="1"/>
    <row r="203" s="287" customFormat="1"/>
    <row r="204" s="287" customFormat="1"/>
    <row r="205" s="287" customFormat="1"/>
    <row r="206" s="287" customFormat="1"/>
    <row r="207" s="287" customFormat="1"/>
    <row r="208" s="287" customFormat="1"/>
    <row r="209" s="287" customFormat="1"/>
    <row r="210" s="287" customFormat="1"/>
    <row r="211" s="287" customFormat="1"/>
    <row r="212" s="287" customFormat="1"/>
    <row r="213" s="287" customFormat="1"/>
    <row r="214" s="287" customFormat="1"/>
    <row r="215" s="287" customFormat="1"/>
    <row r="216" s="287" customFormat="1"/>
    <row r="217" s="287" customFormat="1"/>
    <row r="218" s="287" customFormat="1"/>
    <row r="219" s="287" customFormat="1"/>
    <row r="220" s="287" customFormat="1"/>
    <row r="221" s="287" customFormat="1"/>
    <row r="222" s="287" customFormat="1"/>
    <row r="223" s="287" customFormat="1"/>
    <row r="224" s="287" customFormat="1"/>
    <row r="225" s="287" customFormat="1"/>
    <row r="226" s="287" customFormat="1"/>
    <row r="227" s="287" customFormat="1"/>
    <row r="228" s="287" customFormat="1"/>
    <row r="229" s="287" customFormat="1"/>
    <row r="230" s="287" customFormat="1"/>
    <row r="231" s="287" customFormat="1"/>
    <row r="232" s="287" customFormat="1"/>
    <row r="233" s="287" customFormat="1"/>
    <row r="234" s="287" customFormat="1"/>
    <row r="235" s="287" customFormat="1"/>
    <row r="236" s="287" customFormat="1"/>
    <row r="237" s="287" customFormat="1"/>
    <row r="238" s="287" customFormat="1"/>
    <row r="239" s="287" customFormat="1"/>
    <row r="240" s="287" customFormat="1"/>
    <row r="241" s="287" customFormat="1"/>
    <row r="242" s="287" customFormat="1"/>
    <row r="243" s="287" customFormat="1"/>
    <row r="244" s="287" customFormat="1"/>
    <row r="245" s="287" customFormat="1"/>
    <row r="246" s="287" customFormat="1"/>
    <row r="247" s="287" customFormat="1"/>
    <row r="248" s="287" customFormat="1"/>
    <row r="249" s="287" customFormat="1"/>
    <row r="250" s="287" customFormat="1"/>
    <row r="251" s="287" customFormat="1"/>
    <row r="252" s="287" customFormat="1"/>
    <row r="253" s="287" customFormat="1"/>
    <row r="254" s="287" customFormat="1"/>
    <row r="255" s="287" customFormat="1"/>
    <row r="256" s="287" customFormat="1"/>
    <row r="257" s="287" customFormat="1"/>
    <row r="258" s="287" customFormat="1"/>
    <row r="259" s="287" customFormat="1"/>
    <row r="260" s="287" customFormat="1"/>
    <row r="261" s="287" customFormat="1"/>
    <row r="262" s="287" customFormat="1"/>
    <row r="263" s="287" customFormat="1"/>
    <row r="264" s="287" customFormat="1"/>
    <row r="265" s="287" customFormat="1"/>
    <row r="266" s="287" customFormat="1"/>
    <row r="267" s="287" customFormat="1"/>
    <row r="268" s="287" customFormat="1"/>
    <row r="269" s="287" customFormat="1"/>
    <row r="270" s="287" customFormat="1"/>
    <row r="271" s="287" customFormat="1"/>
    <row r="272" s="287" customFormat="1"/>
    <row r="273" s="287" customFormat="1"/>
    <row r="274" s="287" customFormat="1"/>
    <row r="275" s="287" customFormat="1"/>
    <row r="276" s="287" customFormat="1"/>
    <row r="277" s="287" customFormat="1"/>
    <row r="278" s="287" customFormat="1"/>
    <row r="279" s="287" customFormat="1"/>
    <row r="280" s="287" customFormat="1"/>
    <row r="281" s="287" customFormat="1"/>
    <row r="282" s="287" customFormat="1"/>
    <row r="283" s="287" customFormat="1"/>
    <row r="284" s="287" customFormat="1"/>
    <row r="285" s="287" customFormat="1"/>
    <row r="286" s="287" customFormat="1"/>
    <row r="287" s="287" customFormat="1"/>
    <row r="288" s="287" customFormat="1"/>
    <row r="289" s="287" customFormat="1"/>
    <row r="290" s="287" customFormat="1"/>
    <row r="291" s="287" customFormat="1"/>
    <row r="292" s="287" customFormat="1"/>
    <row r="293" s="287" customFormat="1"/>
    <row r="294" s="287" customFormat="1"/>
    <row r="295" s="287" customFormat="1"/>
    <row r="296" s="287" customFormat="1"/>
    <row r="297" s="287" customFormat="1"/>
    <row r="298" s="287" customFormat="1"/>
    <row r="299" s="287" customFormat="1"/>
    <row r="300" s="287" customFormat="1"/>
    <row r="301" s="287" customFormat="1"/>
    <row r="302" s="287" customFormat="1"/>
    <row r="303" s="287" customFormat="1"/>
    <row r="304" s="287" customFormat="1"/>
    <row r="305" s="287" customFormat="1"/>
    <row r="306" s="287" customFormat="1"/>
    <row r="307" s="287" customFormat="1"/>
    <row r="308" s="287" customFormat="1"/>
    <row r="309" s="287" customFormat="1"/>
    <row r="310" s="287" customFormat="1"/>
    <row r="311" s="287" customFormat="1"/>
    <row r="312" s="287" customFormat="1"/>
    <row r="313" s="287" customFormat="1"/>
    <row r="314" s="287" customFormat="1"/>
    <row r="315" s="287" customFormat="1"/>
    <row r="316" s="287" customFormat="1"/>
    <row r="317" s="287" customFormat="1"/>
    <row r="318" s="287" customFormat="1"/>
    <row r="319" s="287" customFormat="1"/>
    <row r="320" s="287" customFormat="1"/>
    <row r="321" s="287" customFormat="1"/>
    <row r="322" s="287" customFormat="1"/>
    <row r="323" s="287" customFormat="1"/>
    <row r="324" s="287" customFormat="1"/>
    <row r="325" s="287" customFormat="1"/>
    <row r="326" s="287" customFormat="1"/>
    <row r="327" s="287" customFormat="1"/>
    <row r="328" s="287" customFormat="1"/>
    <row r="329" s="287" customFormat="1"/>
    <row r="330" s="287" customFormat="1"/>
    <row r="331" s="287" customFormat="1"/>
    <row r="332" s="287" customFormat="1"/>
    <row r="333" s="287" customFormat="1"/>
    <row r="334" s="287" customFormat="1"/>
    <row r="335" s="287" customFormat="1"/>
    <row r="336" s="287" customFormat="1"/>
    <row r="337" s="287" customFormat="1"/>
    <row r="338" s="287" customFormat="1"/>
    <row r="339" s="287" customFormat="1"/>
    <row r="340" s="287" customFormat="1"/>
    <row r="341" s="287" customFormat="1"/>
  </sheetData>
  <sheetProtection formatColumns="0"/>
  <mergeCells count="18">
    <mergeCell ref="CW10:CW12"/>
    <mergeCell ref="AX10:AX12"/>
    <mergeCell ref="BI11:BI12"/>
    <mergeCell ref="AL10:AL12"/>
    <mergeCell ref="AW11:AW12"/>
    <mergeCell ref="CG11:CG12"/>
    <mergeCell ref="CH10:CH12"/>
    <mergeCell ref="CM10:CM12"/>
    <mergeCell ref="CR10:CR12"/>
    <mergeCell ref="BJ10:BJ12"/>
    <mergeCell ref="BU11:BU12"/>
    <mergeCell ref="BV10:BV12"/>
    <mergeCell ref="B10:B12"/>
    <mergeCell ref="M11:M12"/>
    <mergeCell ref="Z10:Z12"/>
    <mergeCell ref="AK11:AK12"/>
    <mergeCell ref="N10:N12"/>
    <mergeCell ref="Y11:Y12"/>
  </mergeCells>
  <pageMargins left="0.25" right="0.25" top="0.5" bottom="0.75" header="0.3" footer="0.3"/>
  <pageSetup paperSize="9" scale="73"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pageSetUpPr fitToPage="1"/>
  </sheetPr>
  <dimension ref="A1:EG341"/>
  <sheetViews>
    <sheetView topLeftCell="A30" zoomScale="60" zoomScaleNormal="60" workbookViewId="0">
      <selection activeCell="C70" activeCellId="1" sqref="C68:CE68 C70:CE70"/>
    </sheetView>
  </sheetViews>
  <sheetFormatPr defaultColWidth="9.42578125" defaultRowHeight="12.75"/>
  <cols>
    <col min="1" max="1" width="49.42578125" style="120" bestFit="1" customWidth="1"/>
    <col min="2" max="2" width="8.5703125" style="120" bestFit="1" customWidth="1"/>
    <col min="3" max="13" width="15.5703125" style="120" customWidth="1"/>
    <col min="14" max="14" width="7.42578125" style="120" bestFit="1" customWidth="1"/>
    <col min="15" max="25" width="15.5703125" style="120" customWidth="1"/>
    <col min="26" max="26" width="7.42578125" style="120" bestFit="1" customWidth="1"/>
    <col min="27" max="37" width="15.5703125" style="120" customWidth="1"/>
    <col min="38" max="38" width="7.42578125" style="120" bestFit="1" customWidth="1"/>
    <col min="39" max="49" width="15.5703125" style="120" customWidth="1"/>
    <col min="50" max="50" width="7.42578125" style="120" bestFit="1" customWidth="1"/>
    <col min="51" max="61" width="15.5703125" style="120" customWidth="1"/>
    <col min="62" max="62" width="7.42578125" style="120" bestFit="1" customWidth="1"/>
    <col min="63" max="73" width="15.5703125" style="120" customWidth="1"/>
    <col min="74" max="74" width="7.42578125" style="120" bestFit="1" customWidth="1"/>
    <col min="75" max="85" width="15.5703125" style="120" customWidth="1"/>
    <col min="86" max="86" width="7.42578125" style="120" bestFit="1" customWidth="1"/>
    <col min="87" max="101" width="15.5703125" style="120" customWidth="1"/>
    <col min="102" max="102" width="13.42578125" style="287" bestFit="1" customWidth="1"/>
    <col min="103" max="103" width="11.42578125" style="287" bestFit="1" customWidth="1"/>
    <col min="104" max="104" width="13.42578125" style="287" bestFit="1" customWidth="1"/>
    <col min="105" max="105" width="11.42578125" style="287" bestFit="1" customWidth="1"/>
    <col min="106" max="106" width="13.42578125" style="287" bestFit="1" customWidth="1"/>
    <col min="107" max="135" width="9.42578125" style="287"/>
    <col min="136" max="16384" width="9.42578125" style="120"/>
  </cols>
  <sheetData>
    <row r="1" spans="1:137" s="163" customFormat="1" ht="27" customHeight="1">
      <c r="A1" s="15" t="s">
        <v>1371</v>
      </c>
      <c r="E1" s="164"/>
      <c r="F1" s="164"/>
      <c r="G1" s="291"/>
      <c r="H1" s="164"/>
      <c r="I1" s="164"/>
      <c r="J1" s="164"/>
      <c r="K1" s="164"/>
      <c r="L1" s="291"/>
      <c r="M1" s="164"/>
      <c r="N1" s="164"/>
      <c r="O1" s="164"/>
      <c r="P1" s="164"/>
      <c r="Q1" s="164"/>
      <c r="R1" s="164"/>
      <c r="S1" s="291"/>
      <c r="T1" s="164"/>
      <c r="U1" s="164"/>
      <c r="V1" s="164"/>
      <c r="W1" s="164"/>
      <c r="X1" s="291"/>
      <c r="Y1" s="164"/>
      <c r="Z1" s="164"/>
      <c r="AA1" s="164"/>
      <c r="AB1" s="164"/>
      <c r="AC1" s="164"/>
      <c r="AD1" s="164"/>
      <c r="AE1" s="291"/>
      <c r="AF1" s="164"/>
      <c r="AG1" s="164"/>
      <c r="AH1" s="164"/>
      <c r="AI1" s="164"/>
      <c r="AJ1" s="291"/>
      <c r="AK1" s="164"/>
      <c r="AL1" s="164"/>
      <c r="AM1" s="164"/>
      <c r="AN1" s="164"/>
      <c r="AO1" s="164"/>
      <c r="AP1" s="164"/>
      <c r="AQ1" s="291"/>
      <c r="AR1" s="164"/>
      <c r="AS1" s="164"/>
      <c r="AT1" s="164"/>
      <c r="AU1" s="164"/>
      <c r="AV1" s="291"/>
      <c r="AW1" s="164"/>
      <c r="AX1" s="164"/>
      <c r="AY1" s="164"/>
      <c r="AZ1" s="164"/>
      <c r="BA1" s="164"/>
      <c r="BB1" s="164"/>
      <c r="BC1" s="291"/>
      <c r="BD1" s="164"/>
      <c r="BE1" s="164"/>
      <c r="BF1" s="164"/>
      <c r="BG1" s="164"/>
      <c r="BH1" s="291"/>
      <c r="BI1" s="164"/>
      <c r="BJ1" s="164"/>
      <c r="BK1" s="164"/>
      <c r="BL1" s="164"/>
      <c r="BM1" s="164"/>
      <c r="BN1" s="164"/>
      <c r="BO1" s="291"/>
      <c r="BP1" s="164"/>
      <c r="BQ1" s="164"/>
      <c r="BR1" s="164"/>
      <c r="BS1" s="164"/>
      <c r="BT1" s="291"/>
      <c r="BU1" s="164"/>
      <c r="BV1" s="164"/>
      <c r="BW1" s="164"/>
      <c r="BX1" s="164"/>
      <c r="BY1" s="164"/>
      <c r="BZ1" s="164"/>
      <c r="CA1" s="291"/>
      <c r="CB1" s="164"/>
      <c r="CC1" s="164"/>
      <c r="CD1" s="164"/>
      <c r="CE1" s="164"/>
      <c r="CF1" s="291"/>
      <c r="CG1" s="164"/>
      <c r="CH1" s="164"/>
      <c r="CI1" s="164"/>
      <c r="CJ1" s="164"/>
      <c r="CK1" s="164"/>
      <c r="CL1" s="164"/>
      <c r="CM1" s="164"/>
      <c r="CN1" s="164"/>
      <c r="CO1" s="164"/>
      <c r="CP1" s="164"/>
      <c r="CQ1" s="164"/>
      <c r="CR1" s="164"/>
      <c r="CS1" s="164"/>
      <c r="CT1" s="164"/>
      <c r="CU1" s="164"/>
      <c r="CV1" s="164"/>
      <c r="CW1" s="164"/>
      <c r="CX1" s="164"/>
      <c r="CY1" s="164"/>
      <c r="CZ1" s="164"/>
      <c r="DA1" s="164"/>
      <c r="DB1" s="164"/>
      <c r="DC1" s="164"/>
      <c r="DD1" s="164"/>
      <c r="DE1" s="164"/>
      <c r="DF1" s="164"/>
      <c r="DG1" s="164"/>
      <c r="DH1" s="164"/>
      <c r="DI1" s="164"/>
      <c r="DJ1" s="164"/>
      <c r="DK1" s="164"/>
      <c r="DL1" s="164"/>
      <c r="DM1" s="164"/>
      <c r="DN1" s="164"/>
      <c r="DO1" s="164"/>
      <c r="DP1" s="164"/>
      <c r="DQ1" s="164"/>
      <c r="DR1" s="164"/>
      <c r="DS1" s="164"/>
      <c r="DT1" s="164"/>
      <c r="DU1" s="164"/>
      <c r="DV1" s="164"/>
      <c r="DW1" s="164"/>
      <c r="DX1" s="164"/>
      <c r="DY1" s="164"/>
      <c r="DZ1" s="164"/>
      <c r="EA1" s="164"/>
      <c r="EB1" s="164"/>
      <c r="EC1" s="164"/>
      <c r="ED1" s="164"/>
      <c r="EE1" s="164"/>
    </row>
    <row r="2" spans="1:137" s="163" customFormat="1" ht="15.75">
      <c r="A2" s="123" t="s">
        <v>1353</v>
      </c>
      <c r="B2" s="356" t="str">
        <f>'Schedule 3A_Income Statement'!B2</f>
        <v>CCA One Care-Commonwealth Care Alliance</v>
      </c>
      <c r="C2" s="357"/>
      <c r="D2" s="357"/>
      <c r="E2" s="357"/>
      <c r="F2" s="357"/>
      <c r="G2" s="381"/>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row>
    <row r="3" spans="1:137" s="163" customFormat="1" ht="15.75">
      <c r="A3" s="123" t="s">
        <v>1338</v>
      </c>
      <c r="B3" s="456" t="str">
        <f>'Schedule 3A_Income Statement'!B3</f>
        <v>January 2024-June 2024</v>
      </c>
      <c r="C3" s="457"/>
      <c r="D3" s="457"/>
      <c r="E3" s="457"/>
      <c r="F3" s="457"/>
      <c r="G3" s="381"/>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row>
    <row r="4" spans="1:137" s="163" customFormat="1" ht="15.75">
      <c r="A4" s="123" t="s">
        <v>1356</v>
      </c>
      <c r="B4" s="359">
        <f>'Schedule 3A_Income Statement'!B4</f>
        <v>45473</v>
      </c>
      <c r="C4" s="357"/>
      <c r="D4" s="357"/>
      <c r="E4" s="357"/>
      <c r="F4" s="357"/>
      <c r="G4" s="381"/>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row>
    <row r="5" spans="1:137" s="163" customFormat="1" ht="15.75">
      <c r="A5" s="123" t="s">
        <v>1357</v>
      </c>
      <c r="B5" s="356" t="str">
        <f>'Schedule 3A_Income Statement'!B5</f>
        <v>CCA</v>
      </c>
      <c r="C5" s="357"/>
      <c r="D5" s="357"/>
      <c r="E5" s="357"/>
      <c r="F5" s="357"/>
      <c r="G5" s="381"/>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4"/>
      <c r="CL5" s="164"/>
      <c r="CM5" s="164"/>
      <c r="CN5" s="164"/>
      <c r="CO5" s="164"/>
      <c r="CP5" s="164"/>
      <c r="CQ5" s="164"/>
      <c r="CR5" s="164"/>
      <c r="CS5" s="164"/>
      <c r="CT5" s="164"/>
      <c r="CU5" s="164"/>
      <c r="CV5" s="164"/>
      <c r="CW5" s="164"/>
      <c r="CX5" s="164"/>
      <c r="CY5" s="164"/>
      <c r="CZ5" s="164"/>
      <c r="DA5" s="164"/>
      <c r="DB5" s="164"/>
      <c r="DC5" s="164"/>
      <c r="DD5" s="164"/>
      <c r="DE5" s="164"/>
      <c r="DF5" s="164"/>
      <c r="DG5" s="164"/>
      <c r="DH5" s="164"/>
      <c r="DI5" s="164"/>
      <c r="DJ5" s="164"/>
      <c r="DK5" s="164"/>
      <c r="DL5" s="164"/>
      <c r="DM5" s="164"/>
      <c r="DN5" s="164"/>
      <c r="DO5" s="164"/>
      <c r="DP5" s="164"/>
      <c r="DQ5" s="164"/>
      <c r="DR5" s="164"/>
      <c r="DS5" s="164"/>
      <c r="DT5" s="164"/>
      <c r="DU5" s="164"/>
      <c r="DV5" s="164"/>
      <c r="DW5" s="164"/>
      <c r="DX5" s="164"/>
      <c r="DY5" s="164"/>
      <c r="DZ5" s="164"/>
      <c r="EA5" s="164"/>
      <c r="EB5" s="164"/>
      <c r="EC5" s="164"/>
      <c r="ED5" s="164"/>
      <c r="EE5" s="164"/>
      <c r="EF5" s="164"/>
      <c r="EG5" s="164"/>
    </row>
    <row r="6" spans="1:137" s="163" customFormat="1" ht="15.75">
      <c r="A6" s="123" t="s">
        <v>1341</v>
      </c>
      <c r="B6" s="359">
        <f>'Schedule 3A_Income Statement'!B6</f>
        <v>45534</v>
      </c>
      <c r="C6" s="357"/>
      <c r="D6" s="357"/>
      <c r="E6" s="357"/>
      <c r="F6" s="357"/>
      <c r="G6" s="381"/>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c r="DD6" s="164"/>
      <c r="DE6" s="164"/>
      <c r="DF6" s="164"/>
      <c r="DG6" s="164"/>
      <c r="DH6" s="164"/>
      <c r="DI6" s="164"/>
      <c r="DJ6" s="164"/>
      <c r="DK6" s="164"/>
      <c r="DL6" s="164"/>
      <c r="DM6" s="164"/>
      <c r="DN6" s="164"/>
      <c r="DO6" s="164"/>
      <c r="DP6" s="164"/>
      <c r="DQ6" s="164"/>
      <c r="DR6" s="164"/>
      <c r="DS6" s="164"/>
      <c r="DT6" s="164"/>
      <c r="DU6" s="164"/>
      <c r="DV6" s="164"/>
      <c r="DW6" s="164"/>
      <c r="DX6" s="164"/>
      <c r="DY6" s="164"/>
      <c r="DZ6" s="164"/>
      <c r="EA6" s="164"/>
      <c r="EB6" s="164"/>
      <c r="EC6" s="164"/>
      <c r="ED6" s="164"/>
      <c r="EE6" s="164"/>
      <c r="EF6" s="164"/>
      <c r="EG6" s="164"/>
    </row>
    <row r="7" spans="1:137" s="163" customFormat="1">
      <c r="A7" s="211" t="s">
        <v>1342</v>
      </c>
      <c r="B7" s="165"/>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I7" s="164"/>
      <c r="DJ7" s="164"/>
      <c r="DK7" s="164"/>
      <c r="DL7" s="164"/>
      <c r="DM7" s="164"/>
      <c r="DN7" s="164"/>
      <c r="DO7" s="164"/>
      <c r="DP7" s="164"/>
      <c r="DQ7" s="164"/>
      <c r="DR7" s="164"/>
      <c r="DS7" s="164"/>
      <c r="DT7" s="164"/>
      <c r="DU7" s="164"/>
      <c r="DV7" s="164"/>
      <c r="DW7" s="164"/>
      <c r="DX7" s="164"/>
      <c r="DY7" s="164"/>
      <c r="DZ7" s="164"/>
      <c r="EA7" s="164"/>
      <c r="EB7" s="164"/>
      <c r="EC7" s="164"/>
      <c r="ED7" s="164"/>
      <c r="EE7" s="164"/>
    </row>
    <row r="8" spans="1:137" s="163" customFormat="1">
      <c r="A8" s="211" t="s">
        <v>49</v>
      </c>
      <c r="B8" s="165"/>
      <c r="E8" s="164"/>
      <c r="F8" s="164"/>
      <c r="G8" s="164"/>
      <c r="H8" s="164"/>
      <c r="I8" s="164"/>
      <c r="J8" s="164"/>
      <c r="K8" s="164"/>
      <c r="L8" s="164"/>
      <c r="M8" s="164"/>
      <c r="N8" s="314"/>
      <c r="O8" s="164"/>
      <c r="P8" s="164"/>
      <c r="Q8" s="164"/>
      <c r="R8" s="164"/>
      <c r="S8" s="164"/>
      <c r="T8" s="164"/>
      <c r="U8" s="164"/>
      <c r="V8" s="164"/>
      <c r="W8" s="164"/>
      <c r="X8" s="164"/>
      <c r="Y8" s="164"/>
      <c r="Z8" s="314"/>
      <c r="AA8" s="164"/>
      <c r="AB8" s="164"/>
      <c r="AC8" s="164"/>
      <c r="AD8" s="164"/>
      <c r="AE8" s="164"/>
      <c r="AF8" s="164"/>
      <c r="AG8" s="164"/>
      <c r="AH8" s="164"/>
      <c r="AI8" s="164"/>
      <c r="AJ8" s="164"/>
      <c r="AK8" s="164"/>
      <c r="AL8" s="314"/>
      <c r="AM8" s="164"/>
      <c r="AN8" s="164"/>
      <c r="AO8" s="164"/>
      <c r="AP8" s="164"/>
      <c r="AQ8" s="164"/>
      <c r="AR8" s="164"/>
      <c r="AS8" s="164"/>
      <c r="AT8" s="164"/>
      <c r="AU8" s="164"/>
      <c r="AV8" s="164"/>
      <c r="AW8" s="164"/>
      <c r="AX8" s="314"/>
      <c r="AY8" s="164"/>
      <c r="AZ8" s="164"/>
      <c r="BA8" s="164"/>
      <c r="BB8" s="164"/>
      <c r="BC8" s="164"/>
      <c r="BD8" s="164"/>
      <c r="BE8" s="164"/>
      <c r="BF8" s="164"/>
      <c r="BG8" s="164"/>
      <c r="BH8" s="164"/>
      <c r="BI8" s="164"/>
      <c r="BJ8" s="31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row>
    <row r="9" spans="1:137" s="163" customFormat="1">
      <c r="A9" s="211"/>
      <c r="B9" s="165"/>
      <c r="E9" s="164"/>
      <c r="F9" s="164"/>
      <c r="G9" s="164"/>
      <c r="H9" s="164"/>
      <c r="I9" s="164"/>
      <c r="J9" s="164"/>
      <c r="K9" s="164"/>
      <c r="L9" s="164"/>
      <c r="M9" s="164"/>
      <c r="N9" s="314"/>
      <c r="O9" s="164"/>
      <c r="P9" s="164"/>
      <c r="Q9" s="164"/>
      <c r="R9" s="164"/>
      <c r="S9" s="164"/>
      <c r="T9" s="164"/>
      <c r="U9" s="164"/>
      <c r="V9" s="164"/>
      <c r="W9" s="164"/>
      <c r="X9" s="164"/>
      <c r="Y9" s="164"/>
      <c r="Z9" s="314"/>
      <c r="AA9" s="164"/>
      <c r="AB9" s="164"/>
      <c r="AC9" s="164"/>
      <c r="AD9" s="164"/>
      <c r="AE9" s="164"/>
      <c r="AF9" s="164"/>
      <c r="AG9" s="164"/>
      <c r="AH9" s="164"/>
      <c r="AI9" s="164"/>
      <c r="AJ9" s="164"/>
      <c r="AK9" s="164"/>
      <c r="AL9" s="314"/>
      <c r="AM9" s="164"/>
      <c r="AN9" s="164"/>
      <c r="AO9" s="164"/>
      <c r="AP9" s="164"/>
      <c r="AQ9" s="164"/>
      <c r="AR9" s="164"/>
      <c r="AS9" s="164"/>
      <c r="AT9" s="164"/>
      <c r="AU9" s="164"/>
      <c r="AV9" s="164"/>
      <c r="AW9" s="164"/>
      <c r="AX9" s="314"/>
      <c r="AY9" s="164"/>
      <c r="AZ9" s="164"/>
      <c r="BA9" s="164"/>
      <c r="BB9" s="164"/>
      <c r="BC9" s="164"/>
      <c r="BD9" s="164"/>
      <c r="BE9" s="164"/>
      <c r="BF9" s="164"/>
      <c r="BG9" s="164"/>
      <c r="BH9" s="164"/>
      <c r="BI9" s="164"/>
      <c r="BJ9" s="31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row>
    <row r="10" spans="1:137" s="163" customFormat="1" ht="15.75" customHeight="1">
      <c r="A10" s="362"/>
      <c r="B10" s="760" t="s">
        <v>1372</v>
      </c>
      <c r="C10" s="363" t="s">
        <v>467</v>
      </c>
      <c r="D10" s="364"/>
      <c r="E10" s="364"/>
      <c r="F10" s="364"/>
      <c r="G10" s="364"/>
      <c r="H10" s="364"/>
      <c r="I10" s="364"/>
      <c r="J10" s="364"/>
      <c r="K10" s="364"/>
      <c r="L10" s="364"/>
      <c r="M10" s="365"/>
      <c r="N10" s="760" t="s">
        <v>1372</v>
      </c>
      <c r="O10" s="363" t="s">
        <v>470</v>
      </c>
      <c r="P10" s="364"/>
      <c r="Q10" s="364"/>
      <c r="R10" s="364"/>
      <c r="S10" s="364"/>
      <c r="T10" s="364"/>
      <c r="U10" s="364"/>
      <c r="V10" s="364"/>
      <c r="W10" s="364"/>
      <c r="X10" s="364"/>
      <c r="Y10" s="365"/>
      <c r="Z10" s="760" t="s">
        <v>1372</v>
      </c>
      <c r="AA10" s="363" t="s">
        <v>473</v>
      </c>
      <c r="AB10" s="364"/>
      <c r="AC10" s="364"/>
      <c r="AD10" s="364"/>
      <c r="AE10" s="364"/>
      <c r="AF10" s="364"/>
      <c r="AG10" s="364"/>
      <c r="AH10" s="364"/>
      <c r="AI10" s="364"/>
      <c r="AJ10" s="364"/>
      <c r="AK10" s="365"/>
      <c r="AL10" s="760" t="s">
        <v>1372</v>
      </c>
      <c r="AM10" s="363" t="s">
        <v>476</v>
      </c>
      <c r="AN10" s="364"/>
      <c r="AO10" s="364"/>
      <c r="AP10" s="364"/>
      <c r="AQ10" s="364"/>
      <c r="AR10" s="364"/>
      <c r="AS10" s="364"/>
      <c r="AT10" s="364"/>
      <c r="AU10" s="364"/>
      <c r="AV10" s="364"/>
      <c r="AW10" s="365"/>
      <c r="AX10" s="760" t="s">
        <v>1372</v>
      </c>
      <c r="AY10" s="363" t="s">
        <v>479</v>
      </c>
      <c r="AZ10" s="364"/>
      <c r="BA10" s="364"/>
      <c r="BB10" s="364"/>
      <c r="BC10" s="364"/>
      <c r="BD10" s="364"/>
      <c r="BE10" s="364"/>
      <c r="BF10" s="364"/>
      <c r="BG10" s="364"/>
      <c r="BH10" s="364"/>
      <c r="BI10" s="365"/>
      <c r="BJ10" s="760" t="s">
        <v>1372</v>
      </c>
      <c r="BK10" s="363" t="s">
        <v>482</v>
      </c>
      <c r="BL10" s="364"/>
      <c r="BM10" s="364"/>
      <c r="BN10" s="364"/>
      <c r="BO10" s="364"/>
      <c r="BP10" s="364"/>
      <c r="BQ10" s="364"/>
      <c r="BR10" s="364"/>
      <c r="BS10" s="364"/>
      <c r="BT10" s="364"/>
      <c r="BU10" s="365"/>
      <c r="BV10" s="760" t="s">
        <v>1372</v>
      </c>
      <c r="BW10" s="363" t="s">
        <v>485</v>
      </c>
      <c r="BX10" s="364"/>
      <c r="BY10" s="364"/>
      <c r="BZ10" s="364"/>
      <c r="CA10" s="364"/>
      <c r="CB10" s="364"/>
      <c r="CC10" s="364"/>
      <c r="CD10" s="364"/>
      <c r="CE10" s="364"/>
      <c r="CF10" s="364"/>
      <c r="CG10" s="365"/>
      <c r="CH10" s="760" t="s">
        <v>1372</v>
      </c>
      <c r="CI10" s="546"/>
      <c r="CJ10" s="547"/>
      <c r="CK10" s="547"/>
      <c r="CL10" s="548"/>
      <c r="CM10" s="765" t="s">
        <v>1374</v>
      </c>
      <c r="CN10" s="546"/>
      <c r="CO10" s="547"/>
      <c r="CP10" s="547"/>
      <c r="CQ10" s="548"/>
      <c r="CR10" s="765" t="s">
        <v>1374</v>
      </c>
      <c r="CS10" s="546"/>
      <c r="CT10" s="547"/>
      <c r="CU10" s="547"/>
      <c r="CV10" s="548"/>
      <c r="CW10" s="765" t="s">
        <v>1374</v>
      </c>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row>
    <row r="11" spans="1:137" s="163" customFormat="1" ht="32.1" customHeight="1">
      <c r="A11" s="122" t="s">
        <v>1375</v>
      </c>
      <c r="B11" s="761"/>
      <c r="C11" s="363" t="s">
        <v>343</v>
      </c>
      <c r="D11" s="364"/>
      <c r="E11" s="364"/>
      <c r="F11" s="364"/>
      <c r="G11" s="366"/>
      <c r="H11" s="367" t="s">
        <v>1376</v>
      </c>
      <c r="I11" s="364"/>
      <c r="J11" s="364"/>
      <c r="K11" s="364"/>
      <c r="L11" s="364"/>
      <c r="M11" s="763" t="s">
        <v>1377</v>
      </c>
      <c r="N11" s="761"/>
      <c r="O11" s="364" t="s">
        <v>343</v>
      </c>
      <c r="P11" s="364"/>
      <c r="Q11" s="364"/>
      <c r="R11" s="364"/>
      <c r="S11" s="366"/>
      <c r="T11" s="367" t="s">
        <v>1376</v>
      </c>
      <c r="U11" s="364"/>
      <c r="V11" s="364"/>
      <c r="W11" s="364"/>
      <c r="X11" s="364"/>
      <c r="Y11" s="763" t="s">
        <v>1377</v>
      </c>
      <c r="Z11" s="761"/>
      <c r="AA11" s="363" t="s">
        <v>343</v>
      </c>
      <c r="AB11" s="364"/>
      <c r="AC11" s="364"/>
      <c r="AD11" s="364"/>
      <c r="AE11" s="366"/>
      <c r="AF11" s="367" t="s">
        <v>1376</v>
      </c>
      <c r="AG11" s="364"/>
      <c r="AH11" s="364"/>
      <c r="AI11" s="364"/>
      <c r="AJ11" s="364"/>
      <c r="AK11" s="763" t="s">
        <v>1377</v>
      </c>
      <c r="AL11" s="761"/>
      <c r="AM11" s="363" t="s">
        <v>343</v>
      </c>
      <c r="AN11" s="364"/>
      <c r="AO11" s="364"/>
      <c r="AP11" s="364"/>
      <c r="AQ11" s="366"/>
      <c r="AR11" s="367" t="s">
        <v>1376</v>
      </c>
      <c r="AS11" s="364"/>
      <c r="AT11" s="364"/>
      <c r="AU11" s="364"/>
      <c r="AV11" s="364"/>
      <c r="AW11" s="763" t="s">
        <v>1377</v>
      </c>
      <c r="AX11" s="761"/>
      <c r="AY11" s="363" t="s">
        <v>343</v>
      </c>
      <c r="AZ11" s="364"/>
      <c r="BA11" s="364"/>
      <c r="BB11" s="364"/>
      <c r="BC11" s="366"/>
      <c r="BD11" s="367" t="s">
        <v>1376</v>
      </c>
      <c r="BE11" s="364"/>
      <c r="BF11" s="364"/>
      <c r="BG11" s="364"/>
      <c r="BH11" s="364"/>
      <c r="BI11" s="763" t="s">
        <v>1377</v>
      </c>
      <c r="BJ11" s="761"/>
      <c r="BK11" s="363" t="s">
        <v>343</v>
      </c>
      <c r="BL11" s="364"/>
      <c r="BM11" s="364"/>
      <c r="BN11" s="364"/>
      <c r="BO11" s="366"/>
      <c r="BP11" s="367" t="s">
        <v>1376</v>
      </c>
      <c r="BQ11" s="364"/>
      <c r="BR11" s="364"/>
      <c r="BS11" s="364"/>
      <c r="BT11" s="364"/>
      <c r="BU11" s="763" t="s">
        <v>1377</v>
      </c>
      <c r="BV11" s="761"/>
      <c r="BW11" s="363" t="s">
        <v>343</v>
      </c>
      <c r="BX11" s="364"/>
      <c r="BY11" s="364"/>
      <c r="BZ11" s="364"/>
      <c r="CA11" s="366"/>
      <c r="CB11" s="367" t="s">
        <v>1376</v>
      </c>
      <c r="CC11" s="364"/>
      <c r="CD11" s="364"/>
      <c r="CE11" s="364"/>
      <c r="CF11" s="364"/>
      <c r="CG11" s="763" t="s">
        <v>1377</v>
      </c>
      <c r="CH11" s="761"/>
      <c r="CI11" s="545" t="s">
        <v>343</v>
      </c>
      <c r="CJ11" s="545"/>
      <c r="CK11" s="545"/>
      <c r="CL11" s="545"/>
      <c r="CM11" s="766"/>
      <c r="CN11" s="545" t="s">
        <v>1376</v>
      </c>
      <c r="CO11" s="545"/>
      <c r="CP11" s="545"/>
      <c r="CQ11" s="545"/>
      <c r="CR11" s="766"/>
      <c r="CS11" s="545" t="s">
        <v>1378</v>
      </c>
      <c r="CT11" s="545"/>
      <c r="CU11" s="545"/>
      <c r="CV11" s="545"/>
      <c r="CW11" s="766"/>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row>
    <row r="12" spans="1:137" ht="12.75" customHeight="1">
      <c r="A12" s="88" t="s">
        <v>1379</v>
      </c>
      <c r="B12" s="762"/>
      <c r="C12" s="283" t="s">
        <v>1344</v>
      </c>
      <c r="D12" s="283" t="s">
        <v>1348</v>
      </c>
      <c r="E12" s="283" t="s">
        <v>1349</v>
      </c>
      <c r="F12" s="283" t="s">
        <v>1350</v>
      </c>
      <c r="G12" s="598" t="s">
        <v>1351</v>
      </c>
      <c r="H12" s="284" t="s">
        <v>1344</v>
      </c>
      <c r="I12" s="283" t="s">
        <v>1348</v>
      </c>
      <c r="J12" s="283" t="s">
        <v>1349</v>
      </c>
      <c r="K12" s="283" t="s">
        <v>1350</v>
      </c>
      <c r="L12" s="598" t="s">
        <v>1351</v>
      </c>
      <c r="M12" s="764"/>
      <c r="N12" s="762"/>
      <c r="O12" s="285" t="s">
        <v>1344</v>
      </c>
      <c r="P12" s="283" t="s">
        <v>1348</v>
      </c>
      <c r="Q12" s="283" t="s">
        <v>1349</v>
      </c>
      <c r="R12" s="283" t="s">
        <v>1350</v>
      </c>
      <c r="S12" s="598" t="s">
        <v>1351</v>
      </c>
      <c r="T12" s="284" t="s">
        <v>1344</v>
      </c>
      <c r="U12" s="283" t="s">
        <v>1348</v>
      </c>
      <c r="V12" s="283" t="s">
        <v>1349</v>
      </c>
      <c r="W12" s="283" t="s">
        <v>1350</v>
      </c>
      <c r="X12" s="598" t="s">
        <v>1351</v>
      </c>
      <c r="Y12" s="764"/>
      <c r="Z12" s="762"/>
      <c r="AA12" s="283" t="s">
        <v>1344</v>
      </c>
      <c r="AB12" s="283" t="s">
        <v>1348</v>
      </c>
      <c r="AC12" s="283" t="s">
        <v>1349</v>
      </c>
      <c r="AD12" s="283" t="s">
        <v>1350</v>
      </c>
      <c r="AE12" s="598" t="s">
        <v>1351</v>
      </c>
      <c r="AF12" s="284" t="s">
        <v>1344</v>
      </c>
      <c r="AG12" s="283" t="s">
        <v>1348</v>
      </c>
      <c r="AH12" s="283" t="s">
        <v>1349</v>
      </c>
      <c r="AI12" s="283" t="s">
        <v>1350</v>
      </c>
      <c r="AJ12" s="598" t="s">
        <v>1351</v>
      </c>
      <c r="AK12" s="764"/>
      <c r="AL12" s="762"/>
      <c r="AM12" s="283" t="s">
        <v>1344</v>
      </c>
      <c r="AN12" s="283" t="s">
        <v>1348</v>
      </c>
      <c r="AO12" s="283" t="s">
        <v>1349</v>
      </c>
      <c r="AP12" s="283" t="s">
        <v>1350</v>
      </c>
      <c r="AQ12" s="598" t="s">
        <v>1351</v>
      </c>
      <c r="AR12" s="284" t="s">
        <v>1344</v>
      </c>
      <c r="AS12" s="283" t="s">
        <v>1348</v>
      </c>
      <c r="AT12" s="283" t="s">
        <v>1349</v>
      </c>
      <c r="AU12" s="283" t="s">
        <v>1350</v>
      </c>
      <c r="AV12" s="598" t="s">
        <v>1351</v>
      </c>
      <c r="AW12" s="764"/>
      <c r="AX12" s="762"/>
      <c r="AY12" s="283" t="s">
        <v>1344</v>
      </c>
      <c r="AZ12" s="283" t="s">
        <v>1348</v>
      </c>
      <c r="BA12" s="283" t="s">
        <v>1349</v>
      </c>
      <c r="BB12" s="283" t="s">
        <v>1350</v>
      </c>
      <c r="BC12" s="598" t="s">
        <v>1351</v>
      </c>
      <c r="BD12" s="284" t="s">
        <v>1344</v>
      </c>
      <c r="BE12" s="283" t="s">
        <v>1348</v>
      </c>
      <c r="BF12" s="283" t="s">
        <v>1349</v>
      </c>
      <c r="BG12" s="283" t="s">
        <v>1350</v>
      </c>
      <c r="BH12" s="598" t="s">
        <v>1351</v>
      </c>
      <c r="BI12" s="764"/>
      <c r="BJ12" s="762"/>
      <c r="BK12" s="283" t="s">
        <v>1344</v>
      </c>
      <c r="BL12" s="283" t="s">
        <v>1348</v>
      </c>
      <c r="BM12" s="283" t="s">
        <v>1349</v>
      </c>
      <c r="BN12" s="283" t="s">
        <v>1350</v>
      </c>
      <c r="BO12" s="598" t="s">
        <v>1351</v>
      </c>
      <c r="BP12" s="284" t="s">
        <v>1344</v>
      </c>
      <c r="BQ12" s="283" t="s">
        <v>1348</v>
      </c>
      <c r="BR12" s="283" t="s">
        <v>1349</v>
      </c>
      <c r="BS12" s="283" t="s">
        <v>1350</v>
      </c>
      <c r="BT12" s="598" t="s">
        <v>1351</v>
      </c>
      <c r="BU12" s="764"/>
      <c r="BV12" s="762"/>
      <c r="BW12" s="283" t="s">
        <v>1344</v>
      </c>
      <c r="BX12" s="283" t="s">
        <v>1348</v>
      </c>
      <c r="BY12" s="283" t="s">
        <v>1349</v>
      </c>
      <c r="BZ12" s="283" t="s">
        <v>1350</v>
      </c>
      <c r="CA12" s="598" t="s">
        <v>1351</v>
      </c>
      <c r="CB12" s="284" t="s">
        <v>1344</v>
      </c>
      <c r="CC12" s="283" t="s">
        <v>1348</v>
      </c>
      <c r="CD12" s="283" t="s">
        <v>1349</v>
      </c>
      <c r="CE12" s="283" t="s">
        <v>1350</v>
      </c>
      <c r="CF12" s="598" t="s">
        <v>1351</v>
      </c>
      <c r="CG12" s="764"/>
      <c r="CH12" s="762"/>
      <c r="CI12" s="160" t="s">
        <v>1344</v>
      </c>
      <c r="CJ12" s="160" t="s">
        <v>1348</v>
      </c>
      <c r="CK12" s="160" t="s">
        <v>1349</v>
      </c>
      <c r="CL12" s="161" t="s">
        <v>1350</v>
      </c>
      <c r="CM12" s="767"/>
      <c r="CN12" s="160" t="s">
        <v>1344</v>
      </c>
      <c r="CO12" s="160" t="s">
        <v>1348</v>
      </c>
      <c r="CP12" s="160" t="s">
        <v>1349</v>
      </c>
      <c r="CQ12" s="161" t="s">
        <v>1350</v>
      </c>
      <c r="CR12" s="767"/>
      <c r="CS12" s="160" t="s">
        <v>1344</v>
      </c>
      <c r="CT12" s="160" t="s">
        <v>1348</v>
      </c>
      <c r="CU12" s="160" t="s">
        <v>1349</v>
      </c>
      <c r="CV12" s="161" t="s">
        <v>1350</v>
      </c>
      <c r="CW12" s="767"/>
    </row>
    <row r="13" spans="1:137" ht="15.75" customHeight="1">
      <c r="A13" s="16" t="s">
        <v>1380</v>
      </c>
      <c r="B13" s="124"/>
      <c r="C13" s="540">
        <f>INDEX('Schedule 1_Enrollment'!$D$11:$J$31,MATCH(C12,'Schedule 1_Enrollment'!$B$10:$B$28,0)+MATCH($A$8,'Schedule 1_Enrollment'!$C$11:$C$13,0)-1,MATCH(C10,'Schedule 1_Enrollment'!$D$10:$J$10,0))</f>
        <v>5967</v>
      </c>
      <c r="D13" s="540">
        <f>INDEX('Schedule 1_Enrollment'!$D$11:$J$31,MATCH(D12,'Schedule 1_Enrollment'!$B$10:$B$28,0)+MATCH($A$8,'Schedule 1_Enrollment'!$C$11:$C$13,0)-1,MATCH(C10,'Schedule 1_Enrollment'!$D$10:$J$10,0))</f>
        <v>5059</v>
      </c>
      <c r="E13" s="540">
        <f>INDEX('Schedule 1_Enrollment'!$D$11:$J$31,MATCH(E12,'Schedule 1_Enrollment'!$B$10:$B$28,0)+MATCH($A$8,'Schedule 1_Enrollment'!$C$11:$C$13,0)-1,MATCH(C10,'Schedule 1_Enrollment'!$D$10:$J$10,0))</f>
        <v>0</v>
      </c>
      <c r="F13" s="540">
        <f>INDEX('Schedule 1_Enrollment'!$D$11:$J$31,MATCH(F12,'Schedule 1_Enrollment'!$B$10:$B$28,0)+MATCH($A$8,'Schedule 1_Enrollment'!$C$11:$C$13,0)-1,MATCH(C10,'Schedule 1_Enrollment'!$D$10:$J$10,0))</f>
        <v>0</v>
      </c>
      <c r="G13" s="543">
        <f>SUM(C13:F13)</f>
        <v>11026</v>
      </c>
      <c r="H13" s="542">
        <f>INDEX('Schedule 1_Enrollment'!$D$11:$J$31,MATCH(H12,'Schedule 1_Enrollment'!$B$10:$B$28,0)+MATCH($A$8,'Schedule 1_Enrollment'!$C$11:$C$13,0)-1,MATCH(C10,'Schedule 1_Enrollment'!$D$10:$J$10,0))</f>
        <v>5967</v>
      </c>
      <c r="I13" s="540">
        <f>INDEX('Schedule 1_Enrollment'!$D$11:$J$31,MATCH(I12,'Schedule 1_Enrollment'!$B$10:$B$28,0)+MATCH($A$8,'Schedule 1_Enrollment'!$C$11:$C$13,0)-1,MATCH(C10,'Schedule 1_Enrollment'!$D$10:$J$10,0))</f>
        <v>5059</v>
      </c>
      <c r="J13" s="540">
        <f>INDEX('Schedule 1_Enrollment'!$D$11:$J$31,MATCH(J12,'Schedule 1_Enrollment'!$B$10:$B$28,0)+MATCH($A$8,'Schedule 1_Enrollment'!$C$11:$C$13,0)-1,MATCH(C10,'Schedule 1_Enrollment'!$D$10:$J$10,0))</f>
        <v>0</v>
      </c>
      <c r="K13" s="540">
        <f>INDEX('Schedule 1_Enrollment'!$D$11:$J$31,MATCH(K12,'Schedule 1_Enrollment'!$B$10:$B$28,0)+MATCH($A$8,'Schedule 1_Enrollment'!$C$11:$C$13,0)-1,MATCH(C10,'Schedule 1_Enrollment'!$D$10:$J$10,0))</f>
        <v>0</v>
      </c>
      <c r="L13" s="543">
        <f>SUM(H13:K13)</f>
        <v>11026</v>
      </c>
      <c r="M13" s="540">
        <f>L13</f>
        <v>11026</v>
      </c>
      <c r="N13" s="124"/>
      <c r="O13" s="540">
        <f>INDEX('Schedule 1_Enrollment'!$D$11:$J$31,MATCH(O12,'Schedule 1_Enrollment'!$B$10:$B$28,0)+MATCH($A$8,'Schedule 1_Enrollment'!$C$11:$C$13,0)-1,MATCH(O10,'Schedule 1_Enrollment'!$D$10:$J$10,0))</f>
        <v>6742</v>
      </c>
      <c r="P13" s="540">
        <f>INDEX('Schedule 1_Enrollment'!$D$11:$J$31,MATCH(P12,'Schedule 1_Enrollment'!$B$10:$B$28,0)+MATCH($A$8,'Schedule 1_Enrollment'!$C$11:$C$13,0)-1,MATCH(O10,'Schedule 1_Enrollment'!$D$10:$J$10,0))</f>
        <v>6323</v>
      </c>
      <c r="Q13" s="540">
        <f>INDEX('Schedule 1_Enrollment'!$D$11:$J$31,MATCH(Q12,'Schedule 1_Enrollment'!$B$10:$B$28,0)+MATCH($A$8,'Schedule 1_Enrollment'!$C$11:$C$13,0)-1,MATCH(O10,'Schedule 1_Enrollment'!$D$10:$J$10,0))</f>
        <v>0</v>
      </c>
      <c r="R13" s="540">
        <f>INDEX('Schedule 1_Enrollment'!$D$11:$J$31,MATCH(R12,'Schedule 1_Enrollment'!$B$10:$B$28,0)+MATCH($A$8,'Schedule 1_Enrollment'!$C$11:$C$13,0)-1,MATCH(O10,'Schedule 1_Enrollment'!$D$10:$J$10,0))</f>
        <v>0</v>
      </c>
      <c r="S13" s="543">
        <f>SUM(O13:R13)</f>
        <v>13065</v>
      </c>
      <c r="T13" s="542">
        <f>INDEX('Schedule 1_Enrollment'!$D$11:$J$31,MATCH(T12,'Schedule 1_Enrollment'!$B$10:$B$28,0)+MATCH($A$8,'Schedule 1_Enrollment'!$C$11:$C$13,0)-1,MATCH(O10,'Schedule 1_Enrollment'!$D$10:$J$10,0))</f>
        <v>6742</v>
      </c>
      <c r="U13" s="540">
        <f>INDEX('Schedule 1_Enrollment'!$D$11:$J$31,MATCH(U12,'Schedule 1_Enrollment'!$B$10:$B$28,0)+MATCH($A$8,'Schedule 1_Enrollment'!$C$11:$C$13,0)-1,MATCH(O10,'Schedule 1_Enrollment'!$D$10:$J$10,0))</f>
        <v>6323</v>
      </c>
      <c r="V13" s="540">
        <f>INDEX('Schedule 1_Enrollment'!$D$11:$J$31,MATCH(V12,'Schedule 1_Enrollment'!$B$10:$B$28,0)+MATCH($A$8,'Schedule 1_Enrollment'!$C$11:$C$13,0)-1,MATCH(O10,'Schedule 1_Enrollment'!$D$10:$J$10,0))</f>
        <v>0</v>
      </c>
      <c r="W13" s="540">
        <f>INDEX('Schedule 1_Enrollment'!$D$11:$J$31,MATCH(W12,'Schedule 1_Enrollment'!$B$10:$B$28,0)+MATCH($A$8,'Schedule 1_Enrollment'!$C$11:$C$13,0)-1,MATCH(O10,'Schedule 1_Enrollment'!$D$10:$J$10,0))</f>
        <v>0</v>
      </c>
      <c r="X13" s="543">
        <f>SUM(T13:W13)</f>
        <v>13065</v>
      </c>
      <c r="Y13" s="540">
        <f>X13</f>
        <v>13065</v>
      </c>
      <c r="Z13" s="124"/>
      <c r="AA13" s="540">
        <f>INDEX('Schedule 1_Enrollment'!$D$11:$J$31,MATCH(AA12,'Schedule 1_Enrollment'!$B$10:$B$28,0)+MATCH($A$8,'Schedule 1_Enrollment'!$C$11:$C$13,0)-1,MATCH(AA10,'Schedule 1_Enrollment'!$D$10:$J$10,0))</f>
        <v>1176</v>
      </c>
      <c r="AB13" s="540">
        <f>INDEX('Schedule 1_Enrollment'!$D$11:$J$31,MATCH(AB12,'Schedule 1_Enrollment'!$B$10:$B$28,0)+MATCH($A$8,'Schedule 1_Enrollment'!$C$11:$C$13,0)-1,MATCH(AA10,'Schedule 1_Enrollment'!$D$10:$J$10,0))</f>
        <v>1098</v>
      </c>
      <c r="AC13" s="540">
        <f>INDEX('Schedule 1_Enrollment'!$D$11:$J$31,MATCH(AC12,'Schedule 1_Enrollment'!$B$10:$B$28,0)+MATCH($A$8,'Schedule 1_Enrollment'!$C$11:$C$13,0)-1,MATCH(AA10,'Schedule 1_Enrollment'!$D$10:$J$10,0))</f>
        <v>0</v>
      </c>
      <c r="AD13" s="540">
        <f>INDEX('Schedule 1_Enrollment'!$D$11:$J$31,MATCH(AD12,'Schedule 1_Enrollment'!$B$10:$B$28,0)+MATCH($A$8,'Schedule 1_Enrollment'!$C$11:$C$13,0)-1,MATCH(AA10,'Schedule 1_Enrollment'!$D$10:$J$10,0))</f>
        <v>0</v>
      </c>
      <c r="AE13" s="543">
        <f>SUM(AA13:AD13)</f>
        <v>2274</v>
      </c>
      <c r="AF13" s="542">
        <f>INDEX('Schedule 1_Enrollment'!$D$11:$J$31,MATCH(AF12,'Schedule 1_Enrollment'!$B$10:$B$28,0)+MATCH($A$8,'Schedule 1_Enrollment'!$C$11:$C$13,0)-1,MATCH(AA10,'Schedule 1_Enrollment'!$D$10:$J$10,0))</f>
        <v>1176</v>
      </c>
      <c r="AG13" s="540">
        <f>INDEX('Schedule 1_Enrollment'!$D$11:$J$31,MATCH(AG12,'Schedule 1_Enrollment'!$B$10:$B$28,0)+MATCH($A$8,'Schedule 1_Enrollment'!$C$11:$C$13,0)-1,MATCH(AA10,'Schedule 1_Enrollment'!$D$10:$J$10,0))</f>
        <v>1098</v>
      </c>
      <c r="AH13" s="540">
        <f>INDEX('Schedule 1_Enrollment'!$D$11:$J$31,MATCH(AH12,'Schedule 1_Enrollment'!$B$10:$B$28,0)+MATCH($A$8,'Schedule 1_Enrollment'!$C$11:$C$13,0)-1,MATCH(AA10,'Schedule 1_Enrollment'!$D$10:$J$10,0))</f>
        <v>0</v>
      </c>
      <c r="AI13" s="540">
        <f>INDEX('Schedule 1_Enrollment'!$D$11:$J$31,MATCH(AI12,'Schedule 1_Enrollment'!$B$10:$B$28,0)+MATCH($A$8,'Schedule 1_Enrollment'!$C$11:$C$13,0)-1,MATCH(AA10,'Schedule 1_Enrollment'!$D$10:$J$10,0))</f>
        <v>0</v>
      </c>
      <c r="AJ13" s="543">
        <f>SUM(AF13:AI13)</f>
        <v>2274</v>
      </c>
      <c r="AK13" s="540">
        <f>AJ13</f>
        <v>2274</v>
      </c>
      <c r="AL13" s="124"/>
      <c r="AM13" s="540">
        <f>INDEX('Schedule 1_Enrollment'!$D$11:$J$31,MATCH(AM12,'Schedule 1_Enrollment'!$B$10:$B$28,0)+MATCH($A$8,'Schedule 1_Enrollment'!$C$11:$C$13,0)-1,MATCH(AM10,'Schedule 1_Enrollment'!$D$10:$J$10,0))</f>
        <v>26434</v>
      </c>
      <c r="AN13" s="540">
        <f>INDEX('Schedule 1_Enrollment'!$D$11:$J$31,MATCH(AN12,'Schedule 1_Enrollment'!$B$10:$B$28,0)+MATCH($A$8,'Schedule 1_Enrollment'!$C$11:$C$13,0)-1,MATCH(AM10,'Schedule 1_Enrollment'!$D$10:$J$10,0))</f>
        <v>26387</v>
      </c>
      <c r="AO13" s="540">
        <f>INDEX('Schedule 1_Enrollment'!$D$11:$J$31,MATCH(AO12,'Schedule 1_Enrollment'!$B$10:$B$28,0)+MATCH($A$8,'Schedule 1_Enrollment'!$C$11:$C$13,0)-1,MATCH(AM10,'Schedule 1_Enrollment'!$D$10:$J$10,0))</f>
        <v>0</v>
      </c>
      <c r="AP13" s="540">
        <f>INDEX('Schedule 1_Enrollment'!$D$11:$J$31,MATCH(AP12,'Schedule 1_Enrollment'!$B$10:$B$28,0)+MATCH($A$8,'Schedule 1_Enrollment'!$C$11:$C$13,0)-1,MATCH(AM10,'Schedule 1_Enrollment'!$D$10:$J$10,0))</f>
        <v>0</v>
      </c>
      <c r="AQ13" s="543">
        <f>SUM(AM13:AP13)</f>
        <v>52821</v>
      </c>
      <c r="AR13" s="542">
        <f>INDEX('Schedule 1_Enrollment'!$D$11:$J$31,MATCH(AR12,'Schedule 1_Enrollment'!$B$10:$B$28,0)+MATCH($A$8,'Schedule 1_Enrollment'!$C$11:$C$13,0)-1,MATCH(AM10,'Schedule 1_Enrollment'!$D$10:$J$10,0))</f>
        <v>26434</v>
      </c>
      <c r="AS13" s="540">
        <f>INDEX('Schedule 1_Enrollment'!$D$11:$J$31,MATCH(AS12,'Schedule 1_Enrollment'!$B$10:$B$28,0)+MATCH($A$8,'Schedule 1_Enrollment'!$C$11:$C$13,0)-1,MATCH(AM10,'Schedule 1_Enrollment'!$D$10:$J$10,0))</f>
        <v>26387</v>
      </c>
      <c r="AT13" s="540">
        <f>INDEX('Schedule 1_Enrollment'!$D$11:$J$31,MATCH(AT12,'Schedule 1_Enrollment'!$B$10:$B$28,0)+MATCH($A$8,'Schedule 1_Enrollment'!$C$11:$C$13,0)-1,MATCH(AM10,'Schedule 1_Enrollment'!$D$10:$J$10,0))</f>
        <v>0</v>
      </c>
      <c r="AU13" s="540">
        <f>INDEX('Schedule 1_Enrollment'!$D$11:$J$31,MATCH(AU12,'Schedule 1_Enrollment'!$B$10:$B$28,0)+MATCH($A$8,'Schedule 1_Enrollment'!$C$11:$C$13,0)-1,MATCH(AM10,'Schedule 1_Enrollment'!$D$10:$J$10,0))</f>
        <v>0</v>
      </c>
      <c r="AV13" s="543">
        <f>SUM(AR13:AU13)</f>
        <v>52821</v>
      </c>
      <c r="AW13" s="540">
        <f>AV13</f>
        <v>52821</v>
      </c>
      <c r="AX13" s="124"/>
      <c r="AY13" s="540">
        <f>INDEX('Schedule 1_Enrollment'!$D$11:$J$31,MATCH(AY12,'Schedule 1_Enrollment'!$B$10:$B$28,0)+MATCH($A$8,'Schedule 1_Enrollment'!$C$11:$C$13,0)-1,MATCH(AY10,'Schedule 1_Enrollment'!$D$10:$J$10,0))</f>
        <v>223</v>
      </c>
      <c r="AZ13" s="540">
        <f>INDEX('Schedule 1_Enrollment'!$D$11:$J$31,MATCH(AZ12,'Schedule 1_Enrollment'!$B$10:$B$28,0)+MATCH($A$8,'Schedule 1_Enrollment'!$C$11:$C$13,0)-1,MATCH(AY10,'Schedule 1_Enrollment'!$D$10:$J$10,0))</f>
        <v>240</v>
      </c>
      <c r="BA13" s="540">
        <f>INDEX('Schedule 1_Enrollment'!$D$11:$J$31,MATCH(BA12,'Schedule 1_Enrollment'!$B$10:$B$28,0)+MATCH($A$8,'Schedule 1_Enrollment'!$C$11:$C$13,0)-1,MATCH(AY10,'Schedule 1_Enrollment'!$D$10:$J$10,0))</f>
        <v>0</v>
      </c>
      <c r="BB13" s="540">
        <f>INDEX('Schedule 1_Enrollment'!$D$11:$J$31,MATCH(BB12,'Schedule 1_Enrollment'!$B$10:$B$28,0)+MATCH($A$8,'Schedule 1_Enrollment'!$C$11:$C$13,0)-1,MATCH(AY10,'Schedule 1_Enrollment'!$D$10:$J$10,0))</f>
        <v>0</v>
      </c>
      <c r="BC13" s="543">
        <f>SUM(AY13:BB13)</f>
        <v>463</v>
      </c>
      <c r="BD13" s="542">
        <f>INDEX('Schedule 1_Enrollment'!$D$11:$J$31,MATCH(BD12,'Schedule 1_Enrollment'!$B$10:$B$28,0)+MATCH($A$8,'Schedule 1_Enrollment'!$C$11:$C$13,0)-1,MATCH(AY10,'Schedule 1_Enrollment'!$D$10:$J$10,0))</f>
        <v>223</v>
      </c>
      <c r="BE13" s="540">
        <f>INDEX('Schedule 1_Enrollment'!$D$11:$J$31,MATCH(BE12,'Schedule 1_Enrollment'!$B$10:$B$28,0)+MATCH($A$8,'Schedule 1_Enrollment'!$C$11:$C$13,0)-1,MATCH(AY10,'Schedule 1_Enrollment'!$D$10:$J$10,0))</f>
        <v>240</v>
      </c>
      <c r="BF13" s="540">
        <f>INDEX('Schedule 1_Enrollment'!$D$11:$J$31,MATCH(BF12,'Schedule 1_Enrollment'!$B$10:$B$28,0)+MATCH($A$8,'Schedule 1_Enrollment'!$C$11:$C$13,0)-1,MATCH(AY10,'Schedule 1_Enrollment'!$D$10:$J$10,0))</f>
        <v>0</v>
      </c>
      <c r="BG13" s="540">
        <f>INDEX('Schedule 1_Enrollment'!$D$11:$J$31,MATCH(BG12,'Schedule 1_Enrollment'!$B$10:$B$28,0)+MATCH($A$8,'Schedule 1_Enrollment'!$C$11:$C$13,0)-1,MATCH(AY10,'Schedule 1_Enrollment'!$D$10:$J$10,0))</f>
        <v>0</v>
      </c>
      <c r="BH13" s="543">
        <f>SUM(BD13:BG13)</f>
        <v>463</v>
      </c>
      <c r="BI13" s="540">
        <f>BH13</f>
        <v>463</v>
      </c>
      <c r="BJ13" s="124"/>
      <c r="BK13" s="540">
        <f>INDEX('Schedule 1_Enrollment'!$D$11:$J$31,MATCH(BK12,'Schedule 1_Enrollment'!$B$10:$B$28,0)+MATCH($A$8,'Schedule 1_Enrollment'!$C$11:$C$13,0)-1,MATCH(BK10,'Schedule 1_Enrollment'!$D$10:$J$10,0))</f>
        <v>0</v>
      </c>
      <c r="BL13" s="540">
        <f>INDEX('Schedule 1_Enrollment'!$D$11:$J$31,MATCH(BL12,'Schedule 1_Enrollment'!$B$10:$B$28,0)+MATCH($A$8,'Schedule 1_Enrollment'!$C$11:$C$13,0)-1,MATCH(BK10,'Schedule 1_Enrollment'!$D$10:$J$10,0))</f>
        <v>0</v>
      </c>
      <c r="BM13" s="540">
        <f>INDEX('Schedule 1_Enrollment'!$D$11:$J$31,MATCH(BM12,'Schedule 1_Enrollment'!$B$10:$B$28,0)+MATCH($A$8,'Schedule 1_Enrollment'!$C$11:$C$13,0)-1,MATCH(BK10,'Schedule 1_Enrollment'!$D$10:$J$10,0))</f>
        <v>0</v>
      </c>
      <c r="BN13" s="540">
        <f>INDEX('Schedule 1_Enrollment'!$D$11:$J$31,MATCH(BN12,'Schedule 1_Enrollment'!$B$10:$B$28,0)+MATCH($A$8,'Schedule 1_Enrollment'!$C$11:$C$13,0)-1,MATCH(BK10,'Schedule 1_Enrollment'!$D$10:$J$10,0))</f>
        <v>0</v>
      </c>
      <c r="BO13" s="543">
        <f>SUM(BK13:BN13)</f>
        <v>0</v>
      </c>
      <c r="BP13" s="542">
        <f>INDEX('Schedule 1_Enrollment'!$D$11:$J$31,MATCH(BP12,'Schedule 1_Enrollment'!$B$10:$B$28,0)+MATCH($A$8,'Schedule 1_Enrollment'!$C$11:$C$13,0)-1,MATCH(BK10,'Schedule 1_Enrollment'!$D$10:$J$10,0))</f>
        <v>0</v>
      </c>
      <c r="BQ13" s="540">
        <f>INDEX('Schedule 1_Enrollment'!$D$11:$J$31,MATCH(BQ12,'Schedule 1_Enrollment'!$B$10:$B$28,0)+MATCH($A$8,'Schedule 1_Enrollment'!$C$11:$C$13,0)-1,MATCH(BK10,'Schedule 1_Enrollment'!$D$10:$J$10,0))</f>
        <v>0</v>
      </c>
      <c r="BR13" s="540">
        <f>INDEX('Schedule 1_Enrollment'!$D$11:$J$31,MATCH(BR12,'Schedule 1_Enrollment'!$B$10:$B$28,0)+MATCH($A$8,'Schedule 1_Enrollment'!$C$11:$C$13,0)-1,MATCH(BK10,'Schedule 1_Enrollment'!$D$10:$J$10,0))</f>
        <v>0</v>
      </c>
      <c r="BS13" s="540">
        <f>INDEX('Schedule 1_Enrollment'!$D$11:$J$31,MATCH(BS12,'Schedule 1_Enrollment'!$B$10:$B$28,0)+MATCH($A$8,'Schedule 1_Enrollment'!$C$11:$C$13,0)-1,MATCH(BK10,'Schedule 1_Enrollment'!$D$10:$J$10,0))</f>
        <v>0</v>
      </c>
      <c r="BT13" s="543">
        <f>SUM(BP13:BS13)</f>
        <v>0</v>
      </c>
      <c r="BU13" s="540">
        <f>BT13</f>
        <v>0</v>
      </c>
      <c r="BV13" s="124"/>
      <c r="BW13" s="540">
        <f>INDEX('Schedule 1_Enrollment'!$D$11:$J$31,MATCH(BW12,'Schedule 1_Enrollment'!$B$10:$B$28,0)+MATCH($A$8,'Schedule 1_Enrollment'!$C$11:$C$13,0)-1,MATCH(BW10,'Schedule 1_Enrollment'!$D$10:$J$10,0))</f>
        <v>223</v>
      </c>
      <c r="BX13" s="540">
        <f>INDEX('Schedule 1_Enrollment'!$D$11:$J$31,MATCH(BX12,'Schedule 1_Enrollment'!$B$10:$B$28,0)+MATCH($A$8,'Schedule 1_Enrollment'!$C$11:$C$13,0)-1,MATCH(BW10,'Schedule 1_Enrollment'!$D$10:$J$10,0))</f>
        <v>220</v>
      </c>
      <c r="BY13" s="540">
        <f>INDEX('Schedule 1_Enrollment'!$D$11:$J$31,MATCH(BY12,'Schedule 1_Enrollment'!$B$10:$B$28,0)+MATCH($A$8,'Schedule 1_Enrollment'!$C$11:$C$13,0)-1,MATCH(BW10,'Schedule 1_Enrollment'!$D$10:$J$10,0))</f>
        <v>0</v>
      </c>
      <c r="BZ13" s="540">
        <f>INDEX('Schedule 1_Enrollment'!$D$11:$J$31,MATCH(BZ12,'Schedule 1_Enrollment'!$B$10:$B$28,0)+MATCH($A$8,'Schedule 1_Enrollment'!$C$11:$C$13,0)-1,MATCH(BW10,'Schedule 1_Enrollment'!$D$10:$J$10,0))</f>
        <v>0</v>
      </c>
      <c r="CA13" s="543">
        <f>SUM(BW13:BZ13)</f>
        <v>443</v>
      </c>
      <c r="CB13" s="542">
        <f>INDEX('Schedule 1_Enrollment'!$D$11:$J$31,MATCH(CB12,'Schedule 1_Enrollment'!$B$10:$B$28,0)+MATCH($A$8,'Schedule 1_Enrollment'!$C$11:$C$13,0)-1,MATCH(BW10,'Schedule 1_Enrollment'!$D$10:$J$10,0))</f>
        <v>223</v>
      </c>
      <c r="CC13" s="540">
        <f>INDEX('Schedule 1_Enrollment'!$D$11:$J$31,MATCH(CC12,'Schedule 1_Enrollment'!$B$10:$B$28,0)+MATCH($A$8,'Schedule 1_Enrollment'!$C$11:$C$13,0)-1,MATCH(BW10,'Schedule 1_Enrollment'!$D$10:$J$10,0))</f>
        <v>220</v>
      </c>
      <c r="CD13" s="540">
        <f>INDEX('Schedule 1_Enrollment'!$D$11:$J$31,MATCH(CD12,'Schedule 1_Enrollment'!$B$10:$B$28,0)+MATCH($A$8,'Schedule 1_Enrollment'!$C$11:$C$13,0)-1,MATCH(BW10,'Schedule 1_Enrollment'!$D$10:$J$10,0))</f>
        <v>0</v>
      </c>
      <c r="CE13" s="540">
        <f>INDEX('Schedule 1_Enrollment'!$D$11:$J$31,MATCH(CE12,'Schedule 1_Enrollment'!$B$10:$B$28,0)+MATCH($A$8,'Schedule 1_Enrollment'!$C$11:$C$13,0)-1,MATCH(BW10,'Schedule 1_Enrollment'!$D$10:$J$10,0))</f>
        <v>0</v>
      </c>
      <c r="CF13" s="543">
        <f>SUM(CB13:CE13)</f>
        <v>443</v>
      </c>
      <c r="CG13" s="540">
        <f>CF13</f>
        <v>443</v>
      </c>
      <c r="CH13" s="124"/>
      <c r="CI13" s="540">
        <f>+C13+O13+AA13+AM13+AY13+BK13+BW13</f>
        <v>40765</v>
      </c>
      <c r="CJ13" s="540">
        <f t="shared" ref="CJ13:CL13" si="0">+D13+P13+AB13+AN13+AZ13+BL13+BX13</f>
        <v>39327</v>
      </c>
      <c r="CK13" s="540">
        <f t="shared" si="0"/>
        <v>0</v>
      </c>
      <c r="CL13" s="540">
        <f t="shared" si="0"/>
        <v>0</v>
      </c>
      <c r="CM13" s="541">
        <f>SUM(CI13:CL13)</f>
        <v>80092</v>
      </c>
      <c r="CN13" s="540">
        <f>+H13+T13+AF13+AR13+BD13+BP13+CB13</f>
        <v>40765</v>
      </c>
      <c r="CO13" s="540">
        <f t="shared" ref="CO13:CQ13" si="1">+I13+U13+AG13+AS13+BE13+BQ13+CC13</f>
        <v>39327</v>
      </c>
      <c r="CP13" s="540">
        <f t="shared" si="1"/>
        <v>0</v>
      </c>
      <c r="CQ13" s="540">
        <f t="shared" si="1"/>
        <v>0</v>
      </c>
      <c r="CR13" s="541">
        <f>SUM(CN13:CQ13)</f>
        <v>80092</v>
      </c>
      <c r="CS13" s="540">
        <f>CI13</f>
        <v>40765</v>
      </c>
      <c r="CT13" s="540">
        <f t="shared" ref="CT13:CV13" si="2">CJ13</f>
        <v>39327</v>
      </c>
      <c r="CU13" s="540">
        <f t="shared" si="2"/>
        <v>0</v>
      </c>
      <c r="CV13" s="540">
        <f t="shared" si="2"/>
        <v>0</v>
      </c>
      <c r="CW13" s="541">
        <f>SUM(CS13:CV13)</f>
        <v>80092</v>
      </c>
    </row>
    <row r="14" spans="1:137" ht="15.75" customHeight="1">
      <c r="A14" s="16" t="s">
        <v>192</v>
      </c>
      <c r="B14" s="177"/>
      <c r="C14" s="89"/>
      <c r="D14" s="89"/>
      <c r="E14" s="89"/>
      <c r="F14" s="89"/>
      <c r="G14" s="334"/>
      <c r="H14" s="335"/>
      <c r="I14" s="89"/>
      <c r="J14" s="89"/>
      <c r="K14" s="89"/>
      <c r="L14" s="89"/>
      <c r="M14" s="335"/>
      <c r="N14" s="177"/>
      <c r="O14" s="89"/>
      <c r="P14" s="89"/>
      <c r="Q14" s="89"/>
      <c r="R14" s="89"/>
      <c r="S14" s="334"/>
      <c r="T14" s="335"/>
      <c r="U14" s="89"/>
      <c r="V14" s="89"/>
      <c r="W14" s="89"/>
      <c r="X14" s="89"/>
      <c r="Y14" s="335"/>
      <c r="Z14" s="177"/>
      <c r="AA14" s="89"/>
      <c r="AB14" s="89"/>
      <c r="AC14" s="89"/>
      <c r="AD14" s="89"/>
      <c r="AE14" s="334"/>
      <c r="AF14" s="335"/>
      <c r="AG14" s="89"/>
      <c r="AH14" s="89"/>
      <c r="AI14" s="89"/>
      <c r="AJ14" s="89"/>
      <c r="AK14" s="335"/>
      <c r="AL14" s="177"/>
      <c r="AM14" s="89"/>
      <c r="AN14" s="89"/>
      <c r="AO14" s="89"/>
      <c r="AP14" s="89"/>
      <c r="AQ14" s="334"/>
      <c r="AR14" s="335"/>
      <c r="AS14" s="89"/>
      <c r="AT14" s="89"/>
      <c r="AU14" s="89"/>
      <c r="AV14" s="89"/>
      <c r="AW14" s="335"/>
      <c r="AX14" s="177"/>
      <c r="AY14" s="89"/>
      <c r="AZ14" s="89"/>
      <c r="BA14" s="89"/>
      <c r="BB14" s="89"/>
      <c r="BC14" s="334"/>
      <c r="BD14" s="335"/>
      <c r="BE14" s="89"/>
      <c r="BF14" s="89"/>
      <c r="BG14" s="89"/>
      <c r="BH14" s="89"/>
      <c r="BI14" s="335"/>
      <c r="BJ14" s="177"/>
      <c r="BK14" s="89"/>
      <c r="BL14" s="89"/>
      <c r="BM14" s="89"/>
      <c r="BN14" s="89"/>
      <c r="BO14" s="334"/>
      <c r="BP14" s="335"/>
      <c r="BQ14" s="89"/>
      <c r="BR14" s="89"/>
      <c r="BS14" s="89"/>
      <c r="BT14" s="89"/>
      <c r="BU14" s="335"/>
      <c r="BV14" s="177"/>
      <c r="BW14" s="89"/>
      <c r="BX14" s="89"/>
      <c r="BY14" s="89"/>
      <c r="BZ14" s="89"/>
      <c r="CA14" s="334"/>
      <c r="CB14" s="335"/>
      <c r="CC14" s="89"/>
      <c r="CD14" s="89"/>
      <c r="CE14" s="89"/>
      <c r="CF14" s="89"/>
      <c r="CG14" s="335"/>
      <c r="CH14" s="177"/>
      <c r="CI14" s="183"/>
      <c r="CJ14" s="183"/>
      <c r="CK14" s="183"/>
      <c r="CL14" s="183"/>
      <c r="CM14" s="177"/>
      <c r="CN14" s="183"/>
      <c r="CO14" s="183"/>
      <c r="CP14" s="183"/>
      <c r="CQ14" s="183"/>
      <c r="CR14" s="177"/>
      <c r="CS14" s="183"/>
      <c r="CT14" s="183"/>
      <c r="CU14" s="183"/>
      <c r="CV14" s="183"/>
      <c r="CW14" s="177"/>
    </row>
    <row r="15" spans="1:137" ht="15.75" customHeight="1">
      <c r="A15" s="119" t="s">
        <v>194</v>
      </c>
      <c r="B15" s="210">
        <v>1</v>
      </c>
      <c r="C15" s="214">
        <v>1943768.4744441558</v>
      </c>
      <c r="D15" s="214">
        <v>1696336.6221042089</v>
      </c>
      <c r="E15" s="214">
        <v>0</v>
      </c>
      <c r="F15" s="214">
        <v>0</v>
      </c>
      <c r="G15" s="368">
        <f t="shared" ref="G15:G22" si="3">SUM(C15:F15)</f>
        <v>3640105.0965483645</v>
      </c>
      <c r="H15" s="369">
        <v>0</v>
      </c>
      <c r="I15" s="214">
        <v>0</v>
      </c>
      <c r="J15" s="214">
        <v>0</v>
      </c>
      <c r="K15" s="214">
        <v>0</v>
      </c>
      <c r="L15" s="370">
        <f t="shared" ref="L15:L22" si="4">SUM(H15:K15)</f>
        <v>0</v>
      </c>
      <c r="M15" s="371">
        <f t="shared" ref="M15:M22" si="5">SUM(G15,L15)</f>
        <v>3640105.0965483645</v>
      </c>
      <c r="N15" s="210">
        <v>1</v>
      </c>
      <c r="O15" s="214">
        <v>5072478.3652817169</v>
      </c>
      <c r="P15" s="214">
        <v>4764026.7382057747</v>
      </c>
      <c r="Q15" s="214">
        <v>0</v>
      </c>
      <c r="R15" s="214">
        <v>0</v>
      </c>
      <c r="S15" s="368">
        <f t="shared" ref="S15:S22" si="6">SUM(O15:R15)</f>
        <v>9836505.1034874916</v>
      </c>
      <c r="T15" s="369">
        <v>0</v>
      </c>
      <c r="U15" s="214">
        <v>0</v>
      </c>
      <c r="V15" s="214">
        <v>0</v>
      </c>
      <c r="W15" s="214">
        <v>0</v>
      </c>
      <c r="X15" s="370">
        <f t="shared" ref="X15:X22" si="7">SUM(T15:W15)</f>
        <v>0</v>
      </c>
      <c r="Y15" s="371">
        <f t="shared" ref="Y15:Y22" si="8">SUM(S15,X15)</f>
        <v>9836505.1034874916</v>
      </c>
      <c r="Z15" s="210">
        <v>1</v>
      </c>
      <c r="AA15" s="214">
        <v>1491201.2386071354</v>
      </c>
      <c r="AB15" s="214">
        <v>1394160.158251028</v>
      </c>
      <c r="AC15" s="214">
        <v>0</v>
      </c>
      <c r="AD15" s="214">
        <v>0</v>
      </c>
      <c r="AE15" s="368">
        <f t="shared" ref="AE15:AE22" si="9">SUM(AA15:AD15)</f>
        <v>2885361.3968581632</v>
      </c>
      <c r="AF15" s="369">
        <v>0</v>
      </c>
      <c r="AG15" s="214">
        <v>0</v>
      </c>
      <c r="AH15" s="214">
        <v>0</v>
      </c>
      <c r="AI15" s="214">
        <v>0</v>
      </c>
      <c r="AJ15" s="370">
        <f t="shared" ref="AJ15:AJ22" si="10">SUM(AF15:AI15)</f>
        <v>0</v>
      </c>
      <c r="AK15" s="371">
        <f t="shared" ref="AK15:AK22" si="11">SUM(AE15,AJ15)</f>
        <v>2885361.3968581632</v>
      </c>
      <c r="AL15" s="210">
        <v>1</v>
      </c>
      <c r="AM15" s="214">
        <v>70164568.872745976</v>
      </c>
      <c r="AN15" s="214">
        <v>69988984.403052837</v>
      </c>
      <c r="AO15" s="214">
        <v>0</v>
      </c>
      <c r="AP15" s="214">
        <v>0</v>
      </c>
      <c r="AQ15" s="368">
        <f t="shared" ref="AQ15:AQ22" si="12">SUM(AM15:AP15)</f>
        <v>140153553.2757988</v>
      </c>
      <c r="AR15" s="369">
        <v>0</v>
      </c>
      <c r="AS15" s="214">
        <v>0</v>
      </c>
      <c r="AT15" s="214">
        <v>0</v>
      </c>
      <c r="AU15" s="214">
        <v>0</v>
      </c>
      <c r="AV15" s="370">
        <f t="shared" ref="AV15:AV22" si="13">SUM(AR15:AU15)</f>
        <v>0</v>
      </c>
      <c r="AW15" s="371">
        <f t="shared" ref="AW15:AW22" si="14">SUM(AQ15,AV15)</f>
        <v>140153553.2757988</v>
      </c>
      <c r="AX15" s="210">
        <v>1</v>
      </c>
      <c r="AY15" s="214">
        <v>1759452.0871579349</v>
      </c>
      <c r="AZ15" s="214">
        <v>1869910.9625848893</v>
      </c>
      <c r="BA15" s="214">
        <v>0</v>
      </c>
      <c r="BB15" s="214">
        <v>0</v>
      </c>
      <c r="BC15" s="368">
        <f t="shared" ref="BC15:BC22" si="15">SUM(AY15:BB15)</f>
        <v>3629363.0497428244</v>
      </c>
      <c r="BD15" s="369">
        <v>0</v>
      </c>
      <c r="BE15" s="214">
        <v>0</v>
      </c>
      <c r="BF15" s="214">
        <v>0</v>
      </c>
      <c r="BG15" s="214">
        <v>0</v>
      </c>
      <c r="BH15" s="370">
        <f t="shared" ref="BH15:BH22" si="16">SUM(BD15:BG15)</f>
        <v>0</v>
      </c>
      <c r="BI15" s="371">
        <f t="shared" ref="BI15:BI22" si="17">SUM(BC15,BH15)</f>
        <v>3629363.0497428244</v>
      </c>
      <c r="BJ15" s="210">
        <v>1</v>
      </c>
      <c r="BK15" s="214">
        <v>0</v>
      </c>
      <c r="BL15" s="214">
        <v>0</v>
      </c>
      <c r="BM15" s="214">
        <v>0</v>
      </c>
      <c r="BN15" s="214">
        <v>0</v>
      </c>
      <c r="BO15" s="368">
        <f t="shared" ref="BO15:BO22" si="18">SUM(BK15:BN15)</f>
        <v>0</v>
      </c>
      <c r="BP15" s="369">
        <v>0</v>
      </c>
      <c r="BQ15" s="214">
        <v>0</v>
      </c>
      <c r="BR15" s="214">
        <v>0</v>
      </c>
      <c r="BS15" s="214">
        <v>0</v>
      </c>
      <c r="BT15" s="370">
        <f t="shared" ref="BT15:BT22" si="19">SUM(BP15:BS15)</f>
        <v>0</v>
      </c>
      <c r="BU15" s="371">
        <f t="shared" ref="BU15:BU22" si="20">SUM(BO15,BT15)</f>
        <v>0</v>
      </c>
      <c r="BV15" s="210">
        <v>1</v>
      </c>
      <c r="BW15" s="214">
        <v>2134402.2587734708</v>
      </c>
      <c r="BX15" s="214">
        <v>2118279.5931616314</v>
      </c>
      <c r="BY15" s="214">
        <v>0</v>
      </c>
      <c r="BZ15" s="214">
        <v>0</v>
      </c>
      <c r="CA15" s="368">
        <f t="shared" ref="CA15:CA22" si="21">SUM(BW15:BZ15)</f>
        <v>4252681.8519351017</v>
      </c>
      <c r="CB15" s="369">
        <v>0</v>
      </c>
      <c r="CC15" s="214">
        <v>0</v>
      </c>
      <c r="CD15" s="214">
        <v>0</v>
      </c>
      <c r="CE15" s="214">
        <v>0</v>
      </c>
      <c r="CF15" s="370">
        <f t="shared" ref="CF15:CF22" si="22">SUM(CB15:CE15)</f>
        <v>0</v>
      </c>
      <c r="CG15" s="371">
        <f t="shared" ref="CG15:CG22" si="23">SUM(CA15,CF15)</f>
        <v>4252681.8519351017</v>
      </c>
      <c r="CH15" s="210">
        <v>1</v>
      </c>
      <c r="CI15" s="370">
        <f>+C15+O15+AA15+AM15+AY15+BK15+BW15</f>
        <v>82565871.297010392</v>
      </c>
      <c r="CJ15" s="370">
        <f t="shared" ref="CJ15:CL22" si="24">+D15+P15+AB15+AN15+AZ15+BL15+BX15</f>
        <v>81831698.477360353</v>
      </c>
      <c r="CK15" s="370">
        <f t="shared" si="24"/>
        <v>0</v>
      </c>
      <c r="CL15" s="370">
        <f t="shared" si="24"/>
        <v>0</v>
      </c>
      <c r="CM15" s="372">
        <f>SUM(CI15:CL15)</f>
        <v>164397569.77437073</v>
      </c>
      <c r="CN15" s="370">
        <f>+H15+T15+AF15+AR15+BD15+BP15+CB15</f>
        <v>0</v>
      </c>
      <c r="CO15" s="370">
        <f t="shared" ref="CO15:CQ22" si="25">+I15+U15+AG15+AS15+BE15+BQ15+CC15</f>
        <v>0</v>
      </c>
      <c r="CP15" s="370">
        <f t="shared" si="25"/>
        <v>0</v>
      </c>
      <c r="CQ15" s="370">
        <f t="shared" si="25"/>
        <v>0</v>
      </c>
      <c r="CR15" s="372">
        <f>SUM(CN15:CQ15)</f>
        <v>0</v>
      </c>
      <c r="CS15" s="370">
        <f>CI15+CN15</f>
        <v>82565871.297010392</v>
      </c>
      <c r="CT15" s="370">
        <f t="shared" ref="CT15:CV22" si="26">CJ15+CO15</f>
        <v>81831698.477360353</v>
      </c>
      <c r="CU15" s="370">
        <f t="shared" si="26"/>
        <v>0</v>
      </c>
      <c r="CV15" s="370">
        <f t="shared" si="26"/>
        <v>0</v>
      </c>
      <c r="CW15" s="372">
        <f>SUM(CS15:CV15)</f>
        <v>164397569.77437073</v>
      </c>
      <c r="CX15" s="289"/>
      <c r="CY15" s="289"/>
      <c r="CZ15" s="289"/>
      <c r="DA15" s="289"/>
      <c r="DB15" s="289"/>
    </row>
    <row r="16" spans="1:137" ht="15.75" customHeight="1">
      <c r="A16" s="79" t="s">
        <v>1381</v>
      </c>
      <c r="B16" s="210"/>
      <c r="C16" s="214">
        <v>0</v>
      </c>
      <c r="D16" s="214">
        <v>0</v>
      </c>
      <c r="E16" s="214">
        <v>0</v>
      </c>
      <c r="F16" s="214">
        <v>0</v>
      </c>
      <c r="G16" s="368">
        <f t="shared" si="3"/>
        <v>0</v>
      </c>
      <c r="H16" s="373">
        <v>6402493.2312371423</v>
      </c>
      <c r="I16" s="212">
        <v>5319347.8288987614</v>
      </c>
      <c r="J16" s="212">
        <v>0</v>
      </c>
      <c r="K16" s="212">
        <v>0</v>
      </c>
      <c r="L16" s="370">
        <f t="shared" si="4"/>
        <v>11721841.060135905</v>
      </c>
      <c r="M16" s="371">
        <f t="shared" si="5"/>
        <v>11721841.060135905</v>
      </c>
      <c r="N16" s="210"/>
      <c r="O16" s="214">
        <v>0</v>
      </c>
      <c r="P16" s="214">
        <v>0</v>
      </c>
      <c r="Q16" s="214">
        <v>0</v>
      </c>
      <c r="R16" s="214">
        <v>0</v>
      </c>
      <c r="S16" s="368">
        <f t="shared" si="6"/>
        <v>0</v>
      </c>
      <c r="T16" s="373">
        <v>6735457.0766603993</v>
      </c>
      <c r="U16" s="212">
        <v>6349761.7709828839</v>
      </c>
      <c r="V16" s="212">
        <v>0</v>
      </c>
      <c r="W16" s="212">
        <v>0</v>
      </c>
      <c r="X16" s="370">
        <f t="shared" si="7"/>
        <v>13085218.847643282</v>
      </c>
      <c r="Y16" s="371">
        <f t="shared" si="8"/>
        <v>13085218.847643282</v>
      </c>
      <c r="Z16" s="210"/>
      <c r="AA16" s="214">
        <v>0</v>
      </c>
      <c r="AB16" s="214">
        <v>0</v>
      </c>
      <c r="AC16" s="214">
        <v>0</v>
      </c>
      <c r="AD16" s="214">
        <v>0</v>
      </c>
      <c r="AE16" s="368">
        <f t="shared" si="9"/>
        <v>0</v>
      </c>
      <c r="AF16" s="373">
        <v>1502945.0898811079</v>
      </c>
      <c r="AG16" s="212">
        <v>1395023.3792553884</v>
      </c>
      <c r="AH16" s="212">
        <v>0</v>
      </c>
      <c r="AI16" s="212">
        <v>0</v>
      </c>
      <c r="AJ16" s="370">
        <f t="shared" si="10"/>
        <v>2897968.4691364961</v>
      </c>
      <c r="AK16" s="371">
        <f t="shared" si="11"/>
        <v>2897968.4691364961</v>
      </c>
      <c r="AL16" s="210"/>
      <c r="AM16" s="214">
        <v>0</v>
      </c>
      <c r="AN16" s="214">
        <v>0</v>
      </c>
      <c r="AO16" s="214">
        <v>0</v>
      </c>
      <c r="AP16" s="214">
        <v>0</v>
      </c>
      <c r="AQ16" s="368">
        <f t="shared" si="12"/>
        <v>0</v>
      </c>
      <c r="AR16" s="373">
        <v>44201896.440382086</v>
      </c>
      <c r="AS16" s="212">
        <v>43043560.004538611</v>
      </c>
      <c r="AT16" s="212">
        <v>0</v>
      </c>
      <c r="AU16" s="212">
        <v>0</v>
      </c>
      <c r="AV16" s="370">
        <f t="shared" si="13"/>
        <v>87245456.444920689</v>
      </c>
      <c r="AW16" s="371">
        <f t="shared" si="14"/>
        <v>87245456.444920689</v>
      </c>
      <c r="AX16" s="210"/>
      <c r="AY16" s="214">
        <v>0</v>
      </c>
      <c r="AZ16" s="214">
        <v>0</v>
      </c>
      <c r="BA16" s="214">
        <v>0</v>
      </c>
      <c r="BB16" s="214">
        <v>0</v>
      </c>
      <c r="BC16" s="368">
        <f t="shared" si="15"/>
        <v>0</v>
      </c>
      <c r="BD16" s="373">
        <v>619190.52463602694</v>
      </c>
      <c r="BE16" s="212">
        <v>643150.76289938425</v>
      </c>
      <c r="BF16" s="212">
        <v>0</v>
      </c>
      <c r="BG16" s="212">
        <v>0</v>
      </c>
      <c r="BH16" s="370">
        <f t="shared" si="16"/>
        <v>1262341.2875354113</v>
      </c>
      <c r="BI16" s="371">
        <f t="shared" si="17"/>
        <v>1262341.2875354113</v>
      </c>
      <c r="BJ16" s="210"/>
      <c r="BK16" s="214">
        <v>0</v>
      </c>
      <c r="BL16" s="214">
        <v>0</v>
      </c>
      <c r="BM16" s="214">
        <v>0</v>
      </c>
      <c r="BN16" s="214">
        <v>0</v>
      </c>
      <c r="BO16" s="368">
        <f t="shared" si="18"/>
        <v>0</v>
      </c>
      <c r="BP16" s="373">
        <v>0</v>
      </c>
      <c r="BQ16" s="212">
        <v>0</v>
      </c>
      <c r="BR16" s="212">
        <v>0</v>
      </c>
      <c r="BS16" s="212">
        <v>0</v>
      </c>
      <c r="BT16" s="370">
        <f t="shared" si="19"/>
        <v>0</v>
      </c>
      <c r="BU16" s="371">
        <f t="shared" si="20"/>
        <v>0</v>
      </c>
      <c r="BV16" s="210"/>
      <c r="BW16" s="214">
        <v>0</v>
      </c>
      <c r="BX16" s="214">
        <v>0</v>
      </c>
      <c r="BY16" s="214">
        <v>0</v>
      </c>
      <c r="BZ16" s="214">
        <v>0</v>
      </c>
      <c r="CA16" s="368">
        <f t="shared" si="21"/>
        <v>0</v>
      </c>
      <c r="CB16" s="373">
        <v>948286.55879866541</v>
      </c>
      <c r="CC16" s="212">
        <v>902156.96816442057</v>
      </c>
      <c r="CD16" s="212">
        <v>0</v>
      </c>
      <c r="CE16" s="212">
        <v>0</v>
      </c>
      <c r="CF16" s="370">
        <f t="shared" si="22"/>
        <v>1850443.5269630859</v>
      </c>
      <c r="CG16" s="371">
        <f t="shared" si="23"/>
        <v>1850443.5269630859</v>
      </c>
      <c r="CH16" s="210"/>
      <c r="CI16" s="370">
        <f t="shared" ref="CI16:CI22" si="27">+C16+O16+AA16+AM16+AY16+BK16+BW16</f>
        <v>0</v>
      </c>
      <c r="CJ16" s="370">
        <f t="shared" si="24"/>
        <v>0</v>
      </c>
      <c r="CK16" s="370">
        <f t="shared" si="24"/>
        <v>0</v>
      </c>
      <c r="CL16" s="370">
        <f t="shared" si="24"/>
        <v>0</v>
      </c>
      <c r="CM16" s="372">
        <f t="shared" ref="CM16:CM29" si="28">SUM(CI16:CL16)</f>
        <v>0</v>
      </c>
      <c r="CN16" s="370">
        <f t="shared" ref="CN16:CN22" si="29">+H16+T16+AF16+AR16+BD16+BP16+CB16</f>
        <v>60410268.921595432</v>
      </c>
      <c r="CO16" s="370">
        <f t="shared" si="25"/>
        <v>57653000.714739449</v>
      </c>
      <c r="CP16" s="370">
        <f t="shared" si="25"/>
        <v>0</v>
      </c>
      <c r="CQ16" s="370">
        <f t="shared" si="25"/>
        <v>0</v>
      </c>
      <c r="CR16" s="372">
        <f t="shared" ref="CR16:CR29" si="30">SUM(CN16:CQ16)</f>
        <v>118063269.63633488</v>
      </c>
      <c r="CS16" s="370">
        <f t="shared" ref="CS16:CS22" si="31">CI16+CN16</f>
        <v>60410268.921595432</v>
      </c>
      <c r="CT16" s="370">
        <f t="shared" si="26"/>
        <v>57653000.714739449</v>
      </c>
      <c r="CU16" s="370">
        <f t="shared" si="26"/>
        <v>0</v>
      </c>
      <c r="CV16" s="370">
        <f t="shared" si="26"/>
        <v>0</v>
      </c>
      <c r="CW16" s="372">
        <f t="shared" ref="CW16:CW29" si="32">SUM(CS16:CV16)</f>
        <v>118063269.63633488</v>
      </c>
      <c r="CX16" s="289"/>
      <c r="CZ16" s="289"/>
      <c r="DB16" s="289"/>
    </row>
    <row r="17" spans="1:135" ht="15.75" customHeight="1">
      <c r="A17" s="79" t="s">
        <v>1382</v>
      </c>
      <c r="B17" s="210"/>
      <c r="C17" s="212">
        <v>0</v>
      </c>
      <c r="D17" s="212">
        <v>0</v>
      </c>
      <c r="E17" s="212">
        <v>0</v>
      </c>
      <c r="F17" s="212">
        <v>0</v>
      </c>
      <c r="G17" s="368">
        <f t="shared" si="3"/>
        <v>0</v>
      </c>
      <c r="H17" s="373">
        <v>517236.37559999991</v>
      </c>
      <c r="I17" s="212">
        <v>428233.91240000009</v>
      </c>
      <c r="J17" s="212">
        <v>0</v>
      </c>
      <c r="K17" s="212">
        <v>0</v>
      </c>
      <c r="L17" s="370">
        <f t="shared" si="4"/>
        <v>945470.28799999994</v>
      </c>
      <c r="M17" s="371">
        <f t="shared" si="5"/>
        <v>945470.28799999994</v>
      </c>
      <c r="N17" s="210"/>
      <c r="O17" s="212">
        <v>0</v>
      </c>
      <c r="P17" s="212">
        <v>0</v>
      </c>
      <c r="Q17" s="212">
        <v>0</v>
      </c>
      <c r="R17" s="212">
        <v>0</v>
      </c>
      <c r="S17" s="368">
        <f t="shared" si="6"/>
        <v>0</v>
      </c>
      <c r="T17" s="373">
        <v>642009.68159999908</v>
      </c>
      <c r="U17" s="212">
        <v>604856.27439999906</v>
      </c>
      <c r="V17" s="212">
        <v>0</v>
      </c>
      <c r="W17" s="212">
        <v>0</v>
      </c>
      <c r="X17" s="370">
        <f t="shared" si="7"/>
        <v>1246865.9559999981</v>
      </c>
      <c r="Y17" s="371">
        <f t="shared" si="8"/>
        <v>1246865.9559999981</v>
      </c>
      <c r="Z17" s="210"/>
      <c r="AA17" s="212">
        <v>0</v>
      </c>
      <c r="AB17" s="212">
        <v>0</v>
      </c>
      <c r="AC17" s="212">
        <v>0</v>
      </c>
      <c r="AD17" s="212">
        <v>0</v>
      </c>
      <c r="AE17" s="368">
        <f t="shared" si="9"/>
        <v>0</v>
      </c>
      <c r="AF17" s="373">
        <v>110413.9932</v>
      </c>
      <c r="AG17" s="212">
        <v>101136.2058</v>
      </c>
      <c r="AH17" s="212">
        <v>0</v>
      </c>
      <c r="AI17" s="212">
        <v>0</v>
      </c>
      <c r="AJ17" s="370">
        <f t="shared" si="10"/>
        <v>211550.19899999999</v>
      </c>
      <c r="AK17" s="371">
        <f t="shared" si="11"/>
        <v>211550.19899999999</v>
      </c>
      <c r="AL17" s="210"/>
      <c r="AM17" s="212">
        <v>0</v>
      </c>
      <c r="AN17" s="212">
        <v>0</v>
      </c>
      <c r="AO17" s="212">
        <v>0</v>
      </c>
      <c r="AP17" s="212">
        <v>0</v>
      </c>
      <c r="AQ17" s="368">
        <f t="shared" si="12"/>
        <v>0</v>
      </c>
      <c r="AR17" s="373">
        <v>3251371.9994000001</v>
      </c>
      <c r="AS17" s="212">
        <v>3232102.7297999999</v>
      </c>
      <c r="AT17" s="212">
        <v>0</v>
      </c>
      <c r="AU17" s="212">
        <v>0</v>
      </c>
      <c r="AV17" s="370">
        <f t="shared" si="13"/>
        <v>6483474.7291999999</v>
      </c>
      <c r="AW17" s="371">
        <f t="shared" si="14"/>
        <v>6483474.7291999999</v>
      </c>
      <c r="AX17" s="210"/>
      <c r="AY17" s="212">
        <v>0</v>
      </c>
      <c r="AZ17" s="212">
        <v>0</v>
      </c>
      <c r="BA17" s="212">
        <v>0</v>
      </c>
      <c r="BB17" s="212">
        <v>0</v>
      </c>
      <c r="BC17" s="368">
        <f t="shared" si="15"/>
        <v>0</v>
      </c>
      <c r="BD17" s="373">
        <v>20524.522199999999</v>
      </c>
      <c r="BE17" s="212">
        <v>21899.050600000002</v>
      </c>
      <c r="BF17" s="212">
        <v>0</v>
      </c>
      <c r="BG17" s="212">
        <v>0</v>
      </c>
      <c r="BH17" s="370">
        <f t="shared" si="16"/>
        <v>42423.572800000002</v>
      </c>
      <c r="BI17" s="371">
        <f t="shared" si="17"/>
        <v>42423.572800000002</v>
      </c>
      <c r="BJ17" s="210"/>
      <c r="BK17" s="212">
        <v>0</v>
      </c>
      <c r="BL17" s="212">
        <v>0</v>
      </c>
      <c r="BM17" s="212">
        <v>0</v>
      </c>
      <c r="BN17" s="212">
        <v>0</v>
      </c>
      <c r="BO17" s="368">
        <f t="shared" si="18"/>
        <v>0</v>
      </c>
      <c r="BP17" s="373">
        <v>0</v>
      </c>
      <c r="BQ17" s="212">
        <v>0</v>
      </c>
      <c r="BR17" s="212">
        <v>0</v>
      </c>
      <c r="BS17" s="212">
        <v>0</v>
      </c>
      <c r="BT17" s="370">
        <f t="shared" si="19"/>
        <v>0</v>
      </c>
      <c r="BU17" s="371">
        <f t="shared" si="20"/>
        <v>0</v>
      </c>
      <c r="BV17" s="210"/>
      <c r="BW17" s="212">
        <v>0</v>
      </c>
      <c r="BX17" s="212">
        <v>0</v>
      </c>
      <c r="BY17" s="212">
        <v>0</v>
      </c>
      <c r="BZ17" s="212">
        <v>0</v>
      </c>
      <c r="CA17" s="368">
        <f t="shared" si="21"/>
        <v>0</v>
      </c>
      <c r="CB17" s="373">
        <v>35662.768400000001</v>
      </c>
      <c r="CC17" s="212">
        <v>34484.142000000007</v>
      </c>
      <c r="CD17" s="212">
        <v>0</v>
      </c>
      <c r="CE17" s="212">
        <v>0</v>
      </c>
      <c r="CF17" s="370">
        <f t="shared" si="22"/>
        <v>70146.910400000008</v>
      </c>
      <c r="CG17" s="371">
        <f t="shared" si="23"/>
        <v>70146.910400000008</v>
      </c>
      <c r="CH17" s="210"/>
      <c r="CI17" s="370">
        <f t="shared" si="27"/>
        <v>0</v>
      </c>
      <c r="CJ17" s="370">
        <f t="shared" si="24"/>
        <v>0</v>
      </c>
      <c r="CK17" s="370">
        <f t="shared" si="24"/>
        <v>0</v>
      </c>
      <c r="CL17" s="370">
        <f t="shared" si="24"/>
        <v>0</v>
      </c>
      <c r="CM17" s="372">
        <f t="shared" si="28"/>
        <v>0</v>
      </c>
      <c r="CN17" s="370">
        <f t="shared" si="29"/>
        <v>4577219.3403999992</v>
      </c>
      <c r="CO17" s="370">
        <f t="shared" si="25"/>
        <v>4422712.3149999985</v>
      </c>
      <c r="CP17" s="370">
        <f t="shared" si="25"/>
        <v>0</v>
      </c>
      <c r="CQ17" s="370">
        <f t="shared" si="25"/>
        <v>0</v>
      </c>
      <c r="CR17" s="372">
        <f t="shared" si="30"/>
        <v>8999931.6553999968</v>
      </c>
      <c r="CS17" s="370">
        <f t="shared" si="31"/>
        <v>4577219.3403999992</v>
      </c>
      <c r="CT17" s="370">
        <f t="shared" si="26"/>
        <v>4422712.3149999985</v>
      </c>
      <c r="CU17" s="370">
        <f t="shared" si="26"/>
        <v>0</v>
      </c>
      <c r="CV17" s="370">
        <f t="shared" si="26"/>
        <v>0</v>
      </c>
      <c r="CW17" s="372">
        <f t="shared" si="32"/>
        <v>8999931.6553999968</v>
      </c>
      <c r="CZ17" s="289"/>
      <c r="DB17" s="289"/>
    </row>
    <row r="18" spans="1:135" ht="15.75" customHeight="1">
      <c r="A18" s="79" t="s">
        <v>1383</v>
      </c>
      <c r="B18" s="210"/>
      <c r="C18" s="212">
        <v>0</v>
      </c>
      <c r="D18" s="212">
        <v>0</v>
      </c>
      <c r="E18" s="212">
        <v>0</v>
      </c>
      <c r="F18" s="212">
        <v>0</v>
      </c>
      <c r="G18" s="368">
        <f t="shared" si="3"/>
        <v>0</v>
      </c>
      <c r="H18" s="373">
        <v>3477450.494757995</v>
      </c>
      <c r="I18" s="212">
        <v>2946524.0892080353</v>
      </c>
      <c r="J18" s="212">
        <v>0</v>
      </c>
      <c r="K18" s="212">
        <v>0</v>
      </c>
      <c r="L18" s="370">
        <f t="shared" si="4"/>
        <v>6423974.5839660298</v>
      </c>
      <c r="M18" s="371">
        <f t="shared" si="5"/>
        <v>6423974.5839660298</v>
      </c>
      <c r="N18" s="210"/>
      <c r="O18" s="212">
        <v>0</v>
      </c>
      <c r="P18" s="212">
        <v>0</v>
      </c>
      <c r="Q18" s="212">
        <v>0</v>
      </c>
      <c r="R18" s="212">
        <v>0</v>
      </c>
      <c r="S18" s="368">
        <f t="shared" si="6"/>
        <v>0</v>
      </c>
      <c r="T18" s="373">
        <v>3956106.4909119704</v>
      </c>
      <c r="U18" s="212">
        <v>3711786.3750836859</v>
      </c>
      <c r="V18" s="212">
        <v>0</v>
      </c>
      <c r="W18" s="212">
        <v>0</v>
      </c>
      <c r="X18" s="370">
        <f t="shared" si="7"/>
        <v>7667892.8659956567</v>
      </c>
      <c r="Y18" s="371">
        <f t="shared" si="8"/>
        <v>7667892.8659956567</v>
      </c>
      <c r="Z18" s="210"/>
      <c r="AA18" s="212">
        <v>0</v>
      </c>
      <c r="AB18" s="212">
        <v>0</v>
      </c>
      <c r="AC18" s="212">
        <v>0</v>
      </c>
      <c r="AD18" s="212">
        <v>0</v>
      </c>
      <c r="AE18" s="368">
        <f t="shared" si="9"/>
        <v>0</v>
      </c>
      <c r="AF18" s="373">
        <v>680102.63011817506</v>
      </c>
      <c r="AG18" s="212">
        <v>637816.45622481685</v>
      </c>
      <c r="AH18" s="212">
        <v>0</v>
      </c>
      <c r="AI18" s="212">
        <v>0</v>
      </c>
      <c r="AJ18" s="370">
        <f t="shared" si="10"/>
        <v>1317919.0863429918</v>
      </c>
      <c r="AK18" s="371">
        <f t="shared" si="11"/>
        <v>1317919.0863429918</v>
      </c>
      <c r="AL18" s="210"/>
      <c r="AM18" s="212">
        <v>0</v>
      </c>
      <c r="AN18" s="212">
        <v>0</v>
      </c>
      <c r="AO18" s="212">
        <v>0</v>
      </c>
      <c r="AP18" s="212">
        <v>0</v>
      </c>
      <c r="AQ18" s="368">
        <f t="shared" si="12"/>
        <v>0</v>
      </c>
      <c r="AR18" s="373">
        <v>15511597.042555271</v>
      </c>
      <c r="AS18" s="212">
        <v>15484374.648589984</v>
      </c>
      <c r="AT18" s="212">
        <v>0</v>
      </c>
      <c r="AU18" s="212">
        <v>0</v>
      </c>
      <c r="AV18" s="370">
        <f t="shared" si="13"/>
        <v>30995971.691145256</v>
      </c>
      <c r="AW18" s="371">
        <f t="shared" si="14"/>
        <v>30995971.691145256</v>
      </c>
      <c r="AX18" s="210"/>
      <c r="AY18" s="212">
        <v>0</v>
      </c>
      <c r="AZ18" s="212">
        <v>0</v>
      </c>
      <c r="BA18" s="212">
        <v>0</v>
      </c>
      <c r="BB18" s="212">
        <v>0</v>
      </c>
      <c r="BC18" s="368">
        <f t="shared" si="15"/>
        <v>0</v>
      </c>
      <c r="BD18" s="373">
        <v>130969.67747526162</v>
      </c>
      <c r="BE18" s="212">
        <v>140953.91297786005</v>
      </c>
      <c r="BF18" s="212">
        <v>0</v>
      </c>
      <c r="BG18" s="212">
        <v>0</v>
      </c>
      <c r="BH18" s="370">
        <f t="shared" si="16"/>
        <v>271923.59045312169</v>
      </c>
      <c r="BI18" s="371">
        <f t="shared" si="17"/>
        <v>271923.59045312169</v>
      </c>
      <c r="BJ18" s="210"/>
      <c r="BK18" s="212">
        <v>0</v>
      </c>
      <c r="BL18" s="212">
        <v>0</v>
      </c>
      <c r="BM18" s="212">
        <v>0</v>
      </c>
      <c r="BN18" s="212">
        <v>0</v>
      </c>
      <c r="BO18" s="368">
        <f t="shared" si="18"/>
        <v>0</v>
      </c>
      <c r="BP18" s="373">
        <v>0</v>
      </c>
      <c r="BQ18" s="212">
        <v>0</v>
      </c>
      <c r="BR18" s="212">
        <v>0</v>
      </c>
      <c r="BS18" s="212">
        <v>0</v>
      </c>
      <c r="BT18" s="370">
        <f t="shared" si="19"/>
        <v>0</v>
      </c>
      <c r="BU18" s="371">
        <f t="shared" si="20"/>
        <v>0</v>
      </c>
      <c r="BV18" s="210"/>
      <c r="BW18" s="212">
        <v>0</v>
      </c>
      <c r="BX18" s="212">
        <v>0</v>
      </c>
      <c r="BY18" s="212">
        <v>0</v>
      </c>
      <c r="BZ18" s="212">
        <v>0</v>
      </c>
      <c r="CA18" s="368">
        <f t="shared" si="21"/>
        <v>0</v>
      </c>
      <c r="CB18" s="373">
        <v>130969.67747526165</v>
      </c>
      <c r="CC18" s="212">
        <v>129207.75356303844</v>
      </c>
      <c r="CD18" s="212">
        <v>0</v>
      </c>
      <c r="CE18" s="212">
        <v>0</v>
      </c>
      <c r="CF18" s="370">
        <f t="shared" si="22"/>
        <v>260177.4310383001</v>
      </c>
      <c r="CG18" s="371">
        <f t="shared" si="23"/>
        <v>260177.4310383001</v>
      </c>
      <c r="CH18" s="210"/>
      <c r="CI18" s="370">
        <f t="shared" si="27"/>
        <v>0</v>
      </c>
      <c r="CJ18" s="370">
        <f t="shared" si="24"/>
        <v>0</v>
      </c>
      <c r="CK18" s="370">
        <f t="shared" si="24"/>
        <v>0</v>
      </c>
      <c r="CL18" s="370">
        <f t="shared" si="24"/>
        <v>0</v>
      </c>
      <c r="CM18" s="372">
        <f t="shared" si="28"/>
        <v>0</v>
      </c>
      <c r="CN18" s="370">
        <f t="shared" si="29"/>
        <v>23887196.013293937</v>
      </c>
      <c r="CO18" s="370">
        <f t="shared" si="25"/>
        <v>23050663.235647421</v>
      </c>
      <c r="CP18" s="370">
        <f t="shared" si="25"/>
        <v>0</v>
      </c>
      <c r="CQ18" s="370">
        <f t="shared" si="25"/>
        <v>0</v>
      </c>
      <c r="CR18" s="372">
        <f t="shared" si="30"/>
        <v>46937859.248941362</v>
      </c>
      <c r="CS18" s="370">
        <f t="shared" si="31"/>
        <v>23887196.013293937</v>
      </c>
      <c r="CT18" s="370">
        <f t="shared" si="26"/>
        <v>23050663.235647421</v>
      </c>
      <c r="CU18" s="370">
        <f t="shared" si="26"/>
        <v>0</v>
      </c>
      <c r="CV18" s="370">
        <f t="shared" si="26"/>
        <v>0</v>
      </c>
      <c r="CW18" s="372">
        <f t="shared" si="32"/>
        <v>46937859.248941362</v>
      </c>
    </row>
    <row r="19" spans="1:135" ht="15.75" customHeight="1">
      <c r="A19" s="119" t="s">
        <v>196</v>
      </c>
      <c r="B19" s="210">
        <v>2</v>
      </c>
      <c r="C19" s="213">
        <f t="shared" ref="C19:F19" si="33">SUM(C16:C18)</f>
        <v>0</v>
      </c>
      <c r="D19" s="213">
        <f t="shared" si="33"/>
        <v>0</v>
      </c>
      <c r="E19" s="213">
        <f t="shared" si="33"/>
        <v>0</v>
      </c>
      <c r="F19" s="213">
        <f t="shared" si="33"/>
        <v>0</v>
      </c>
      <c r="G19" s="368">
        <f t="shared" si="3"/>
        <v>0</v>
      </c>
      <c r="H19" s="374">
        <f t="shared" ref="H19:K19" si="34">SUM(H16:H18)</f>
        <v>10397180.101595137</v>
      </c>
      <c r="I19" s="213">
        <f t="shared" si="34"/>
        <v>8694105.830506796</v>
      </c>
      <c r="J19" s="213">
        <f t="shared" si="34"/>
        <v>0</v>
      </c>
      <c r="K19" s="213">
        <f t="shared" si="34"/>
        <v>0</v>
      </c>
      <c r="L19" s="370">
        <f t="shared" si="4"/>
        <v>19091285.932101935</v>
      </c>
      <c r="M19" s="371">
        <f t="shared" si="5"/>
        <v>19091285.932101935</v>
      </c>
      <c r="N19" s="210">
        <v>2</v>
      </c>
      <c r="O19" s="213">
        <f t="shared" ref="O19:R19" si="35">SUM(O16:O18)</f>
        <v>0</v>
      </c>
      <c r="P19" s="213">
        <f t="shared" si="35"/>
        <v>0</v>
      </c>
      <c r="Q19" s="213">
        <f t="shared" si="35"/>
        <v>0</v>
      </c>
      <c r="R19" s="213">
        <f t="shared" si="35"/>
        <v>0</v>
      </c>
      <c r="S19" s="368">
        <f t="shared" si="6"/>
        <v>0</v>
      </c>
      <c r="T19" s="374">
        <f t="shared" ref="T19:W19" si="36">SUM(T16:T18)</f>
        <v>11333573.249172369</v>
      </c>
      <c r="U19" s="213">
        <f t="shared" si="36"/>
        <v>10666404.420466568</v>
      </c>
      <c r="V19" s="213">
        <f t="shared" si="36"/>
        <v>0</v>
      </c>
      <c r="W19" s="213">
        <f t="shared" si="36"/>
        <v>0</v>
      </c>
      <c r="X19" s="370">
        <f t="shared" si="7"/>
        <v>21999977.669638939</v>
      </c>
      <c r="Y19" s="371">
        <f t="shared" si="8"/>
        <v>21999977.669638939</v>
      </c>
      <c r="Z19" s="210">
        <v>2</v>
      </c>
      <c r="AA19" s="213">
        <f t="shared" ref="AA19:AD19" si="37">SUM(AA16:AA18)</f>
        <v>0</v>
      </c>
      <c r="AB19" s="213">
        <f t="shared" si="37"/>
        <v>0</v>
      </c>
      <c r="AC19" s="213">
        <f t="shared" si="37"/>
        <v>0</v>
      </c>
      <c r="AD19" s="213">
        <f t="shared" si="37"/>
        <v>0</v>
      </c>
      <c r="AE19" s="368">
        <f t="shared" si="9"/>
        <v>0</v>
      </c>
      <c r="AF19" s="374">
        <f t="shared" ref="AF19:AI19" si="38">SUM(AF16:AF18)</f>
        <v>2293461.713199283</v>
      </c>
      <c r="AG19" s="213">
        <f t="shared" si="38"/>
        <v>2133976.0412802054</v>
      </c>
      <c r="AH19" s="213">
        <f t="shared" si="38"/>
        <v>0</v>
      </c>
      <c r="AI19" s="213">
        <f t="shared" si="38"/>
        <v>0</v>
      </c>
      <c r="AJ19" s="370">
        <f t="shared" si="10"/>
        <v>4427437.7544794884</v>
      </c>
      <c r="AK19" s="371">
        <f t="shared" si="11"/>
        <v>4427437.7544794884</v>
      </c>
      <c r="AL19" s="210">
        <v>2</v>
      </c>
      <c r="AM19" s="213">
        <f t="shared" ref="AM19:AP19" si="39">SUM(AM16:AM18)</f>
        <v>0</v>
      </c>
      <c r="AN19" s="213">
        <f t="shared" si="39"/>
        <v>0</v>
      </c>
      <c r="AO19" s="213">
        <f t="shared" si="39"/>
        <v>0</v>
      </c>
      <c r="AP19" s="213">
        <f t="shared" si="39"/>
        <v>0</v>
      </c>
      <c r="AQ19" s="368">
        <f t="shared" si="12"/>
        <v>0</v>
      </c>
      <c r="AR19" s="374">
        <f t="shared" ref="AR19:AU19" si="40">SUM(AR16:AR18)</f>
        <v>62964865.482337356</v>
      </c>
      <c r="AS19" s="213">
        <f t="shared" si="40"/>
        <v>61760037.382928595</v>
      </c>
      <c r="AT19" s="213">
        <f t="shared" si="40"/>
        <v>0</v>
      </c>
      <c r="AU19" s="213">
        <f t="shared" si="40"/>
        <v>0</v>
      </c>
      <c r="AV19" s="370">
        <f t="shared" si="13"/>
        <v>124724902.86526595</v>
      </c>
      <c r="AW19" s="371">
        <f t="shared" si="14"/>
        <v>124724902.86526595</v>
      </c>
      <c r="AX19" s="210">
        <v>2</v>
      </c>
      <c r="AY19" s="213">
        <f t="shared" ref="AY19:BB19" si="41">SUM(AY16:AY18)</f>
        <v>0</v>
      </c>
      <c r="AZ19" s="213">
        <f t="shared" si="41"/>
        <v>0</v>
      </c>
      <c r="BA19" s="213">
        <f t="shared" si="41"/>
        <v>0</v>
      </c>
      <c r="BB19" s="213">
        <f t="shared" si="41"/>
        <v>0</v>
      </c>
      <c r="BC19" s="368">
        <f t="shared" si="15"/>
        <v>0</v>
      </c>
      <c r="BD19" s="374">
        <f t="shared" ref="BD19:BG19" si="42">SUM(BD16:BD18)</f>
        <v>770684.72431128856</v>
      </c>
      <c r="BE19" s="213">
        <f t="shared" si="42"/>
        <v>806003.72647724429</v>
      </c>
      <c r="BF19" s="213">
        <f t="shared" si="42"/>
        <v>0</v>
      </c>
      <c r="BG19" s="213">
        <f t="shared" si="42"/>
        <v>0</v>
      </c>
      <c r="BH19" s="370">
        <f t="shared" si="16"/>
        <v>1576688.4507885328</v>
      </c>
      <c r="BI19" s="371">
        <f t="shared" si="17"/>
        <v>1576688.4507885328</v>
      </c>
      <c r="BJ19" s="210">
        <v>2</v>
      </c>
      <c r="BK19" s="213">
        <f t="shared" ref="BK19:BN19" si="43">SUM(BK16:BK18)</f>
        <v>0</v>
      </c>
      <c r="BL19" s="213">
        <f t="shared" si="43"/>
        <v>0</v>
      </c>
      <c r="BM19" s="213">
        <f t="shared" si="43"/>
        <v>0</v>
      </c>
      <c r="BN19" s="213">
        <f t="shared" si="43"/>
        <v>0</v>
      </c>
      <c r="BO19" s="368">
        <f t="shared" si="18"/>
        <v>0</v>
      </c>
      <c r="BP19" s="374">
        <f t="shared" ref="BP19:BS19" si="44">SUM(BP16:BP18)</f>
        <v>0</v>
      </c>
      <c r="BQ19" s="213">
        <f t="shared" si="44"/>
        <v>0</v>
      </c>
      <c r="BR19" s="213">
        <f t="shared" si="44"/>
        <v>0</v>
      </c>
      <c r="BS19" s="213">
        <f t="shared" si="44"/>
        <v>0</v>
      </c>
      <c r="BT19" s="370">
        <f t="shared" si="19"/>
        <v>0</v>
      </c>
      <c r="BU19" s="371">
        <f t="shared" si="20"/>
        <v>0</v>
      </c>
      <c r="BV19" s="210">
        <v>2</v>
      </c>
      <c r="BW19" s="213">
        <f t="shared" ref="BW19:BZ19" si="45">SUM(BW16:BW18)</f>
        <v>0</v>
      </c>
      <c r="BX19" s="213">
        <f t="shared" si="45"/>
        <v>0</v>
      </c>
      <c r="BY19" s="213">
        <f t="shared" si="45"/>
        <v>0</v>
      </c>
      <c r="BZ19" s="213">
        <f t="shared" si="45"/>
        <v>0</v>
      </c>
      <c r="CA19" s="368">
        <f t="shared" si="21"/>
        <v>0</v>
      </c>
      <c r="CB19" s="374">
        <f t="shared" ref="CB19:CE19" si="46">SUM(CB16:CB18)</f>
        <v>1114919.0046739271</v>
      </c>
      <c r="CC19" s="213">
        <f t="shared" si="46"/>
        <v>1065848.863727459</v>
      </c>
      <c r="CD19" s="213">
        <f t="shared" si="46"/>
        <v>0</v>
      </c>
      <c r="CE19" s="213">
        <f t="shared" si="46"/>
        <v>0</v>
      </c>
      <c r="CF19" s="370">
        <f t="shared" si="22"/>
        <v>2180767.8684013858</v>
      </c>
      <c r="CG19" s="371">
        <f t="shared" si="23"/>
        <v>2180767.8684013858</v>
      </c>
      <c r="CH19" s="210">
        <v>2</v>
      </c>
      <c r="CI19" s="370">
        <f t="shared" si="27"/>
        <v>0</v>
      </c>
      <c r="CJ19" s="370">
        <f t="shared" si="24"/>
        <v>0</v>
      </c>
      <c r="CK19" s="370">
        <f t="shared" si="24"/>
        <v>0</v>
      </c>
      <c r="CL19" s="370">
        <f t="shared" si="24"/>
        <v>0</v>
      </c>
      <c r="CM19" s="372">
        <f t="shared" si="28"/>
        <v>0</v>
      </c>
      <c r="CN19" s="370">
        <f t="shared" si="29"/>
        <v>88874684.275289372</v>
      </c>
      <c r="CO19" s="370">
        <f t="shared" si="25"/>
        <v>85126376.265386879</v>
      </c>
      <c r="CP19" s="370">
        <f t="shared" si="25"/>
        <v>0</v>
      </c>
      <c r="CQ19" s="370">
        <f t="shared" si="25"/>
        <v>0</v>
      </c>
      <c r="CR19" s="372">
        <f t="shared" si="30"/>
        <v>174001060.54067624</v>
      </c>
      <c r="CS19" s="370">
        <f t="shared" si="31"/>
        <v>88874684.275289372</v>
      </c>
      <c r="CT19" s="370">
        <f t="shared" si="26"/>
        <v>85126376.265386879</v>
      </c>
      <c r="CU19" s="370">
        <f t="shared" si="26"/>
        <v>0</v>
      </c>
      <c r="CV19" s="370">
        <f t="shared" si="26"/>
        <v>0</v>
      </c>
      <c r="CW19" s="372">
        <f t="shared" si="32"/>
        <v>174001060.54067624</v>
      </c>
      <c r="CX19" s="289"/>
      <c r="CY19" s="289"/>
      <c r="CZ19" s="289"/>
      <c r="DA19" s="289"/>
      <c r="DB19" s="289"/>
    </row>
    <row r="20" spans="1:135" ht="15.75" customHeight="1">
      <c r="A20" s="79" t="s">
        <v>198</v>
      </c>
      <c r="B20" s="210">
        <v>3</v>
      </c>
      <c r="C20" s="212">
        <v>0</v>
      </c>
      <c r="D20" s="212">
        <v>0</v>
      </c>
      <c r="E20" s="212">
        <v>0</v>
      </c>
      <c r="F20" s="212">
        <v>0</v>
      </c>
      <c r="G20" s="368">
        <f t="shared" si="3"/>
        <v>0</v>
      </c>
      <c r="H20" s="373">
        <v>0</v>
      </c>
      <c r="I20" s="212">
        <v>0</v>
      </c>
      <c r="J20" s="212">
        <v>0</v>
      </c>
      <c r="K20" s="212">
        <v>0</v>
      </c>
      <c r="L20" s="370">
        <f t="shared" si="4"/>
        <v>0</v>
      </c>
      <c r="M20" s="371">
        <f t="shared" si="5"/>
        <v>0</v>
      </c>
      <c r="N20" s="210">
        <v>3</v>
      </c>
      <c r="O20" s="212">
        <v>0</v>
      </c>
      <c r="P20" s="212">
        <v>0</v>
      </c>
      <c r="Q20" s="212">
        <v>0</v>
      </c>
      <c r="R20" s="212">
        <v>0</v>
      </c>
      <c r="S20" s="368">
        <f t="shared" si="6"/>
        <v>0</v>
      </c>
      <c r="T20" s="373">
        <v>0</v>
      </c>
      <c r="U20" s="212">
        <v>0</v>
      </c>
      <c r="V20" s="212">
        <v>0</v>
      </c>
      <c r="W20" s="212">
        <v>0</v>
      </c>
      <c r="X20" s="370">
        <f t="shared" si="7"/>
        <v>0</v>
      </c>
      <c r="Y20" s="371">
        <f t="shared" si="8"/>
        <v>0</v>
      </c>
      <c r="Z20" s="210">
        <v>3</v>
      </c>
      <c r="AA20" s="212">
        <v>0</v>
      </c>
      <c r="AB20" s="212">
        <v>0</v>
      </c>
      <c r="AC20" s="212">
        <v>0</v>
      </c>
      <c r="AD20" s="212">
        <v>0</v>
      </c>
      <c r="AE20" s="368">
        <f t="shared" si="9"/>
        <v>0</v>
      </c>
      <c r="AF20" s="373">
        <v>0</v>
      </c>
      <c r="AG20" s="212">
        <v>0</v>
      </c>
      <c r="AH20" s="212">
        <v>0</v>
      </c>
      <c r="AI20" s="212">
        <v>0</v>
      </c>
      <c r="AJ20" s="370">
        <f t="shared" si="10"/>
        <v>0</v>
      </c>
      <c r="AK20" s="371">
        <f t="shared" si="11"/>
        <v>0</v>
      </c>
      <c r="AL20" s="210">
        <v>3</v>
      </c>
      <c r="AM20" s="212">
        <v>0</v>
      </c>
      <c r="AN20" s="212">
        <v>0</v>
      </c>
      <c r="AO20" s="212">
        <v>0</v>
      </c>
      <c r="AP20" s="212">
        <v>0</v>
      </c>
      <c r="AQ20" s="368">
        <f t="shared" si="12"/>
        <v>0</v>
      </c>
      <c r="AR20" s="373">
        <v>0</v>
      </c>
      <c r="AS20" s="212">
        <v>0</v>
      </c>
      <c r="AT20" s="212">
        <v>0</v>
      </c>
      <c r="AU20" s="212">
        <v>0</v>
      </c>
      <c r="AV20" s="370">
        <f t="shared" si="13"/>
        <v>0</v>
      </c>
      <c r="AW20" s="371">
        <f t="shared" si="14"/>
        <v>0</v>
      </c>
      <c r="AX20" s="210">
        <v>3</v>
      </c>
      <c r="AY20" s="212">
        <v>0</v>
      </c>
      <c r="AZ20" s="212">
        <v>0</v>
      </c>
      <c r="BA20" s="212">
        <v>0</v>
      </c>
      <c r="BB20" s="212">
        <v>0</v>
      </c>
      <c r="BC20" s="368">
        <f t="shared" si="15"/>
        <v>0</v>
      </c>
      <c r="BD20" s="373">
        <v>0</v>
      </c>
      <c r="BE20" s="212">
        <v>0</v>
      </c>
      <c r="BF20" s="212">
        <v>0</v>
      </c>
      <c r="BG20" s="212">
        <v>0</v>
      </c>
      <c r="BH20" s="370">
        <f t="shared" si="16"/>
        <v>0</v>
      </c>
      <c r="BI20" s="371">
        <f t="shared" si="17"/>
        <v>0</v>
      </c>
      <c r="BJ20" s="210">
        <v>3</v>
      </c>
      <c r="BK20" s="212">
        <v>0</v>
      </c>
      <c r="BL20" s="212">
        <v>0</v>
      </c>
      <c r="BM20" s="212">
        <v>0</v>
      </c>
      <c r="BN20" s="212">
        <v>0</v>
      </c>
      <c r="BO20" s="368">
        <f t="shared" si="18"/>
        <v>0</v>
      </c>
      <c r="BP20" s="373">
        <v>0</v>
      </c>
      <c r="BQ20" s="212">
        <v>0</v>
      </c>
      <c r="BR20" s="212">
        <v>0</v>
      </c>
      <c r="BS20" s="212">
        <v>0</v>
      </c>
      <c r="BT20" s="370">
        <f t="shared" si="19"/>
        <v>0</v>
      </c>
      <c r="BU20" s="371">
        <f t="shared" si="20"/>
        <v>0</v>
      </c>
      <c r="BV20" s="210">
        <v>3</v>
      </c>
      <c r="BW20" s="212">
        <v>0</v>
      </c>
      <c r="BX20" s="212">
        <v>0</v>
      </c>
      <c r="BY20" s="212">
        <v>0</v>
      </c>
      <c r="BZ20" s="212">
        <v>0</v>
      </c>
      <c r="CA20" s="368">
        <f t="shared" si="21"/>
        <v>0</v>
      </c>
      <c r="CB20" s="373">
        <v>0</v>
      </c>
      <c r="CC20" s="212">
        <v>0</v>
      </c>
      <c r="CD20" s="212">
        <v>0</v>
      </c>
      <c r="CE20" s="212">
        <v>0</v>
      </c>
      <c r="CF20" s="370">
        <f t="shared" si="22"/>
        <v>0</v>
      </c>
      <c r="CG20" s="371">
        <f t="shared" si="23"/>
        <v>0</v>
      </c>
      <c r="CH20" s="210">
        <v>3</v>
      </c>
      <c r="CI20" s="370">
        <f t="shared" si="27"/>
        <v>0</v>
      </c>
      <c r="CJ20" s="370">
        <f t="shared" si="24"/>
        <v>0</v>
      </c>
      <c r="CK20" s="370">
        <f t="shared" si="24"/>
        <v>0</v>
      </c>
      <c r="CL20" s="370">
        <f t="shared" si="24"/>
        <v>0</v>
      </c>
      <c r="CM20" s="372">
        <f t="shared" si="28"/>
        <v>0</v>
      </c>
      <c r="CN20" s="370">
        <f t="shared" si="29"/>
        <v>0</v>
      </c>
      <c r="CO20" s="370">
        <f t="shared" si="25"/>
        <v>0</v>
      </c>
      <c r="CP20" s="370">
        <f t="shared" si="25"/>
        <v>0</v>
      </c>
      <c r="CQ20" s="370">
        <f t="shared" si="25"/>
        <v>0</v>
      </c>
      <c r="CR20" s="372">
        <f t="shared" si="30"/>
        <v>0</v>
      </c>
      <c r="CS20" s="370">
        <f t="shared" si="31"/>
        <v>0</v>
      </c>
      <c r="CT20" s="370">
        <f t="shared" si="26"/>
        <v>0</v>
      </c>
      <c r="CU20" s="370">
        <f t="shared" si="26"/>
        <v>0</v>
      </c>
      <c r="CV20" s="370">
        <f t="shared" si="26"/>
        <v>0</v>
      </c>
      <c r="CW20" s="372">
        <f t="shared" si="32"/>
        <v>0</v>
      </c>
      <c r="CX20" s="289"/>
      <c r="CZ20" s="289"/>
      <c r="DB20" s="289"/>
    </row>
    <row r="21" spans="1:135" ht="15.75" customHeight="1">
      <c r="A21" s="79" t="s">
        <v>200</v>
      </c>
      <c r="B21" s="210">
        <v>4</v>
      </c>
      <c r="C21" s="212">
        <v>0</v>
      </c>
      <c r="D21" s="212">
        <v>0</v>
      </c>
      <c r="E21" s="212">
        <v>0</v>
      </c>
      <c r="F21" s="212">
        <v>0</v>
      </c>
      <c r="G21" s="368">
        <f t="shared" si="3"/>
        <v>0</v>
      </c>
      <c r="H21" s="373">
        <v>0</v>
      </c>
      <c r="I21" s="212">
        <v>0</v>
      </c>
      <c r="J21" s="212">
        <v>0</v>
      </c>
      <c r="K21" s="212">
        <v>0</v>
      </c>
      <c r="L21" s="370">
        <f t="shared" si="4"/>
        <v>0</v>
      </c>
      <c r="M21" s="371">
        <f t="shared" si="5"/>
        <v>0</v>
      </c>
      <c r="N21" s="210">
        <v>4</v>
      </c>
      <c r="O21" s="212">
        <v>0</v>
      </c>
      <c r="P21" s="212">
        <v>0</v>
      </c>
      <c r="Q21" s="212">
        <v>0</v>
      </c>
      <c r="R21" s="212">
        <v>0</v>
      </c>
      <c r="S21" s="368">
        <f t="shared" si="6"/>
        <v>0</v>
      </c>
      <c r="T21" s="373">
        <v>0</v>
      </c>
      <c r="U21" s="212">
        <v>0</v>
      </c>
      <c r="V21" s="212">
        <v>0</v>
      </c>
      <c r="W21" s="212">
        <v>0</v>
      </c>
      <c r="X21" s="370">
        <f t="shared" si="7"/>
        <v>0</v>
      </c>
      <c r="Y21" s="371">
        <f t="shared" si="8"/>
        <v>0</v>
      </c>
      <c r="Z21" s="210">
        <v>4</v>
      </c>
      <c r="AA21" s="212">
        <v>0</v>
      </c>
      <c r="AB21" s="212">
        <v>0</v>
      </c>
      <c r="AC21" s="212">
        <v>0</v>
      </c>
      <c r="AD21" s="212">
        <v>0</v>
      </c>
      <c r="AE21" s="368">
        <f t="shared" si="9"/>
        <v>0</v>
      </c>
      <c r="AF21" s="373">
        <v>0</v>
      </c>
      <c r="AG21" s="212">
        <v>0</v>
      </c>
      <c r="AH21" s="212">
        <v>0</v>
      </c>
      <c r="AI21" s="212">
        <v>0</v>
      </c>
      <c r="AJ21" s="370">
        <f t="shared" si="10"/>
        <v>0</v>
      </c>
      <c r="AK21" s="371">
        <f t="shared" si="11"/>
        <v>0</v>
      </c>
      <c r="AL21" s="210">
        <v>4</v>
      </c>
      <c r="AM21" s="212">
        <v>0</v>
      </c>
      <c r="AN21" s="212">
        <v>0</v>
      </c>
      <c r="AO21" s="212">
        <v>0</v>
      </c>
      <c r="AP21" s="212">
        <v>0</v>
      </c>
      <c r="AQ21" s="368">
        <f t="shared" si="12"/>
        <v>0</v>
      </c>
      <c r="AR21" s="373">
        <v>0</v>
      </c>
      <c r="AS21" s="212">
        <v>0</v>
      </c>
      <c r="AT21" s="212">
        <v>0</v>
      </c>
      <c r="AU21" s="212">
        <v>0</v>
      </c>
      <c r="AV21" s="370">
        <f t="shared" si="13"/>
        <v>0</v>
      </c>
      <c r="AW21" s="371">
        <f t="shared" si="14"/>
        <v>0</v>
      </c>
      <c r="AX21" s="210">
        <v>4</v>
      </c>
      <c r="AY21" s="212">
        <v>0</v>
      </c>
      <c r="AZ21" s="212">
        <v>0</v>
      </c>
      <c r="BA21" s="212">
        <v>0</v>
      </c>
      <c r="BB21" s="212">
        <v>0</v>
      </c>
      <c r="BC21" s="368">
        <f t="shared" si="15"/>
        <v>0</v>
      </c>
      <c r="BD21" s="373">
        <v>0</v>
      </c>
      <c r="BE21" s="212">
        <v>0</v>
      </c>
      <c r="BF21" s="212">
        <v>0</v>
      </c>
      <c r="BG21" s="212">
        <v>0</v>
      </c>
      <c r="BH21" s="370">
        <f t="shared" si="16"/>
        <v>0</v>
      </c>
      <c r="BI21" s="371">
        <f t="shared" si="17"/>
        <v>0</v>
      </c>
      <c r="BJ21" s="210">
        <v>4</v>
      </c>
      <c r="BK21" s="212">
        <v>0</v>
      </c>
      <c r="BL21" s="212">
        <v>0</v>
      </c>
      <c r="BM21" s="212">
        <v>0</v>
      </c>
      <c r="BN21" s="212">
        <v>0</v>
      </c>
      <c r="BO21" s="368">
        <f t="shared" si="18"/>
        <v>0</v>
      </c>
      <c r="BP21" s="373">
        <v>0</v>
      </c>
      <c r="BQ21" s="212">
        <v>0</v>
      </c>
      <c r="BR21" s="212">
        <v>0</v>
      </c>
      <c r="BS21" s="212">
        <v>0</v>
      </c>
      <c r="BT21" s="370">
        <f t="shared" si="19"/>
        <v>0</v>
      </c>
      <c r="BU21" s="371">
        <f t="shared" si="20"/>
        <v>0</v>
      </c>
      <c r="BV21" s="210">
        <v>4</v>
      </c>
      <c r="BW21" s="212">
        <v>0</v>
      </c>
      <c r="BX21" s="212">
        <v>0</v>
      </c>
      <c r="BY21" s="212">
        <v>0</v>
      </c>
      <c r="BZ21" s="212">
        <v>0</v>
      </c>
      <c r="CA21" s="368">
        <f t="shared" si="21"/>
        <v>0</v>
      </c>
      <c r="CB21" s="373">
        <v>0</v>
      </c>
      <c r="CC21" s="212">
        <v>0</v>
      </c>
      <c r="CD21" s="212">
        <v>0</v>
      </c>
      <c r="CE21" s="212">
        <v>0</v>
      </c>
      <c r="CF21" s="370">
        <f t="shared" si="22"/>
        <v>0</v>
      </c>
      <c r="CG21" s="371">
        <f t="shared" si="23"/>
        <v>0</v>
      </c>
      <c r="CH21" s="210">
        <v>4</v>
      </c>
      <c r="CI21" s="370">
        <f t="shared" si="27"/>
        <v>0</v>
      </c>
      <c r="CJ21" s="370">
        <f t="shared" si="24"/>
        <v>0</v>
      </c>
      <c r="CK21" s="370">
        <f t="shared" si="24"/>
        <v>0</v>
      </c>
      <c r="CL21" s="370">
        <f t="shared" si="24"/>
        <v>0</v>
      </c>
      <c r="CM21" s="372">
        <f t="shared" si="28"/>
        <v>0</v>
      </c>
      <c r="CN21" s="370">
        <f t="shared" si="29"/>
        <v>0</v>
      </c>
      <c r="CO21" s="370">
        <f t="shared" si="25"/>
        <v>0</v>
      </c>
      <c r="CP21" s="370">
        <f t="shared" si="25"/>
        <v>0</v>
      </c>
      <c r="CQ21" s="370">
        <f t="shared" si="25"/>
        <v>0</v>
      </c>
      <c r="CR21" s="372">
        <f t="shared" si="30"/>
        <v>0</v>
      </c>
      <c r="CS21" s="370">
        <f t="shared" si="31"/>
        <v>0</v>
      </c>
      <c r="CT21" s="370">
        <f t="shared" si="26"/>
        <v>0</v>
      </c>
      <c r="CU21" s="370">
        <f t="shared" si="26"/>
        <v>0</v>
      </c>
      <c r="CV21" s="370">
        <f t="shared" si="26"/>
        <v>0</v>
      </c>
      <c r="CW21" s="372">
        <f t="shared" si="32"/>
        <v>0</v>
      </c>
      <c r="CX21" s="289"/>
      <c r="CZ21" s="289"/>
      <c r="DB21" s="289"/>
    </row>
    <row r="22" spans="1:135" ht="15.75" customHeight="1">
      <c r="A22" s="119" t="s">
        <v>202</v>
      </c>
      <c r="B22" s="210">
        <v>5</v>
      </c>
      <c r="C22" s="121">
        <f t="shared" ref="C22:F22" si="47">C15+C19+C20+C21</f>
        <v>1943768.4744441558</v>
      </c>
      <c r="D22" s="121">
        <f t="shared" si="47"/>
        <v>1696336.6221042089</v>
      </c>
      <c r="E22" s="121">
        <f t="shared" si="47"/>
        <v>0</v>
      </c>
      <c r="F22" s="121">
        <f t="shared" si="47"/>
        <v>0</v>
      </c>
      <c r="G22" s="368">
        <f t="shared" si="3"/>
        <v>3640105.0965483645</v>
      </c>
      <c r="H22" s="199">
        <f t="shared" ref="H22:K22" si="48">H15+H19+H20+H21</f>
        <v>10397180.101595137</v>
      </c>
      <c r="I22" s="121">
        <f t="shared" si="48"/>
        <v>8694105.830506796</v>
      </c>
      <c r="J22" s="121">
        <f t="shared" si="48"/>
        <v>0</v>
      </c>
      <c r="K22" s="121">
        <f t="shared" si="48"/>
        <v>0</v>
      </c>
      <c r="L22" s="370">
        <f t="shared" si="4"/>
        <v>19091285.932101935</v>
      </c>
      <c r="M22" s="199">
        <f t="shared" si="5"/>
        <v>22731391.028650299</v>
      </c>
      <c r="N22" s="210">
        <v>5</v>
      </c>
      <c r="O22" s="121">
        <f t="shared" ref="O22:R22" si="49">O15+O19+O20+O21</f>
        <v>5072478.3652817169</v>
      </c>
      <c r="P22" s="121">
        <f t="shared" si="49"/>
        <v>4764026.7382057747</v>
      </c>
      <c r="Q22" s="121">
        <f t="shared" si="49"/>
        <v>0</v>
      </c>
      <c r="R22" s="121">
        <f t="shared" si="49"/>
        <v>0</v>
      </c>
      <c r="S22" s="368">
        <f t="shared" si="6"/>
        <v>9836505.1034874916</v>
      </c>
      <c r="T22" s="199">
        <f t="shared" ref="T22:W22" si="50">T15+T19+T20+T21</f>
        <v>11333573.249172369</v>
      </c>
      <c r="U22" s="121">
        <f t="shared" si="50"/>
        <v>10666404.420466568</v>
      </c>
      <c r="V22" s="121">
        <f t="shared" si="50"/>
        <v>0</v>
      </c>
      <c r="W22" s="121">
        <f t="shared" si="50"/>
        <v>0</v>
      </c>
      <c r="X22" s="370">
        <f t="shared" si="7"/>
        <v>21999977.669638939</v>
      </c>
      <c r="Y22" s="199">
        <f t="shared" si="8"/>
        <v>31836482.773126431</v>
      </c>
      <c r="Z22" s="210">
        <v>5</v>
      </c>
      <c r="AA22" s="121">
        <f t="shared" ref="AA22:AD22" si="51">AA15+AA19+AA20+AA21</f>
        <v>1491201.2386071354</v>
      </c>
      <c r="AB22" s="121">
        <f t="shared" si="51"/>
        <v>1394160.158251028</v>
      </c>
      <c r="AC22" s="121">
        <f t="shared" si="51"/>
        <v>0</v>
      </c>
      <c r="AD22" s="121">
        <f t="shared" si="51"/>
        <v>0</v>
      </c>
      <c r="AE22" s="368">
        <f t="shared" si="9"/>
        <v>2885361.3968581632</v>
      </c>
      <c r="AF22" s="199">
        <f t="shared" ref="AF22:AI22" si="52">AF15+AF19+AF20+AF21</f>
        <v>2293461.713199283</v>
      </c>
      <c r="AG22" s="121">
        <f t="shared" si="52"/>
        <v>2133976.0412802054</v>
      </c>
      <c r="AH22" s="121">
        <f t="shared" si="52"/>
        <v>0</v>
      </c>
      <c r="AI22" s="121">
        <f t="shared" si="52"/>
        <v>0</v>
      </c>
      <c r="AJ22" s="370">
        <f t="shared" si="10"/>
        <v>4427437.7544794884</v>
      </c>
      <c r="AK22" s="199">
        <f t="shared" si="11"/>
        <v>7312799.1513376515</v>
      </c>
      <c r="AL22" s="210">
        <v>5</v>
      </c>
      <c r="AM22" s="121">
        <f t="shared" ref="AM22:AP22" si="53">AM15+AM19+AM20+AM21</f>
        <v>70164568.872745976</v>
      </c>
      <c r="AN22" s="121">
        <f t="shared" si="53"/>
        <v>69988984.403052837</v>
      </c>
      <c r="AO22" s="121">
        <f t="shared" si="53"/>
        <v>0</v>
      </c>
      <c r="AP22" s="121">
        <f t="shared" si="53"/>
        <v>0</v>
      </c>
      <c r="AQ22" s="368">
        <f t="shared" si="12"/>
        <v>140153553.2757988</v>
      </c>
      <c r="AR22" s="199">
        <f t="shared" ref="AR22:AU22" si="54">AR15+AR19+AR20+AR21</f>
        <v>62964865.482337356</v>
      </c>
      <c r="AS22" s="121">
        <f t="shared" si="54"/>
        <v>61760037.382928595</v>
      </c>
      <c r="AT22" s="121">
        <f t="shared" si="54"/>
        <v>0</v>
      </c>
      <c r="AU22" s="121">
        <f t="shared" si="54"/>
        <v>0</v>
      </c>
      <c r="AV22" s="370">
        <f t="shared" si="13"/>
        <v>124724902.86526595</v>
      </c>
      <c r="AW22" s="199">
        <f t="shared" si="14"/>
        <v>264878456.14106476</v>
      </c>
      <c r="AX22" s="210">
        <v>5</v>
      </c>
      <c r="AY22" s="121">
        <f t="shared" ref="AY22:BB22" si="55">AY15+AY19+AY20+AY21</f>
        <v>1759452.0871579349</v>
      </c>
      <c r="AZ22" s="121">
        <f t="shared" si="55"/>
        <v>1869910.9625848893</v>
      </c>
      <c r="BA22" s="121">
        <f t="shared" si="55"/>
        <v>0</v>
      </c>
      <c r="BB22" s="121">
        <f t="shared" si="55"/>
        <v>0</v>
      </c>
      <c r="BC22" s="368">
        <f t="shared" si="15"/>
        <v>3629363.0497428244</v>
      </c>
      <c r="BD22" s="199">
        <f t="shared" ref="BD22:BG22" si="56">BD15+BD19+BD20+BD21</f>
        <v>770684.72431128856</v>
      </c>
      <c r="BE22" s="121">
        <f t="shared" si="56"/>
        <v>806003.72647724429</v>
      </c>
      <c r="BF22" s="121">
        <f t="shared" si="56"/>
        <v>0</v>
      </c>
      <c r="BG22" s="121">
        <f t="shared" si="56"/>
        <v>0</v>
      </c>
      <c r="BH22" s="370">
        <f t="shared" si="16"/>
        <v>1576688.4507885328</v>
      </c>
      <c r="BI22" s="199">
        <f t="shared" si="17"/>
        <v>5206051.5005313568</v>
      </c>
      <c r="BJ22" s="210">
        <v>5</v>
      </c>
      <c r="BK22" s="121">
        <f t="shared" ref="BK22:BN22" si="57">BK15+BK19+BK20+BK21</f>
        <v>0</v>
      </c>
      <c r="BL22" s="121">
        <f t="shared" si="57"/>
        <v>0</v>
      </c>
      <c r="BM22" s="121">
        <f t="shared" si="57"/>
        <v>0</v>
      </c>
      <c r="BN22" s="121">
        <f t="shared" si="57"/>
        <v>0</v>
      </c>
      <c r="BO22" s="368">
        <f t="shared" si="18"/>
        <v>0</v>
      </c>
      <c r="BP22" s="199">
        <f t="shared" ref="BP22:BS22" si="58">BP15+BP19+BP20+BP21</f>
        <v>0</v>
      </c>
      <c r="BQ22" s="121">
        <f t="shared" si="58"/>
        <v>0</v>
      </c>
      <c r="BR22" s="121">
        <f t="shared" si="58"/>
        <v>0</v>
      </c>
      <c r="BS22" s="121">
        <f t="shared" si="58"/>
        <v>0</v>
      </c>
      <c r="BT22" s="370">
        <f t="shared" si="19"/>
        <v>0</v>
      </c>
      <c r="BU22" s="199">
        <f t="shared" si="20"/>
        <v>0</v>
      </c>
      <c r="BV22" s="210">
        <v>5</v>
      </c>
      <c r="BW22" s="121">
        <f t="shared" ref="BW22:BZ22" si="59">BW15+BW19+BW20+BW21</f>
        <v>2134402.2587734708</v>
      </c>
      <c r="BX22" s="121">
        <f t="shared" si="59"/>
        <v>2118279.5931616314</v>
      </c>
      <c r="BY22" s="121">
        <f t="shared" si="59"/>
        <v>0</v>
      </c>
      <c r="BZ22" s="121">
        <f t="shared" si="59"/>
        <v>0</v>
      </c>
      <c r="CA22" s="368">
        <f t="shared" si="21"/>
        <v>4252681.8519351017</v>
      </c>
      <c r="CB22" s="199">
        <f t="shared" ref="CB22:CE22" si="60">CB15+CB19+CB20+CB21</f>
        <v>1114919.0046739271</v>
      </c>
      <c r="CC22" s="121">
        <f t="shared" si="60"/>
        <v>1065848.863727459</v>
      </c>
      <c r="CD22" s="121">
        <f t="shared" si="60"/>
        <v>0</v>
      </c>
      <c r="CE22" s="121">
        <f t="shared" si="60"/>
        <v>0</v>
      </c>
      <c r="CF22" s="370">
        <f t="shared" si="22"/>
        <v>2180767.8684013858</v>
      </c>
      <c r="CG22" s="199">
        <f t="shared" si="23"/>
        <v>6433449.7203364875</v>
      </c>
      <c r="CH22" s="210">
        <v>5</v>
      </c>
      <c r="CI22" s="370">
        <f t="shared" si="27"/>
        <v>82565871.297010392</v>
      </c>
      <c r="CJ22" s="370">
        <f t="shared" si="24"/>
        <v>81831698.477360353</v>
      </c>
      <c r="CK22" s="370">
        <f t="shared" si="24"/>
        <v>0</v>
      </c>
      <c r="CL22" s="370">
        <f t="shared" si="24"/>
        <v>0</v>
      </c>
      <c r="CM22" s="372">
        <f t="shared" si="28"/>
        <v>164397569.77437073</v>
      </c>
      <c r="CN22" s="370">
        <f t="shared" si="29"/>
        <v>88874684.275289372</v>
      </c>
      <c r="CO22" s="370">
        <f t="shared" si="25"/>
        <v>85126376.265386879</v>
      </c>
      <c r="CP22" s="370">
        <f t="shared" si="25"/>
        <v>0</v>
      </c>
      <c r="CQ22" s="370">
        <f t="shared" si="25"/>
        <v>0</v>
      </c>
      <c r="CR22" s="372">
        <f t="shared" si="30"/>
        <v>174001060.54067624</v>
      </c>
      <c r="CS22" s="370">
        <f t="shared" si="31"/>
        <v>171440555.57229978</v>
      </c>
      <c r="CT22" s="370">
        <f t="shared" si="26"/>
        <v>166958074.74274725</v>
      </c>
      <c r="CU22" s="370">
        <f t="shared" si="26"/>
        <v>0</v>
      </c>
      <c r="CV22" s="370">
        <f t="shared" si="26"/>
        <v>0</v>
      </c>
      <c r="CW22" s="372">
        <f t="shared" si="32"/>
        <v>338398630.31504703</v>
      </c>
      <c r="CX22" s="289"/>
      <c r="CZ22" s="289"/>
      <c r="DB22" s="289"/>
    </row>
    <row r="23" spans="1:135" ht="15.75" customHeight="1">
      <c r="A23" s="119" t="s">
        <v>172</v>
      </c>
      <c r="B23" s="177"/>
      <c r="C23" s="162"/>
      <c r="D23" s="162"/>
      <c r="E23" s="162"/>
      <c r="F23" s="162"/>
      <c r="G23" s="340"/>
      <c r="H23" s="341"/>
      <c r="I23" s="162"/>
      <c r="J23" s="162"/>
      <c r="K23" s="162"/>
      <c r="L23" s="162"/>
      <c r="M23" s="341"/>
      <c r="N23" s="177"/>
      <c r="O23" s="162"/>
      <c r="P23" s="162"/>
      <c r="Q23" s="162"/>
      <c r="R23" s="162"/>
      <c r="S23" s="340"/>
      <c r="T23" s="341"/>
      <c r="U23" s="162"/>
      <c r="V23" s="162"/>
      <c r="W23" s="162"/>
      <c r="X23" s="162"/>
      <c r="Y23" s="341"/>
      <c r="Z23" s="177"/>
      <c r="AA23" s="162"/>
      <c r="AB23" s="162"/>
      <c r="AC23" s="162"/>
      <c r="AD23" s="162"/>
      <c r="AE23" s="340"/>
      <c r="AF23" s="341"/>
      <c r="AG23" s="162"/>
      <c r="AH23" s="162"/>
      <c r="AI23" s="162"/>
      <c r="AJ23" s="162"/>
      <c r="AK23" s="341"/>
      <c r="AL23" s="177"/>
      <c r="AM23" s="162"/>
      <c r="AN23" s="162"/>
      <c r="AO23" s="162"/>
      <c r="AP23" s="162"/>
      <c r="AQ23" s="340"/>
      <c r="AR23" s="341"/>
      <c r="AS23" s="162"/>
      <c r="AT23" s="162"/>
      <c r="AU23" s="162"/>
      <c r="AV23" s="162"/>
      <c r="AW23" s="341"/>
      <c r="AX23" s="177"/>
      <c r="AY23" s="162"/>
      <c r="AZ23" s="162"/>
      <c r="BA23" s="162"/>
      <c r="BB23" s="162"/>
      <c r="BC23" s="340"/>
      <c r="BD23" s="341"/>
      <c r="BE23" s="162"/>
      <c r="BF23" s="162"/>
      <c r="BG23" s="162"/>
      <c r="BH23" s="162"/>
      <c r="BI23" s="341"/>
      <c r="BJ23" s="177"/>
      <c r="BK23" s="162"/>
      <c r="BL23" s="162"/>
      <c r="BM23" s="162"/>
      <c r="BN23" s="162"/>
      <c r="BO23" s="340"/>
      <c r="BP23" s="341"/>
      <c r="BQ23" s="162"/>
      <c r="BR23" s="162"/>
      <c r="BS23" s="162"/>
      <c r="BT23" s="162"/>
      <c r="BU23" s="341"/>
      <c r="BV23" s="177"/>
      <c r="BW23" s="162"/>
      <c r="BX23" s="162"/>
      <c r="BY23" s="162"/>
      <c r="BZ23" s="162"/>
      <c r="CA23" s="340"/>
      <c r="CB23" s="341"/>
      <c r="CC23" s="162"/>
      <c r="CD23" s="162"/>
      <c r="CE23" s="162"/>
      <c r="CF23" s="162"/>
      <c r="CG23" s="341"/>
      <c r="CH23" s="177"/>
      <c r="CI23" s="162"/>
      <c r="CJ23" s="162"/>
      <c r="CK23" s="162"/>
      <c r="CL23" s="162"/>
      <c r="CM23" s="375"/>
      <c r="CN23" s="162"/>
      <c r="CO23" s="162"/>
      <c r="CP23" s="162"/>
      <c r="CQ23" s="162"/>
      <c r="CR23" s="375"/>
      <c r="CS23" s="162"/>
      <c r="CT23" s="162"/>
      <c r="CU23" s="162"/>
      <c r="CV23" s="162"/>
      <c r="CW23" s="375"/>
    </row>
    <row r="24" spans="1:135" ht="15.75" customHeight="1">
      <c r="A24" s="79" t="s">
        <v>204</v>
      </c>
      <c r="B24" s="210">
        <v>6</v>
      </c>
      <c r="C24" s="212">
        <v>0</v>
      </c>
      <c r="D24" s="212">
        <v>0</v>
      </c>
      <c r="E24" s="212">
        <v>0</v>
      </c>
      <c r="F24" s="212">
        <v>0</v>
      </c>
      <c r="G24" s="368">
        <f t="shared" ref="G24:G29" si="61">SUM(C24:F24)</f>
        <v>0</v>
      </c>
      <c r="H24" s="373">
        <v>0</v>
      </c>
      <c r="I24" s="212">
        <v>0</v>
      </c>
      <c r="J24" s="212">
        <v>0</v>
      </c>
      <c r="K24" s="212">
        <v>0</v>
      </c>
      <c r="L24" s="370">
        <f t="shared" ref="L24:L29" si="62">SUM(H24:K24)</f>
        <v>0</v>
      </c>
      <c r="M24" s="371">
        <f t="shared" ref="M24:M29" si="63">SUM(G24,L24)</f>
        <v>0</v>
      </c>
      <c r="N24" s="210">
        <v>6</v>
      </c>
      <c r="O24" s="212">
        <v>0</v>
      </c>
      <c r="P24" s="212">
        <v>0</v>
      </c>
      <c r="Q24" s="212">
        <v>0</v>
      </c>
      <c r="R24" s="212">
        <v>0</v>
      </c>
      <c r="S24" s="368">
        <f t="shared" ref="S24:S29" si="64">SUM(O24:R24)</f>
        <v>0</v>
      </c>
      <c r="T24" s="373">
        <v>0</v>
      </c>
      <c r="U24" s="212">
        <v>0</v>
      </c>
      <c r="V24" s="212">
        <v>0</v>
      </c>
      <c r="W24" s="212">
        <v>0</v>
      </c>
      <c r="X24" s="370">
        <f t="shared" ref="X24:X29" si="65">SUM(T24:W24)</f>
        <v>0</v>
      </c>
      <c r="Y24" s="371">
        <f t="shared" ref="Y24:Y29" si="66">SUM(S24,X24)</f>
        <v>0</v>
      </c>
      <c r="Z24" s="210">
        <v>6</v>
      </c>
      <c r="AA24" s="212">
        <v>0</v>
      </c>
      <c r="AB24" s="212">
        <v>0</v>
      </c>
      <c r="AC24" s="212">
        <v>0</v>
      </c>
      <c r="AD24" s="212">
        <v>0</v>
      </c>
      <c r="AE24" s="368">
        <f t="shared" ref="AE24:AE29" si="67">SUM(AA24:AD24)</f>
        <v>0</v>
      </c>
      <c r="AF24" s="373">
        <v>0</v>
      </c>
      <c r="AG24" s="212">
        <v>0</v>
      </c>
      <c r="AH24" s="212">
        <v>0</v>
      </c>
      <c r="AI24" s="212">
        <v>0</v>
      </c>
      <c r="AJ24" s="370">
        <f t="shared" ref="AJ24:AJ29" si="68">SUM(AF24:AI24)</f>
        <v>0</v>
      </c>
      <c r="AK24" s="371">
        <f t="shared" ref="AK24:AK29" si="69">SUM(AE24,AJ24)</f>
        <v>0</v>
      </c>
      <c r="AL24" s="210">
        <v>6</v>
      </c>
      <c r="AM24" s="212">
        <v>0</v>
      </c>
      <c r="AN24" s="212">
        <v>0</v>
      </c>
      <c r="AO24" s="212">
        <v>0</v>
      </c>
      <c r="AP24" s="212">
        <v>0</v>
      </c>
      <c r="AQ24" s="368">
        <f t="shared" ref="AQ24:AQ29" si="70">SUM(AM24:AP24)</f>
        <v>0</v>
      </c>
      <c r="AR24" s="373">
        <v>0</v>
      </c>
      <c r="AS24" s="212">
        <v>0</v>
      </c>
      <c r="AT24" s="212">
        <v>0</v>
      </c>
      <c r="AU24" s="212">
        <v>0</v>
      </c>
      <c r="AV24" s="370">
        <f t="shared" ref="AV24:AV29" si="71">SUM(AR24:AU24)</f>
        <v>0</v>
      </c>
      <c r="AW24" s="371">
        <f t="shared" ref="AW24:AW29" si="72">SUM(AQ24,AV24)</f>
        <v>0</v>
      </c>
      <c r="AX24" s="210">
        <v>6</v>
      </c>
      <c r="AY24" s="212">
        <v>0</v>
      </c>
      <c r="AZ24" s="212">
        <v>0</v>
      </c>
      <c r="BA24" s="212">
        <v>0</v>
      </c>
      <c r="BB24" s="212">
        <v>0</v>
      </c>
      <c r="BC24" s="368">
        <f t="shared" ref="BC24:BC29" si="73">SUM(AY24:BB24)</f>
        <v>0</v>
      </c>
      <c r="BD24" s="373">
        <v>0</v>
      </c>
      <c r="BE24" s="212">
        <v>0</v>
      </c>
      <c r="BF24" s="212">
        <v>0</v>
      </c>
      <c r="BG24" s="212">
        <v>0</v>
      </c>
      <c r="BH24" s="370">
        <f t="shared" ref="BH24:BH29" si="74">SUM(BD24:BG24)</f>
        <v>0</v>
      </c>
      <c r="BI24" s="371">
        <f t="shared" ref="BI24:BI29" si="75">SUM(BC24,BH24)</f>
        <v>0</v>
      </c>
      <c r="BJ24" s="210">
        <v>6</v>
      </c>
      <c r="BK24" s="212">
        <v>0</v>
      </c>
      <c r="BL24" s="212">
        <v>0</v>
      </c>
      <c r="BM24" s="212">
        <v>0</v>
      </c>
      <c r="BN24" s="212">
        <v>0</v>
      </c>
      <c r="BO24" s="368">
        <f t="shared" ref="BO24:BO29" si="76">SUM(BK24:BN24)</f>
        <v>0</v>
      </c>
      <c r="BP24" s="373">
        <v>0</v>
      </c>
      <c r="BQ24" s="212">
        <v>0</v>
      </c>
      <c r="BR24" s="212">
        <v>0</v>
      </c>
      <c r="BS24" s="212">
        <v>0</v>
      </c>
      <c r="BT24" s="370">
        <f t="shared" ref="BT24:BT29" si="77">SUM(BP24:BS24)</f>
        <v>0</v>
      </c>
      <c r="BU24" s="371">
        <f t="shared" ref="BU24:BU29" si="78">SUM(BO24,BT24)</f>
        <v>0</v>
      </c>
      <c r="BV24" s="210">
        <v>6</v>
      </c>
      <c r="BW24" s="212">
        <v>0</v>
      </c>
      <c r="BX24" s="212">
        <v>0</v>
      </c>
      <c r="BY24" s="212">
        <v>0</v>
      </c>
      <c r="BZ24" s="212">
        <v>0</v>
      </c>
      <c r="CA24" s="368">
        <f t="shared" ref="CA24:CA29" si="79">SUM(BW24:BZ24)</f>
        <v>0</v>
      </c>
      <c r="CB24" s="373">
        <v>0</v>
      </c>
      <c r="CC24" s="212">
        <v>0</v>
      </c>
      <c r="CD24" s="212">
        <v>0</v>
      </c>
      <c r="CE24" s="212">
        <v>0</v>
      </c>
      <c r="CF24" s="370">
        <f t="shared" ref="CF24:CF29" si="80">SUM(CB24:CE24)</f>
        <v>0</v>
      </c>
      <c r="CG24" s="371">
        <f t="shared" ref="CG24:CG29" si="81">SUM(CA24,CF24)</f>
        <v>0</v>
      </c>
      <c r="CH24" s="210">
        <v>6</v>
      </c>
      <c r="CI24" s="370">
        <f t="shared" ref="CI24:CL29" si="82">+C24+O24+AA24+AM24+AY24+BK24+BW24</f>
        <v>0</v>
      </c>
      <c r="CJ24" s="370">
        <f t="shared" si="82"/>
        <v>0</v>
      </c>
      <c r="CK24" s="370">
        <f t="shared" si="82"/>
        <v>0</v>
      </c>
      <c r="CL24" s="370">
        <f t="shared" si="82"/>
        <v>0</v>
      </c>
      <c r="CM24" s="372">
        <f t="shared" si="28"/>
        <v>0</v>
      </c>
      <c r="CN24" s="370">
        <f t="shared" ref="CN24:CQ29" si="83">+H24+T24+AF24+AR24+BD24+BP24+CB24</f>
        <v>0</v>
      </c>
      <c r="CO24" s="370">
        <f t="shared" si="83"/>
        <v>0</v>
      </c>
      <c r="CP24" s="370">
        <f t="shared" si="83"/>
        <v>0</v>
      </c>
      <c r="CQ24" s="370">
        <f t="shared" si="83"/>
        <v>0</v>
      </c>
      <c r="CR24" s="372">
        <f t="shared" si="30"/>
        <v>0</v>
      </c>
      <c r="CS24" s="370">
        <f t="shared" ref="CS24:CV29" si="84">CI24+CN24</f>
        <v>0</v>
      </c>
      <c r="CT24" s="370">
        <f t="shared" si="84"/>
        <v>0</v>
      </c>
      <c r="CU24" s="370">
        <f t="shared" si="84"/>
        <v>0</v>
      </c>
      <c r="CV24" s="370">
        <f t="shared" si="84"/>
        <v>0</v>
      </c>
      <c r="CW24" s="372">
        <f t="shared" si="32"/>
        <v>0</v>
      </c>
      <c r="CX24" s="289"/>
      <c r="CY24" s="289"/>
      <c r="CZ24" s="289"/>
      <c r="DA24" s="289"/>
      <c r="DB24" s="289"/>
    </row>
    <row r="25" spans="1:135" ht="15.75" customHeight="1">
      <c r="A25" s="79" t="s">
        <v>206</v>
      </c>
      <c r="B25" s="210">
        <v>7</v>
      </c>
      <c r="C25" s="212">
        <v>0</v>
      </c>
      <c r="D25" s="212">
        <v>0</v>
      </c>
      <c r="E25" s="212">
        <v>0</v>
      </c>
      <c r="F25" s="212">
        <v>0</v>
      </c>
      <c r="G25" s="368">
        <f t="shared" si="61"/>
        <v>0</v>
      </c>
      <c r="H25" s="373">
        <v>0</v>
      </c>
      <c r="I25" s="212">
        <v>0</v>
      </c>
      <c r="J25" s="212">
        <v>0</v>
      </c>
      <c r="K25" s="212">
        <v>0</v>
      </c>
      <c r="L25" s="370">
        <f t="shared" si="62"/>
        <v>0</v>
      </c>
      <c r="M25" s="371">
        <f t="shared" si="63"/>
        <v>0</v>
      </c>
      <c r="N25" s="210">
        <v>7</v>
      </c>
      <c r="O25" s="212">
        <v>0</v>
      </c>
      <c r="P25" s="212">
        <v>0</v>
      </c>
      <c r="Q25" s="212">
        <v>0</v>
      </c>
      <c r="R25" s="212">
        <v>0</v>
      </c>
      <c r="S25" s="368">
        <f t="shared" si="64"/>
        <v>0</v>
      </c>
      <c r="T25" s="373">
        <v>0</v>
      </c>
      <c r="U25" s="212">
        <v>0</v>
      </c>
      <c r="V25" s="212">
        <v>0</v>
      </c>
      <c r="W25" s="212">
        <v>0</v>
      </c>
      <c r="X25" s="370">
        <f t="shared" si="65"/>
        <v>0</v>
      </c>
      <c r="Y25" s="371">
        <f t="shared" si="66"/>
        <v>0</v>
      </c>
      <c r="Z25" s="210">
        <v>7</v>
      </c>
      <c r="AA25" s="212">
        <v>0</v>
      </c>
      <c r="AB25" s="212">
        <v>0</v>
      </c>
      <c r="AC25" s="212">
        <v>0</v>
      </c>
      <c r="AD25" s="212">
        <v>0</v>
      </c>
      <c r="AE25" s="368">
        <f t="shared" si="67"/>
        <v>0</v>
      </c>
      <c r="AF25" s="373">
        <v>0</v>
      </c>
      <c r="AG25" s="212">
        <v>0</v>
      </c>
      <c r="AH25" s="212">
        <v>0</v>
      </c>
      <c r="AI25" s="212">
        <v>0</v>
      </c>
      <c r="AJ25" s="370">
        <f t="shared" si="68"/>
        <v>0</v>
      </c>
      <c r="AK25" s="371">
        <f t="shared" si="69"/>
        <v>0</v>
      </c>
      <c r="AL25" s="210">
        <v>7</v>
      </c>
      <c r="AM25" s="212">
        <v>0</v>
      </c>
      <c r="AN25" s="212">
        <v>0</v>
      </c>
      <c r="AO25" s="212">
        <v>0</v>
      </c>
      <c r="AP25" s="212">
        <v>0</v>
      </c>
      <c r="AQ25" s="368">
        <f t="shared" si="70"/>
        <v>0</v>
      </c>
      <c r="AR25" s="373">
        <v>0</v>
      </c>
      <c r="AS25" s="212">
        <v>0</v>
      </c>
      <c r="AT25" s="212">
        <v>0</v>
      </c>
      <c r="AU25" s="212">
        <v>0</v>
      </c>
      <c r="AV25" s="370">
        <f t="shared" si="71"/>
        <v>0</v>
      </c>
      <c r="AW25" s="371">
        <f t="shared" si="72"/>
        <v>0</v>
      </c>
      <c r="AX25" s="210">
        <v>7</v>
      </c>
      <c r="AY25" s="212">
        <v>0</v>
      </c>
      <c r="AZ25" s="212">
        <v>0</v>
      </c>
      <c r="BA25" s="212">
        <v>0</v>
      </c>
      <c r="BB25" s="212">
        <v>0</v>
      </c>
      <c r="BC25" s="368">
        <f t="shared" si="73"/>
        <v>0</v>
      </c>
      <c r="BD25" s="373">
        <v>0</v>
      </c>
      <c r="BE25" s="212">
        <v>0</v>
      </c>
      <c r="BF25" s="212">
        <v>0</v>
      </c>
      <c r="BG25" s="212">
        <v>0</v>
      </c>
      <c r="BH25" s="370">
        <f t="shared" si="74"/>
        <v>0</v>
      </c>
      <c r="BI25" s="371">
        <f t="shared" si="75"/>
        <v>0</v>
      </c>
      <c r="BJ25" s="210">
        <v>7</v>
      </c>
      <c r="BK25" s="212">
        <v>0</v>
      </c>
      <c r="BL25" s="212">
        <v>0</v>
      </c>
      <c r="BM25" s="212">
        <v>0</v>
      </c>
      <c r="BN25" s="212">
        <v>0</v>
      </c>
      <c r="BO25" s="368">
        <f t="shared" si="76"/>
        <v>0</v>
      </c>
      <c r="BP25" s="373">
        <v>0</v>
      </c>
      <c r="BQ25" s="212">
        <v>0</v>
      </c>
      <c r="BR25" s="212">
        <v>0</v>
      </c>
      <c r="BS25" s="212">
        <v>0</v>
      </c>
      <c r="BT25" s="370">
        <f t="shared" si="77"/>
        <v>0</v>
      </c>
      <c r="BU25" s="371">
        <f t="shared" si="78"/>
        <v>0</v>
      </c>
      <c r="BV25" s="210">
        <v>7</v>
      </c>
      <c r="BW25" s="212">
        <v>0</v>
      </c>
      <c r="BX25" s="212">
        <v>0</v>
      </c>
      <c r="BY25" s="212">
        <v>0</v>
      </c>
      <c r="BZ25" s="212">
        <v>0</v>
      </c>
      <c r="CA25" s="368">
        <f t="shared" si="79"/>
        <v>0</v>
      </c>
      <c r="CB25" s="373">
        <v>0</v>
      </c>
      <c r="CC25" s="212">
        <v>0</v>
      </c>
      <c r="CD25" s="212">
        <v>0</v>
      </c>
      <c r="CE25" s="212">
        <v>0</v>
      </c>
      <c r="CF25" s="370">
        <f t="shared" si="80"/>
        <v>0</v>
      </c>
      <c r="CG25" s="371">
        <f t="shared" si="81"/>
        <v>0</v>
      </c>
      <c r="CH25" s="210">
        <v>7</v>
      </c>
      <c r="CI25" s="370">
        <f t="shared" si="82"/>
        <v>0</v>
      </c>
      <c r="CJ25" s="370">
        <f t="shared" si="82"/>
        <v>0</v>
      </c>
      <c r="CK25" s="370">
        <f t="shared" si="82"/>
        <v>0</v>
      </c>
      <c r="CL25" s="370">
        <f t="shared" si="82"/>
        <v>0</v>
      </c>
      <c r="CM25" s="372">
        <f t="shared" si="28"/>
        <v>0</v>
      </c>
      <c r="CN25" s="370">
        <f t="shared" si="83"/>
        <v>0</v>
      </c>
      <c r="CO25" s="370">
        <f t="shared" si="83"/>
        <v>0</v>
      </c>
      <c r="CP25" s="370">
        <f t="shared" si="83"/>
        <v>0</v>
      </c>
      <c r="CQ25" s="370">
        <f t="shared" si="83"/>
        <v>0</v>
      </c>
      <c r="CR25" s="372">
        <f t="shared" si="30"/>
        <v>0</v>
      </c>
      <c r="CS25" s="370">
        <f t="shared" si="84"/>
        <v>0</v>
      </c>
      <c r="CT25" s="370">
        <f t="shared" si="84"/>
        <v>0</v>
      </c>
      <c r="CU25" s="370">
        <f t="shared" si="84"/>
        <v>0</v>
      </c>
      <c r="CV25" s="370">
        <f t="shared" si="84"/>
        <v>0</v>
      </c>
      <c r="CW25" s="372">
        <f t="shared" si="32"/>
        <v>0</v>
      </c>
      <c r="CX25" s="289"/>
      <c r="CZ25" s="289"/>
      <c r="DB25" s="289"/>
    </row>
    <row r="26" spans="1:135" ht="15.75" customHeight="1">
      <c r="A26" s="79" t="s">
        <v>208</v>
      </c>
      <c r="B26" s="210">
        <v>8</v>
      </c>
      <c r="C26" s="212">
        <v>0</v>
      </c>
      <c r="D26" s="212">
        <v>0</v>
      </c>
      <c r="E26" s="212">
        <v>0</v>
      </c>
      <c r="F26" s="212">
        <v>0</v>
      </c>
      <c r="G26" s="368">
        <f t="shared" si="61"/>
        <v>0</v>
      </c>
      <c r="H26" s="373">
        <v>0</v>
      </c>
      <c r="I26" s="212">
        <v>0</v>
      </c>
      <c r="J26" s="212">
        <v>0</v>
      </c>
      <c r="K26" s="212">
        <v>0</v>
      </c>
      <c r="L26" s="370">
        <f t="shared" si="62"/>
        <v>0</v>
      </c>
      <c r="M26" s="371">
        <f t="shared" si="63"/>
        <v>0</v>
      </c>
      <c r="N26" s="210">
        <v>8</v>
      </c>
      <c r="O26" s="212">
        <v>0</v>
      </c>
      <c r="P26" s="212">
        <v>0</v>
      </c>
      <c r="Q26" s="212">
        <v>0</v>
      </c>
      <c r="R26" s="212">
        <v>0</v>
      </c>
      <c r="S26" s="368">
        <f t="shared" si="64"/>
        <v>0</v>
      </c>
      <c r="T26" s="373">
        <v>0</v>
      </c>
      <c r="U26" s="212">
        <v>0</v>
      </c>
      <c r="V26" s="212">
        <v>0</v>
      </c>
      <c r="W26" s="212">
        <v>0</v>
      </c>
      <c r="X26" s="370">
        <f t="shared" si="65"/>
        <v>0</v>
      </c>
      <c r="Y26" s="371">
        <f t="shared" si="66"/>
        <v>0</v>
      </c>
      <c r="Z26" s="210">
        <v>8</v>
      </c>
      <c r="AA26" s="212">
        <v>0</v>
      </c>
      <c r="AB26" s="212">
        <v>0</v>
      </c>
      <c r="AC26" s="212">
        <v>0</v>
      </c>
      <c r="AD26" s="212">
        <v>0</v>
      </c>
      <c r="AE26" s="368">
        <f t="shared" si="67"/>
        <v>0</v>
      </c>
      <c r="AF26" s="373">
        <v>0</v>
      </c>
      <c r="AG26" s="212">
        <v>0</v>
      </c>
      <c r="AH26" s="212">
        <v>0</v>
      </c>
      <c r="AI26" s="212">
        <v>0</v>
      </c>
      <c r="AJ26" s="370">
        <f t="shared" si="68"/>
        <v>0</v>
      </c>
      <c r="AK26" s="371">
        <f t="shared" si="69"/>
        <v>0</v>
      </c>
      <c r="AL26" s="210">
        <v>8</v>
      </c>
      <c r="AM26" s="212">
        <v>0</v>
      </c>
      <c r="AN26" s="212">
        <v>0</v>
      </c>
      <c r="AO26" s="212">
        <v>0</v>
      </c>
      <c r="AP26" s="212">
        <v>0</v>
      </c>
      <c r="AQ26" s="368">
        <f t="shared" si="70"/>
        <v>0</v>
      </c>
      <c r="AR26" s="373">
        <v>0</v>
      </c>
      <c r="AS26" s="212">
        <v>0</v>
      </c>
      <c r="AT26" s="212">
        <v>0</v>
      </c>
      <c r="AU26" s="212">
        <v>0</v>
      </c>
      <c r="AV26" s="370">
        <f t="shared" si="71"/>
        <v>0</v>
      </c>
      <c r="AW26" s="371">
        <f t="shared" si="72"/>
        <v>0</v>
      </c>
      <c r="AX26" s="210">
        <v>8</v>
      </c>
      <c r="AY26" s="212">
        <v>0</v>
      </c>
      <c r="AZ26" s="212">
        <v>0</v>
      </c>
      <c r="BA26" s="212">
        <v>0</v>
      </c>
      <c r="BB26" s="212">
        <v>0</v>
      </c>
      <c r="BC26" s="368">
        <f t="shared" si="73"/>
        <v>0</v>
      </c>
      <c r="BD26" s="373">
        <v>0</v>
      </c>
      <c r="BE26" s="212">
        <v>0</v>
      </c>
      <c r="BF26" s="212">
        <v>0</v>
      </c>
      <c r="BG26" s="212">
        <v>0</v>
      </c>
      <c r="BH26" s="370">
        <f t="shared" si="74"/>
        <v>0</v>
      </c>
      <c r="BI26" s="371">
        <f t="shared" si="75"/>
        <v>0</v>
      </c>
      <c r="BJ26" s="210">
        <v>8</v>
      </c>
      <c r="BK26" s="212">
        <v>0</v>
      </c>
      <c r="BL26" s="212">
        <v>0</v>
      </c>
      <c r="BM26" s="212">
        <v>0</v>
      </c>
      <c r="BN26" s="212">
        <v>0</v>
      </c>
      <c r="BO26" s="368">
        <f t="shared" si="76"/>
        <v>0</v>
      </c>
      <c r="BP26" s="373">
        <v>0</v>
      </c>
      <c r="BQ26" s="212">
        <v>0</v>
      </c>
      <c r="BR26" s="212">
        <v>0</v>
      </c>
      <c r="BS26" s="212">
        <v>0</v>
      </c>
      <c r="BT26" s="370">
        <f t="shared" si="77"/>
        <v>0</v>
      </c>
      <c r="BU26" s="371">
        <f t="shared" si="78"/>
        <v>0</v>
      </c>
      <c r="BV26" s="210">
        <v>8</v>
      </c>
      <c r="BW26" s="212">
        <v>0</v>
      </c>
      <c r="BX26" s="212">
        <v>0</v>
      </c>
      <c r="BY26" s="212">
        <v>0</v>
      </c>
      <c r="BZ26" s="212">
        <v>0</v>
      </c>
      <c r="CA26" s="368">
        <f t="shared" si="79"/>
        <v>0</v>
      </c>
      <c r="CB26" s="373">
        <v>0</v>
      </c>
      <c r="CC26" s="212">
        <v>0</v>
      </c>
      <c r="CD26" s="212">
        <v>0</v>
      </c>
      <c r="CE26" s="212">
        <v>0</v>
      </c>
      <c r="CF26" s="370">
        <f t="shared" si="80"/>
        <v>0</v>
      </c>
      <c r="CG26" s="371">
        <f t="shared" si="81"/>
        <v>0</v>
      </c>
      <c r="CH26" s="210">
        <v>8</v>
      </c>
      <c r="CI26" s="370">
        <f t="shared" si="82"/>
        <v>0</v>
      </c>
      <c r="CJ26" s="370">
        <f t="shared" si="82"/>
        <v>0</v>
      </c>
      <c r="CK26" s="370">
        <f t="shared" si="82"/>
        <v>0</v>
      </c>
      <c r="CL26" s="370">
        <f t="shared" si="82"/>
        <v>0</v>
      </c>
      <c r="CM26" s="372">
        <f t="shared" si="28"/>
        <v>0</v>
      </c>
      <c r="CN26" s="370">
        <f t="shared" si="83"/>
        <v>0</v>
      </c>
      <c r="CO26" s="370">
        <f t="shared" si="83"/>
        <v>0</v>
      </c>
      <c r="CP26" s="370">
        <f t="shared" si="83"/>
        <v>0</v>
      </c>
      <c r="CQ26" s="370">
        <f t="shared" si="83"/>
        <v>0</v>
      </c>
      <c r="CR26" s="372">
        <f t="shared" si="30"/>
        <v>0</v>
      </c>
      <c r="CS26" s="370">
        <f t="shared" si="84"/>
        <v>0</v>
      </c>
      <c r="CT26" s="370">
        <f t="shared" si="84"/>
        <v>0</v>
      </c>
      <c r="CU26" s="370">
        <f t="shared" si="84"/>
        <v>0</v>
      </c>
      <c r="CV26" s="370">
        <f t="shared" si="84"/>
        <v>0</v>
      </c>
      <c r="CW26" s="372">
        <f t="shared" si="32"/>
        <v>0</v>
      </c>
      <c r="CX26" s="289"/>
      <c r="CZ26" s="289"/>
      <c r="DB26" s="289"/>
    </row>
    <row r="27" spans="1:135" ht="15.75" customHeight="1">
      <c r="A27" s="79" t="s">
        <v>210</v>
      </c>
      <c r="B27" s="210">
        <v>9</v>
      </c>
      <c r="C27" s="212">
        <v>0</v>
      </c>
      <c r="D27" s="212">
        <v>0</v>
      </c>
      <c r="E27" s="212">
        <v>0</v>
      </c>
      <c r="F27" s="212">
        <v>0</v>
      </c>
      <c r="G27" s="368">
        <f t="shared" si="61"/>
        <v>0</v>
      </c>
      <c r="H27" s="373">
        <v>0</v>
      </c>
      <c r="I27" s="212">
        <v>0</v>
      </c>
      <c r="J27" s="212">
        <v>0</v>
      </c>
      <c r="K27" s="212">
        <v>0</v>
      </c>
      <c r="L27" s="370">
        <f t="shared" si="62"/>
        <v>0</v>
      </c>
      <c r="M27" s="371">
        <f t="shared" si="63"/>
        <v>0</v>
      </c>
      <c r="N27" s="210">
        <v>9</v>
      </c>
      <c r="O27" s="212">
        <v>0</v>
      </c>
      <c r="P27" s="212">
        <v>0</v>
      </c>
      <c r="Q27" s="212">
        <v>0</v>
      </c>
      <c r="R27" s="212">
        <v>0</v>
      </c>
      <c r="S27" s="368">
        <f t="shared" si="64"/>
        <v>0</v>
      </c>
      <c r="T27" s="373">
        <v>0</v>
      </c>
      <c r="U27" s="212">
        <v>0</v>
      </c>
      <c r="V27" s="212">
        <v>0</v>
      </c>
      <c r="W27" s="212">
        <v>0</v>
      </c>
      <c r="X27" s="370">
        <f t="shared" si="65"/>
        <v>0</v>
      </c>
      <c r="Y27" s="371">
        <f t="shared" si="66"/>
        <v>0</v>
      </c>
      <c r="Z27" s="210">
        <v>9</v>
      </c>
      <c r="AA27" s="212">
        <v>0</v>
      </c>
      <c r="AB27" s="212">
        <v>0</v>
      </c>
      <c r="AC27" s="212">
        <v>0</v>
      </c>
      <c r="AD27" s="212">
        <v>0</v>
      </c>
      <c r="AE27" s="368">
        <f t="shared" si="67"/>
        <v>0</v>
      </c>
      <c r="AF27" s="373">
        <v>0</v>
      </c>
      <c r="AG27" s="212">
        <v>0</v>
      </c>
      <c r="AH27" s="212">
        <v>0</v>
      </c>
      <c r="AI27" s="212">
        <v>0</v>
      </c>
      <c r="AJ27" s="370">
        <f t="shared" si="68"/>
        <v>0</v>
      </c>
      <c r="AK27" s="371">
        <f t="shared" si="69"/>
        <v>0</v>
      </c>
      <c r="AL27" s="210">
        <v>9</v>
      </c>
      <c r="AM27" s="212">
        <v>0</v>
      </c>
      <c r="AN27" s="212">
        <v>0</v>
      </c>
      <c r="AO27" s="212">
        <v>0</v>
      </c>
      <c r="AP27" s="212">
        <v>0</v>
      </c>
      <c r="AQ27" s="368">
        <f t="shared" si="70"/>
        <v>0</v>
      </c>
      <c r="AR27" s="373">
        <v>0</v>
      </c>
      <c r="AS27" s="212">
        <v>0</v>
      </c>
      <c r="AT27" s="212">
        <v>0</v>
      </c>
      <c r="AU27" s="212">
        <v>0</v>
      </c>
      <c r="AV27" s="370">
        <f t="shared" si="71"/>
        <v>0</v>
      </c>
      <c r="AW27" s="371">
        <f t="shared" si="72"/>
        <v>0</v>
      </c>
      <c r="AX27" s="210">
        <v>9</v>
      </c>
      <c r="AY27" s="212">
        <v>0</v>
      </c>
      <c r="AZ27" s="212">
        <v>0</v>
      </c>
      <c r="BA27" s="212">
        <v>0</v>
      </c>
      <c r="BB27" s="212">
        <v>0</v>
      </c>
      <c r="BC27" s="368">
        <f t="shared" si="73"/>
        <v>0</v>
      </c>
      <c r="BD27" s="373">
        <v>0</v>
      </c>
      <c r="BE27" s="212">
        <v>0</v>
      </c>
      <c r="BF27" s="212">
        <v>0</v>
      </c>
      <c r="BG27" s="212">
        <v>0</v>
      </c>
      <c r="BH27" s="370">
        <f t="shared" si="74"/>
        <v>0</v>
      </c>
      <c r="BI27" s="371">
        <f t="shared" si="75"/>
        <v>0</v>
      </c>
      <c r="BJ27" s="210">
        <v>9</v>
      </c>
      <c r="BK27" s="212">
        <v>0</v>
      </c>
      <c r="BL27" s="212">
        <v>0</v>
      </c>
      <c r="BM27" s="212">
        <v>0</v>
      </c>
      <c r="BN27" s="212">
        <v>0</v>
      </c>
      <c r="BO27" s="368">
        <f t="shared" si="76"/>
        <v>0</v>
      </c>
      <c r="BP27" s="373">
        <v>0</v>
      </c>
      <c r="BQ27" s="212">
        <v>0</v>
      </c>
      <c r="BR27" s="212">
        <v>0</v>
      </c>
      <c r="BS27" s="212">
        <v>0</v>
      </c>
      <c r="BT27" s="370">
        <f t="shared" si="77"/>
        <v>0</v>
      </c>
      <c r="BU27" s="371">
        <f t="shared" si="78"/>
        <v>0</v>
      </c>
      <c r="BV27" s="210">
        <v>9</v>
      </c>
      <c r="BW27" s="212">
        <v>0</v>
      </c>
      <c r="BX27" s="212">
        <v>0</v>
      </c>
      <c r="BY27" s="212">
        <v>0</v>
      </c>
      <c r="BZ27" s="212">
        <v>0</v>
      </c>
      <c r="CA27" s="368">
        <f t="shared" si="79"/>
        <v>0</v>
      </c>
      <c r="CB27" s="373">
        <v>0</v>
      </c>
      <c r="CC27" s="212">
        <v>0</v>
      </c>
      <c r="CD27" s="212">
        <v>0</v>
      </c>
      <c r="CE27" s="212">
        <v>0</v>
      </c>
      <c r="CF27" s="370">
        <f t="shared" si="80"/>
        <v>0</v>
      </c>
      <c r="CG27" s="371">
        <f t="shared" si="81"/>
        <v>0</v>
      </c>
      <c r="CH27" s="210">
        <v>9</v>
      </c>
      <c r="CI27" s="370">
        <f t="shared" si="82"/>
        <v>0</v>
      </c>
      <c r="CJ27" s="370">
        <f t="shared" si="82"/>
        <v>0</v>
      </c>
      <c r="CK27" s="370">
        <f t="shared" si="82"/>
        <v>0</v>
      </c>
      <c r="CL27" s="370">
        <f t="shared" si="82"/>
        <v>0</v>
      </c>
      <c r="CM27" s="372">
        <f t="shared" si="28"/>
        <v>0</v>
      </c>
      <c r="CN27" s="370">
        <f t="shared" si="83"/>
        <v>0</v>
      </c>
      <c r="CO27" s="370">
        <f t="shared" si="83"/>
        <v>0</v>
      </c>
      <c r="CP27" s="370">
        <f t="shared" si="83"/>
        <v>0</v>
      </c>
      <c r="CQ27" s="370">
        <f t="shared" si="83"/>
        <v>0</v>
      </c>
      <c r="CR27" s="372">
        <f t="shared" si="30"/>
        <v>0</v>
      </c>
      <c r="CS27" s="370">
        <f t="shared" si="84"/>
        <v>0</v>
      </c>
      <c r="CT27" s="370">
        <f t="shared" si="84"/>
        <v>0</v>
      </c>
      <c r="CU27" s="370">
        <f t="shared" si="84"/>
        <v>0</v>
      </c>
      <c r="CV27" s="370">
        <f t="shared" si="84"/>
        <v>0</v>
      </c>
      <c r="CW27" s="372">
        <f t="shared" si="32"/>
        <v>0</v>
      </c>
      <c r="CX27" s="289"/>
      <c r="CZ27" s="289"/>
      <c r="DB27" s="289"/>
    </row>
    <row r="28" spans="1:135" ht="15.75" customHeight="1">
      <c r="A28" s="79" t="s">
        <v>212</v>
      </c>
      <c r="B28" s="210">
        <v>10</v>
      </c>
      <c r="C28" s="212">
        <v>0</v>
      </c>
      <c r="D28" s="212">
        <v>0</v>
      </c>
      <c r="E28" s="212">
        <v>0</v>
      </c>
      <c r="F28" s="212">
        <v>0</v>
      </c>
      <c r="G28" s="368">
        <f t="shared" si="61"/>
        <v>0</v>
      </c>
      <c r="H28" s="373">
        <v>0</v>
      </c>
      <c r="I28" s="212">
        <v>0</v>
      </c>
      <c r="J28" s="212">
        <v>0</v>
      </c>
      <c r="K28" s="212">
        <v>0</v>
      </c>
      <c r="L28" s="370">
        <f t="shared" si="62"/>
        <v>0</v>
      </c>
      <c r="M28" s="371">
        <f t="shared" si="63"/>
        <v>0</v>
      </c>
      <c r="N28" s="210">
        <v>10</v>
      </c>
      <c r="O28" s="212">
        <v>0</v>
      </c>
      <c r="P28" s="212">
        <v>0</v>
      </c>
      <c r="Q28" s="212">
        <v>0</v>
      </c>
      <c r="R28" s="212">
        <v>0</v>
      </c>
      <c r="S28" s="368">
        <f t="shared" si="64"/>
        <v>0</v>
      </c>
      <c r="T28" s="373">
        <v>0</v>
      </c>
      <c r="U28" s="212">
        <v>0</v>
      </c>
      <c r="V28" s="212">
        <v>0</v>
      </c>
      <c r="W28" s="212">
        <v>0</v>
      </c>
      <c r="X28" s="370">
        <f t="shared" si="65"/>
        <v>0</v>
      </c>
      <c r="Y28" s="371">
        <f t="shared" si="66"/>
        <v>0</v>
      </c>
      <c r="Z28" s="210">
        <v>10</v>
      </c>
      <c r="AA28" s="212">
        <v>0</v>
      </c>
      <c r="AB28" s="212">
        <v>0</v>
      </c>
      <c r="AC28" s="212">
        <v>0</v>
      </c>
      <c r="AD28" s="212">
        <v>0</v>
      </c>
      <c r="AE28" s="368">
        <f t="shared" si="67"/>
        <v>0</v>
      </c>
      <c r="AF28" s="373">
        <v>0</v>
      </c>
      <c r="AG28" s="212">
        <v>0</v>
      </c>
      <c r="AH28" s="212">
        <v>0</v>
      </c>
      <c r="AI28" s="212">
        <v>0</v>
      </c>
      <c r="AJ28" s="370">
        <f t="shared" si="68"/>
        <v>0</v>
      </c>
      <c r="AK28" s="371">
        <f t="shared" si="69"/>
        <v>0</v>
      </c>
      <c r="AL28" s="210">
        <v>10</v>
      </c>
      <c r="AM28" s="212">
        <v>0</v>
      </c>
      <c r="AN28" s="212">
        <v>0</v>
      </c>
      <c r="AO28" s="212">
        <v>0</v>
      </c>
      <c r="AP28" s="212">
        <v>0</v>
      </c>
      <c r="AQ28" s="368">
        <f t="shared" si="70"/>
        <v>0</v>
      </c>
      <c r="AR28" s="373">
        <v>0</v>
      </c>
      <c r="AS28" s="212">
        <v>0</v>
      </c>
      <c r="AT28" s="212">
        <v>0</v>
      </c>
      <c r="AU28" s="212">
        <v>0</v>
      </c>
      <c r="AV28" s="370">
        <f t="shared" si="71"/>
        <v>0</v>
      </c>
      <c r="AW28" s="371">
        <f t="shared" si="72"/>
        <v>0</v>
      </c>
      <c r="AX28" s="210">
        <v>10</v>
      </c>
      <c r="AY28" s="212">
        <v>0</v>
      </c>
      <c r="AZ28" s="212">
        <v>0</v>
      </c>
      <c r="BA28" s="212">
        <v>0</v>
      </c>
      <c r="BB28" s="212">
        <v>0</v>
      </c>
      <c r="BC28" s="368">
        <f t="shared" si="73"/>
        <v>0</v>
      </c>
      <c r="BD28" s="373">
        <v>0</v>
      </c>
      <c r="BE28" s="212">
        <v>0</v>
      </c>
      <c r="BF28" s="212">
        <v>0</v>
      </c>
      <c r="BG28" s="212">
        <v>0</v>
      </c>
      <c r="BH28" s="370">
        <f t="shared" si="74"/>
        <v>0</v>
      </c>
      <c r="BI28" s="371">
        <f t="shared" si="75"/>
        <v>0</v>
      </c>
      <c r="BJ28" s="210">
        <v>10</v>
      </c>
      <c r="BK28" s="212">
        <v>0</v>
      </c>
      <c r="BL28" s="212">
        <v>0</v>
      </c>
      <c r="BM28" s="212">
        <v>0</v>
      </c>
      <c r="BN28" s="212">
        <v>0</v>
      </c>
      <c r="BO28" s="368">
        <f t="shared" si="76"/>
        <v>0</v>
      </c>
      <c r="BP28" s="373">
        <v>0</v>
      </c>
      <c r="BQ28" s="212">
        <v>0</v>
      </c>
      <c r="BR28" s="212">
        <v>0</v>
      </c>
      <c r="BS28" s="212">
        <v>0</v>
      </c>
      <c r="BT28" s="370">
        <f t="shared" si="77"/>
        <v>0</v>
      </c>
      <c r="BU28" s="371">
        <f t="shared" si="78"/>
        <v>0</v>
      </c>
      <c r="BV28" s="210">
        <v>10</v>
      </c>
      <c r="BW28" s="212">
        <v>0</v>
      </c>
      <c r="BX28" s="212">
        <v>0</v>
      </c>
      <c r="BY28" s="212">
        <v>0</v>
      </c>
      <c r="BZ28" s="212">
        <v>0</v>
      </c>
      <c r="CA28" s="368">
        <f t="shared" si="79"/>
        <v>0</v>
      </c>
      <c r="CB28" s="373">
        <v>0</v>
      </c>
      <c r="CC28" s="212">
        <v>0</v>
      </c>
      <c r="CD28" s="212">
        <v>0</v>
      </c>
      <c r="CE28" s="212">
        <v>0</v>
      </c>
      <c r="CF28" s="370">
        <f t="shared" si="80"/>
        <v>0</v>
      </c>
      <c r="CG28" s="371">
        <f t="shared" si="81"/>
        <v>0</v>
      </c>
      <c r="CH28" s="210">
        <v>10</v>
      </c>
      <c r="CI28" s="370">
        <f t="shared" si="82"/>
        <v>0</v>
      </c>
      <c r="CJ28" s="370">
        <f t="shared" si="82"/>
        <v>0</v>
      </c>
      <c r="CK28" s="370">
        <f t="shared" si="82"/>
        <v>0</v>
      </c>
      <c r="CL28" s="370">
        <f t="shared" si="82"/>
        <v>0</v>
      </c>
      <c r="CM28" s="372">
        <f t="shared" si="28"/>
        <v>0</v>
      </c>
      <c r="CN28" s="370">
        <f t="shared" si="83"/>
        <v>0</v>
      </c>
      <c r="CO28" s="370">
        <f t="shared" si="83"/>
        <v>0</v>
      </c>
      <c r="CP28" s="370">
        <f t="shared" si="83"/>
        <v>0</v>
      </c>
      <c r="CQ28" s="370">
        <f t="shared" si="83"/>
        <v>0</v>
      </c>
      <c r="CR28" s="372">
        <f t="shared" si="30"/>
        <v>0</v>
      </c>
      <c r="CS28" s="370">
        <f t="shared" si="84"/>
        <v>0</v>
      </c>
      <c r="CT28" s="370">
        <f t="shared" si="84"/>
        <v>0</v>
      </c>
      <c r="CU28" s="370">
        <f t="shared" si="84"/>
        <v>0</v>
      </c>
      <c r="CV28" s="370">
        <f t="shared" si="84"/>
        <v>0</v>
      </c>
      <c r="CW28" s="372">
        <f t="shared" si="32"/>
        <v>0</v>
      </c>
      <c r="CX28" s="289"/>
      <c r="CZ28" s="289"/>
      <c r="DB28" s="289"/>
    </row>
    <row r="29" spans="1:135" ht="15.75" customHeight="1">
      <c r="A29" s="119" t="s">
        <v>214</v>
      </c>
      <c r="B29" s="210">
        <v>11</v>
      </c>
      <c r="C29" s="121">
        <f t="shared" ref="C29:F29" si="85">SUM(C24:C28)</f>
        <v>0</v>
      </c>
      <c r="D29" s="121">
        <f t="shared" si="85"/>
        <v>0</v>
      </c>
      <c r="E29" s="121">
        <f t="shared" si="85"/>
        <v>0</v>
      </c>
      <c r="F29" s="121">
        <f t="shared" si="85"/>
        <v>0</v>
      </c>
      <c r="G29" s="368">
        <f t="shared" si="61"/>
        <v>0</v>
      </c>
      <c r="H29" s="199">
        <f t="shared" ref="H29:K29" si="86">SUM(H24:H28)</f>
        <v>0</v>
      </c>
      <c r="I29" s="121">
        <f t="shared" si="86"/>
        <v>0</v>
      </c>
      <c r="J29" s="121">
        <f t="shared" si="86"/>
        <v>0</v>
      </c>
      <c r="K29" s="121">
        <f t="shared" si="86"/>
        <v>0</v>
      </c>
      <c r="L29" s="370">
        <f t="shared" si="62"/>
        <v>0</v>
      </c>
      <c r="M29" s="371">
        <f t="shared" si="63"/>
        <v>0</v>
      </c>
      <c r="N29" s="210">
        <v>11</v>
      </c>
      <c r="O29" s="121">
        <f t="shared" ref="O29:R29" si="87">SUM(O24:O28)</f>
        <v>0</v>
      </c>
      <c r="P29" s="121">
        <f t="shared" si="87"/>
        <v>0</v>
      </c>
      <c r="Q29" s="121">
        <f t="shared" si="87"/>
        <v>0</v>
      </c>
      <c r="R29" s="121">
        <f t="shared" si="87"/>
        <v>0</v>
      </c>
      <c r="S29" s="368">
        <f t="shared" si="64"/>
        <v>0</v>
      </c>
      <c r="T29" s="199">
        <f t="shared" ref="T29:W29" si="88">SUM(T24:T28)</f>
        <v>0</v>
      </c>
      <c r="U29" s="121">
        <f t="shared" si="88"/>
        <v>0</v>
      </c>
      <c r="V29" s="121">
        <f t="shared" si="88"/>
        <v>0</v>
      </c>
      <c r="W29" s="121">
        <f t="shared" si="88"/>
        <v>0</v>
      </c>
      <c r="X29" s="370">
        <f t="shared" si="65"/>
        <v>0</v>
      </c>
      <c r="Y29" s="371">
        <f t="shared" si="66"/>
        <v>0</v>
      </c>
      <c r="Z29" s="210">
        <v>11</v>
      </c>
      <c r="AA29" s="121">
        <f t="shared" ref="AA29:AD29" si="89">SUM(AA24:AA28)</f>
        <v>0</v>
      </c>
      <c r="AB29" s="121">
        <f t="shared" si="89"/>
        <v>0</v>
      </c>
      <c r="AC29" s="121">
        <f t="shared" si="89"/>
        <v>0</v>
      </c>
      <c r="AD29" s="121">
        <f t="shared" si="89"/>
        <v>0</v>
      </c>
      <c r="AE29" s="368">
        <f t="shared" si="67"/>
        <v>0</v>
      </c>
      <c r="AF29" s="199">
        <f t="shared" ref="AF29:AI29" si="90">SUM(AF24:AF28)</f>
        <v>0</v>
      </c>
      <c r="AG29" s="121">
        <f t="shared" si="90"/>
        <v>0</v>
      </c>
      <c r="AH29" s="121">
        <f t="shared" si="90"/>
        <v>0</v>
      </c>
      <c r="AI29" s="121">
        <f t="shared" si="90"/>
        <v>0</v>
      </c>
      <c r="AJ29" s="370">
        <f t="shared" si="68"/>
        <v>0</v>
      </c>
      <c r="AK29" s="371">
        <f t="shared" si="69"/>
        <v>0</v>
      </c>
      <c r="AL29" s="210">
        <v>11</v>
      </c>
      <c r="AM29" s="121">
        <f t="shared" ref="AM29:AP29" si="91">SUM(AM24:AM28)</f>
        <v>0</v>
      </c>
      <c r="AN29" s="121">
        <f t="shared" si="91"/>
        <v>0</v>
      </c>
      <c r="AO29" s="121">
        <f t="shared" si="91"/>
        <v>0</v>
      </c>
      <c r="AP29" s="121">
        <f t="shared" si="91"/>
        <v>0</v>
      </c>
      <c r="AQ29" s="368">
        <f t="shared" si="70"/>
        <v>0</v>
      </c>
      <c r="AR29" s="199">
        <f t="shared" ref="AR29:AU29" si="92">SUM(AR24:AR28)</f>
        <v>0</v>
      </c>
      <c r="AS29" s="121">
        <f t="shared" si="92"/>
        <v>0</v>
      </c>
      <c r="AT29" s="121">
        <f t="shared" si="92"/>
        <v>0</v>
      </c>
      <c r="AU29" s="121">
        <f t="shared" si="92"/>
        <v>0</v>
      </c>
      <c r="AV29" s="370">
        <f t="shared" si="71"/>
        <v>0</v>
      </c>
      <c r="AW29" s="371">
        <f t="shared" si="72"/>
        <v>0</v>
      </c>
      <c r="AX29" s="210">
        <v>11</v>
      </c>
      <c r="AY29" s="121">
        <f t="shared" ref="AY29:BB29" si="93">SUM(AY24:AY28)</f>
        <v>0</v>
      </c>
      <c r="AZ29" s="121">
        <f t="shared" si="93"/>
        <v>0</v>
      </c>
      <c r="BA29" s="121">
        <f t="shared" si="93"/>
        <v>0</v>
      </c>
      <c r="BB29" s="121">
        <f t="shared" si="93"/>
        <v>0</v>
      </c>
      <c r="BC29" s="368">
        <f t="shared" si="73"/>
        <v>0</v>
      </c>
      <c r="BD29" s="199">
        <f t="shared" ref="BD29:BG29" si="94">SUM(BD24:BD28)</f>
        <v>0</v>
      </c>
      <c r="BE29" s="121">
        <f t="shared" si="94"/>
        <v>0</v>
      </c>
      <c r="BF29" s="121">
        <f t="shared" si="94"/>
        <v>0</v>
      </c>
      <c r="BG29" s="121">
        <f t="shared" si="94"/>
        <v>0</v>
      </c>
      <c r="BH29" s="370">
        <f t="shared" si="74"/>
        <v>0</v>
      </c>
      <c r="BI29" s="371">
        <f t="shared" si="75"/>
        <v>0</v>
      </c>
      <c r="BJ29" s="210">
        <v>11</v>
      </c>
      <c r="BK29" s="121">
        <f t="shared" ref="BK29:BN29" si="95">SUM(BK24:BK28)</f>
        <v>0</v>
      </c>
      <c r="BL29" s="121">
        <f t="shared" si="95"/>
        <v>0</v>
      </c>
      <c r="BM29" s="121">
        <f t="shared" si="95"/>
        <v>0</v>
      </c>
      <c r="BN29" s="121">
        <f t="shared" si="95"/>
        <v>0</v>
      </c>
      <c r="BO29" s="368">
        <f t="shared" si="76"/>
        <v>0</v>
      </c>
      <c r="BP29" s="199">
        <f t="shared" ref="BP29:BS29" si="96">SUM(BP24:BP28)</f>
        <v>0</v>
      </c>
      <c r="BQ29" s="121">
        <f t="shared" si="96"/>
        <v>0</v>
      </c>
      <c r="BR29" s="121">
        <f t="shared" si="96"/>
        <v>0</v>
      </c>
      <c r="BS29" s="121">
        <f t="shared" si="96"/>
        <v>0</v>
      </c>
      <c r="BT29" s="370">
        <f t="shared" si="77"/>
        <v>0</v>
      </c>
      <c r="BU29" s="371">
        <f t="shared" si="78"/>
        <v>0</v>
      </c>
      <c r="BV29" s="210">
        <v>11</v>
      </c>
      <c r="BW29" s="121">
        <f t="shared" ref="BW29:BZ29" si="97">SUM(BW24:BW28)</f>
        <v>0</v>
      </c>
      <c r="BX29" s="121">
        <f t="shared" si="97"/>
        <v>0</v>
      </c>
      <c r="BY29" s="121">
        <f t="shared" si="97"/>
        <v>0</v>
      </c>
      <c r="BZ29" s="121">
        <f t="shared" si="97"/>
        <v>0</v>
      </c>
      <c r="CA29" s="368">
        <f t="shared" si="79"/>
        <v>0</v>
      </c>
      <c r="CB29" s="199">
        <f t="shared" ref="CB29:CE29" si="98">SUM(CB24:CB28)</f>
        <v>0</v>
      </c>
      <c r="CC29" s="121">
        <f t="shared" si="98"/>
        <v>0</v>
      </c>
      <c r="CD29" s="121">
        <f t="shared" si="98"/>
        <v>0</v>
      </c>
      <c r="CE29" s="121">
        <f t="shared" si="98"/>
        <v>0</v>
      </c>
      <c r="CF29" s="370">
        <f t="shared" si="80"/>
        <v>0</v>
      </c>
      <c r="CG29" s="371">
        <f t="shared" si="81"/>
        <v>0</v>
      </c>
      <c r="CH29" s="210">
        <v>11</v>
      </c>
      <c r="CI29" s="370">
        <f t="shared" si="82"/>
        <v>0</v>
      </c>
      <c r="CJ29" s="370">
        <f t="shared" si="82"/>
        <v>0</v>
      </c>
      <c r="CK29" s="370">
        <f t="shared" si="82"/>
        <v>0</v>
      </c>
      <c r="CL29" s="370">
        <f t="shared" si="82"/>
        <v>0</v>
      </c>
      <c r="CM29" s="372">
        <f t="shared" si="28"/>
        <v>0</v>
      </c>
      <c r="CN29" s="370">
        <f t="shared" si="83"/>
        <v>0</v>
      </c>
      <c r="CO29" s="370">
        <f t="shared" si="83"/>
        <v>0</v>
      </c>
      <c r="CP29" s="370">
        <f t="shared" si="83"/>
        <v>0</v>
      </c>
      <c r="CQ29" s="370">
        <f t="shared" si="83"/>
        <v>0</v>
      </c>
      <c r="CR29" s="372">
        <f t="shared" si="30"/>
        <v>0</v>
      </c>
      <c r="CS29" s="370">
        <f t="shared" si="84"/>
        <v>0</v>
      </c>
      <c r="CT29" s="370">
        <f t="shared" si="84"/>
        <v>0</v>
      </c>
      <c r="CU29" s="370">
        <f t="shared" si="84"/>
        <v>0</v>
      </c>
      <c r="CV29" s="370">
        <f t="shared" si="84"/>
        <v>0</v>
      </c>
      <c r="CW29" s="372">
        <f t="shared" si="32"/>
        <v>0</v>
      </c>
    </row>
    <row r="30" spans="1:135" ht="15.75" customHeight="1">
      <c r="A30" s="119" t="s">
        <v>1384</v>
      </c>
      <c r="B30" s="210"/>
      <c r="C30" s="171" t="s">
        <v>1362</v>
      </c>
      <c r="D30" s="171" t="s">
        <v>1362</v>
      </c>
      <c r="E30" s="171" t="s">
        <v>1362</v>
      </c>
      <c r="F30" s="171" t="s">
        <v>1362</v>
      </c>
      <c r="G30" s="337"/>
      <c r="H30" s="338" t="s">
        <v>1362</v>
      </c>
      <c r="I30" s="171" t="s">
        <v>1362</v>
      </c>
      <c r="J30" s="171" t="s">
        <v>1362</v>
      </c>
      <c r="K30" s="171" t="s">
        <v>1362</v>
      </c>
      <c r="L30" s="339"/>
      <c r="M30" s="338" t="s">
        <v>1362</v>
      </c>
      <c r="N30" s="210"/>
      <c r="O30" s="171" t="s">
        <v>1362</v>
      </c>
      <c r="P30" s="171" t="s">
        <v>1362</v>
      </c>
      <c r="Q30" s="171" t="s">
        <v>1362</v>
      </c>
      <c r="R30" s="171" t="s">
        <v>1362</v>
      </c>
      <c r="S30" s="337"/>
      <c r="T30" s="338" t="s">
        <v>1362</v>
      </c>
      <c r="U30" s="171" t="s">
        <v>1362</v>
      </c>
      <c r="V30" s="171" t="s">
        <v>1362</v>
      </c>
      <c r="W30" s="171" t="s">
        <v>1362</v>
      </c>
      <c r="X30" s="339"/>
      <c r="Y30" s="338" t="s">
        <v>1362</v>
      </c>
      <c r="Z30" s="210"/>
      <c r="AA30" s="171" t="s">
        <v>1362</v>
      </c>
      <c r="AB30" s="171" t="s">
        <v>1362</v>
      </c>
      <c r="AC30" s="171" t="s">
        <v>1362</v>
      </c>
      <c r="AD30" s="171" t="s">
        <v>1362</v>
      </c>
      <c r="AE30" s="337"/>
      <c r="AF30" s="338" t="s">
        <v>1362</v>
      </c>
      <c r="AG30" s="171" t="s">
        <v>1362</v>
      </c>
      <c r="AH30" s="171" t="s">
        <v>1362</v>
      </c>
      <c r="AI30" s="171" t="s">
        <v>1362</v>
      </c>
      <c r="AJ30" s="339"/>
      <c r="AK30" s="338" t="s">
        <v>1362</v>
      </c>
      <c r="AL30" s="210"/>
      <c r="AM30" s="171" t="s">
        <v>1362</v>
      </c>
      <c r="AN30" s="171" t="s">
        <v>1362</v>
      </c>
      <c r="AO30" s="171" t="s">
        <v>1362</v>
      </c>
      <c r="AP30" s="171" t="s">
        <v>1362</v>
      </c>
      <c r="AQ30" s="337"/>
      <c r="AR30" s="338" t="s">
        <v>1362</v>
      </c>
      <c r="AS30" s="171" t="s">
        <v>1362</v>
      </c>
      <c r="AT30" s="171" t="s">
        <v>1362</v>
      </c>
      <c r="AU30" s="171" t="s">
        <v>1362</v>
      </c>
      <c r="AV30" s="339"/>
      <c r="AW30" s="338" t="s">
        <v>1362</v>
      </c>
      <c r="AX30" s="210"/>
      <c r="AY30" s="171" t="s">
        <v>1362</v>
      </c>
      <c r="AZ30" s="171" t="s">
        <v>1362</v>
      </c>
      <c r="BA30" s="171" t="s">
        <v>1362</v>
      </c>
      <c r="BB30" s="171" t="s">
        <v>1362</v>
      </c>
      <c r="BC30" s="337"/>
      <c r="BD30" s="338" t="s">
        <v>1362</v>
      </c>
      <c r="BE30" s="171" t="s">
        <v>1362</v>
      </c>
      <c r="BF30" s="171" t="s">
        <v>1362</v>
      </c>
      <c r="BG30" s="171" t="s">
        <v>1362</v>
      </c>
      <c r="BH30" s="339"/>
      <c r="BI30" s="338" t="s">
        <v>1362</v>
      </c>
      <c r="BJ30" s="210"/>
      <c r="BK30" s="171" t="s">
        <v>1362</v>
      </c>
      <c r="BL30" s="171" t="s">
        <v>1362</v>
      </c>
      <c r="BM30" s="171" t="s">
        <v>1362</v>
      </c>
      <c r="BN30" s="171" t="s">
        <v>1362</v>
      </c>
      <c r="BO30" s="337"/>
      <c r="BP30" s="338" t="s">
        <v>1362</v>
      </c>
      <c r="BQ30" s="171" t="s">
        <v>1362</v>
      </c>
      <c r="BR30" s="171" t="s">
        <v>1362</v>
      </c>
      <c r="BS30" s="171" t="s">
        <v>1362</v>
      </c>
      <c r="BT30" s="339"/>
      <c r="BU30" s="338" t="s">
        <v>1362</v>
      </c>
      <c r="BV30" s="210"/>
      <c r="BW30" s="171" t="s">
        <v>1362</v>
      </c>
      <c r="BX30" s="171" t="s">
        <v>1362</v>
      </c>
      <c r="BY30" s="171" t="s">
        <v>1362</v>
      </c>
      <c r="BZ30" s="171" t="s">
        <v>1362</v>
      </c>
      <c r="CA30" s="337"/>
      <c r="CB30" s="338" t="s">
        <v>1362</v>
      </c>
      <c r="CC30" s="171" t="s">
        <v>1362</v>
      </c>
      <c r="CD30" s="171" t="s">
        <v>1362</v>
      </c>
      <c r="CE30" s="171" t="s">
        <v>1362</v>
      </c>
      <c r="CF30" s="339"/>
      <c r="CG30" s="338" t="s">
        <v>1362</v>
      </c>
      <c r="CH30" s="210"/>
      <c r="CI30" s="339"/>
      <c r="CJ30" s="339"/>
      <c r="CK30" s="339"/>
      <c r="CL30" s="339"/>
      <c r="CM30" s="171"/>
      <c r="CN30" s="339"/>
      <c r="CO30" s="339"/>
      <c r="CP30" s="339"/>
      <c r="CQ30" s="339"/>
      <c r="CR30" s="171"/>
      <c r="CS30" s="339"/>
      <c r="CT30" s="339"/>
      <c r="CU30" s="339"/>
      <c r="CV30" s="339"/>
      <c r="CW30" s="171"/>
    </row>
    <row r="31" spans="1:135" s="14" customFormat="1" ht="15.75" customHeight="1">
      <c r="A31" s="16" t="s">
        <v>1385</v>
      </c>
      <c r="B31" s="210">
        <v>12</v>
      </c>
      <c r="C31" s="198">
        <f t="shared" ref="C31:M31" si="99">C22+C29</f>
        <v>1943768.4744441558</v>
      </c>
      <c r="D31" s="198">
        <f t="shared" si="99"/>
        <v>1696336.6221042089</v>
      </c>
      <c r="E31" s="198">
        <f t="shared" si="99"/>
        <v>0</v>
      </c>
      <c r="F31" s="198">
        <f t="shared" si="99"/>
        <v>0</v>
      </c>
      <c r="G31" s="203">
        <f t="shared" si="99"/>
        <v>3640105.0965483645</v>
      </c>
      <c r="H31" s="200">
        <f t="shared" si="99"/>
        <v>10397180.101595137</v>
      </c>
      <c r="I31" s="198">
        <f t="shared" si="99"/>
        <v>8694105.830506796</v>
      </c>
      <c r="J31" s="198">
        <f t="shared" si="99"/>
        <v>0</v>
      </c>
      <c r="K31" s="198">
        <f t="shared" si="99"/>
        <v>0</v>
      </c>
      <c r="L31" s="201">
        <f t="shared" si="99"/>
        <v>19091285.932101935</v>
      </c>
      <c r="M31" s="200">
        <f t="shared" si="99"/>
        <v>22731391.028650299</v>
      </c>
      <c r="N31" s="210">
        <v>12</v>
      </c>
      <c r="O31" s="198">
        <f t="shared" ref="O31:Y31" si="100">O22+O29</f>
        <v>5072478.3652817169</v>
      </c>
      <c r="P31" s="198">
        <f t="shared" si="100"/>
        <v>4764026.7382057747</v>
      </c>
      <c r="Q31" s="198">
        <f t="shared" si="100"/>
        <v>0</v>
      </c>
      <c r="R31" s="198">
        <f t="shared" si="100"/>
        <v>0</v>
      </c>
      <c r="S31" s="203">
        <f t="shared" si="100"/>
        <v>9836505.1034874916</v>
      </c>
      <c r="T31" s="200">
        <f t="shared" si="100"/>
        <v>11333573.249172369</v>
      </c>
      <c r="U31" s="198">
        <f t="shared" si="100"/>
        <v>10666404.420466568</v>
      </c>
      <c r="V31" s="198">
        <f t="shared" si="100"/>
        <v>0</v>
      </c>
      <c r="W31" s="198">
        <f t="shared" si="100"/>
        <v>0</v>
      </c>
      <c r="X31" s="201">
        <f t="shared" si="100"/>
        <v>21999977.669638939</v>
      </c>
      <c r="Y31" s="200">
        <f t="shared" si="100"/>
        <v>31836482.773126431</v>
      </c>
      <c r="Z31" s="210">
        <v>12</v>
      </c>
      <c r="AA31" s="198">
        <f t="shared" ref="AA31:AK31" si="101">AA22+AA29</f>
        <v>1491201.2386071354</v>
      </c>
      <c r="AB31" s="198">
        <f t="shared" si="101"/>
        <v>1394160.158251028</v>
      </c>
      <c r="AC31" s="198">
        <f t="shared" si="101"/>
        <v>0</v>
      </c>
      <c r="AD31" s="198">
        <f t="shared" si="101"/>
        <v>0</v>
      </c>
      <c r="AE31" s="203">
        <f t="shared" si="101"/>
        <v>2885361.3968581632</v>
      </c>
      <c r="AF31" s="200">
        <f t="shared" si="101"/>
        <v>2293461.713199283</v>
      </c>
      <c r="AG31" s="198">
        <f t="shared" si="101"/>
        <v>2133976.0412802054</v>
      </c>
      <c r="AH31" s="198">
        <f t="shared" si="101"/>
        <v>0</v>
      </c>
      <c r="AI31" s="198">
        <f t="shared" si="101"/>
        <v>0</v>
      </c>
      <c r="AJ31" s="201">
        <f t="shared" si="101"/>
        <v>4427437.7544794884</v>
      </c>
      <c r="AK31" s="200">
        <f t="shared" si="101"/>
        <v>7312799.1513376515</v>
      </c>
      <c r="AL31" s="210">
        <v>12</v>
      </c>
      <c r="AM31" s="198">
        <f t="shared" ref="AM31:AW31" si="102">AM22+AM29</f>
        <v>70164568.872745976</v>
      </c>
      <c r="AN31" s="198">
        <f t="shared" si="102"/>
        <v>69988984.403052837</v>
      </c>
      <c r="AO31" s="198">
        <f t="shared" si="102"/>
        <v>0</v>
      </c>
      <c r="AP31" s="198">
        <f t="shared" si="102"/>
        <v>0</v>
      </c>
      <c r="AQ31" s="203">
        <f t="shared" si="102"/>
        <v>140153553.2757988</v>
      </c>
      <c r="AR31" s="200">
        <f t="shared" si="102"/>
        <v>62964865.482337356</v>
      </c>
      <c r="AS31" s="198">
        <f t="shared" si="102"/>
        <v>61760037.382928595</v>
      </c>
      <c r="AT31" s="198">
        <f t="shared" si="102"/>
        <v>0</v>
      </c>
      <c r="AU31" s="198">
        <f t="shared" si="102"/>
        <v>0</v>
      </c>
      <c r="AV31" s="201">
        <f t="shared" si="102"/>
        <v>124724902.86526595</v>
      </c>
      <c r="AW31" s="200">
        <f t="shared" si="102"/>
        <v>264878456.14106476</v>
      </c>
      <c r="AX31" s="210">
        <v>12</v>
      </c>
      <c r="AY31" s="198">
        <f t="shared" ref="AY31:BI31" si="103">AY22+AY29</f>
        <v>1759452.0871579349</v>
      </c>
      <c r="AZ31" s="198">
        <f t="shared" si="103"/>
        <v>1869910.9625848893</v>
      </c>
      <c r="BA31" s="198">
        <f t="shared" si="103"/>
        <v>0</v>
      </c>
      <c r="BB31" s="198">
        <f t="shared" si="103"/>
        <v>0</v>
      </c>
      <c r="BC31" s="203">
        <f t="shared" si="103"/>
        <v>3629363.0497428244</v>
      </c>
      <c r="BD31" s="200">
        <f t="shared" si="103"/>
        <v>770684.72431128856</v>
      </c>
      <c r="BE31" s="198">
        <f t="shared" si="103"/>
        <v>806003.72647724429</v>
      </c>
      <c r="BF31" s="198">
        <f t="shared" si="103"/>
        <v>0</v>
      </c>
      <c r="BG31" s="198">
        <f t="shared" si="103"/>
        <v>0</v>
      </c>
      <c r="BH31" s="201">
        <f t="shared" si="103"/>
        <v>1576688.4507885328</v>
      </c>
      <c r="BI31" s="200">
        <f t="shared" si="103"/>
        <v>5206051.5005313568</v>
      </c>
      <c r="BJ31" s="210">
        <v>12</v>
      </c>
      <c r="BK31" s="198">
        <f t="shared" ref="BK31:BU31" si="104">BK22+BK29</f>
        <v>0</v>
      </c>
      <c r="BL31" s="198">
        <f t="shared" si="104"/>
        <v>0</v>
      </c>
      <c r="BM31" s="198">
        <f t="shared" si="104"/>
        <v>0</v>
      </c>
      <c r="BN31" s="198">
        <f t="shared" si="104"/>
        <v>0</v>
      </c>
      <c r="BO31" s="203">
        <f t="shared" si="104"/>
        <v>0</v>
      </c>
      <c r="BP31" s="200">
        <f t="shared" si="104"/>
        <v>0</v>
      </c>
      <c r="BQ31" s="198">
        <f t="shared" si="104"/>
        <v>0</v>
      </c>
      <c r="BR31" s="198">
        <f t="shared" si="104"/>
        <v>0</v>
      </c>
      <c r="BS31" s="198">
        <f t="shared" si="104"/>
        <v>0</v>
      </c>
      <c r="BT31" s="201">
        <f t="shared" si="104"/>
        <v>0</v>
      </c>
      <c r="BU31" s="200">
        <f t="shared" si="104"/>
        <v>0</v>
      </c>
      <c r="BV31" s="210">
        <v>12</v>
      </c>
      <c r="BW31" s="198">
        <f t="shared" ref="BW31:CG31" si="105">BW22+BW29</f>
        <v>2134402.2587734708</v>
      </c>
      <c r="BX31" s="198">
        <f t="shared" si="105"/>
        <v>2118279.5931616314</v>
      </c>
      <c r="BY31" s="198">
        <f t="shared" si="105"/>
        <v>0</v>
      </c>
      <c r="BZ31" s="198">
        <f t="shared" si="105"/>
        <v>0</v>
      </c>
      <c r="CA31" s="203">
        <f t="shared" si="105"/>
        <v>4252681.8519351017</v>
      </c>
      <c r="CB31" s="200">
        <f t="shared" si="105"/>
        <v>1114919.0046739271</v>
      </c>
      <c r="CC31" s="198">
        <f t="shared" si="105"/>
        <v>1065848.863727459</v>
      </c>
      <c r="CD31" s="198">
        <f t="shared" si="105"/>
        <v>0</v>
      </c>
      <c r="CE31" s="198">
        <f t="shared" si="105"/>
        <v>0</v>
      </c>
      <c r="CF31" s="201">
        <f t="shared" si="105"/>
        <v>2180767.8684013858</v>
      </c>
      <c r="CG31" s="200">
        <f t="shared" si="105"/>
        <v>6433449.7203364875</v>
      </c>
      <c r="CH31" s="210">
        <v>12</v>
      </c>
      <c r="CI31" s="201">
        <f t="shared" ref="CI31:CL31" si="106">CI22+CI29</f>
        <v>82565871.297010392</v>
      </c>
      <c r="CJ31" s="201">
        <f t="shared" si="106"/>
        <v>81831698.477360353</v>
      </c>
      <c r="CK31" s="201">
        <f t="shared" si="106"/>
        <v>0</v>
      </c>
      <c r="CL31" s="201">
        <f t="shared" si="106"/>
        <v>0</v>
      </c>
      <c r="CM31" s="198">
        <f>SUM(CI31:CL31)</f>
        <v>164397569.77437073</v>
      </c>
      <c r="CN31" s="201">
        <f t="shared" ref="CN31:CQ31" si="107">CN22+CN29</f>
        <v>88874684.275289372</v>
      </c>
      <c r="CO31" s="201">
        <f t="shared" si="107"/>
        <v>85126376.265386879</v>
      </c>
      <c r="CP31" s="201">
        <f t="shared" si="107"/>
        <v>0</v>
      </c>
      <c r="CQ31" s="201">
        <f t="shared" si="107"/>
        <v>0</v>
      </c>
      <c r="CR31" s="198">
        <f>SUM(CN31:CQ31)</f>
        <v>174001060.54067624</v>
      </c>
      <c r="CS31" s="201">
        <f t="shared" ref="CS31:CV31" si="108">CS22+CS29</f>
        <v>171440555.57229978</v>
      </c>
      <c r="CT31" s="201">
        <f t="shared" si="108"/>
        <v>166958074.74274725</v>
      </c>
      <c r="CU31" s="201">
        <f t="shared" si="108"/>
        <v>0</v>
      </c>
      <c r="CV31" s="201">
        <f t="shared" si="108"/>
        <v>0</v>
      </c>
      <c r="CW31" s="198">
        <f>SUM(CS31:CV31)</f>
        <v>338398630.31504703</v>
      </c>
      <c r="CX31" s="287"/>
      <c r="CY31" s="287"/>
      <c r="CZ31" s="287"/>
      <c r="DA31" s="287"/>
      <c r="DB31" s="287"/>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row>
    <row r="32" spans="1:135" ht="15.75" customHeight="1">
      <c r="B32" s="177"/>
      <c r="C32" s="162"/>
      <c r="D32" s="162"/>
      <c r="E32" s="162"/>
      <c r="F32" s="162"/>
      <c r="G32" s="340"/>
      <c r="H32" s="341"/>
      <c r="I32" s="162"/>
      <c r="J32" s="162"/>
      <c r="K32" s="162"/>
      <c r="L32" s="162"/>
      <c r="M32" s="341"/>
      <c r="N32" s="177"/>
      <c r="O32" s="162"/>
      <c r="P32" s="162"/>
      <c r="Q32" s="162"/>
      <c r="R32" s="162"/>
      <c r="S32" s="340"/>
      <c r="T32" s="341"/>
      <c r="U32" s="162"/>
      <c r="V32" s="162"/>
      <c r="W32" s="162"/>
      <c r="X32" s="162"/>
      <c r="Y32" s="341"/>
      <c r="Z32" s="177"/>
      <c r="AA32" s="162"/>
      <c r="AB32" s="162"/>
      <c r="AC32" s="162"/>
      <c r="AD32" s="162"/>
      <c r="AE32" s="340"/>
      <c r="AF32" s="341"/>
      <c r="AG32" s="162"/>
      <c r="AH32" s="162"/>
      <c r="AI32" s="162"/>
      <c r="AJ32" s="162"/>
      <c r="AK32" s="341"/>
      <c r="AL32" s="177"/>
      <c r="AM32" s="162"/>
      <c r="AN32" s="162"/>
      <c r="AO32" s="162"/>
      <c r="AP32" s="162"/>
      <c r="AQ32" s="340"/>
      <c r="AR32" s="341"/>
      <c r="AS32" s="162"/>
      <c r="AT32" s="162"/>
      <c r="AU32" s="162"/>
      <c r="AV32" s="162"/>
      <c r="AW32" s="341"/>
      <c r="AX32" s="177"/>
      <c r="AY32" s="162"/>
      <c r="AZ32" s="162"/>
      <c r="BA32" s="162"/>
      <c r="BB32" s="162"/>
      <c r="BC32" s="340"/>
      <c r="BD32" s="341"/>
      <c r="BE32" s="162"/>
      <c r="BF32" s="162"/>
      <c r="BG32" s="162"/>
      <c r="BH32" s="162"/>
      <c r="BI32" s="341"/>
      <c r="BJ32" s="177"/>
      <c r="BK32" s="162"/>
      <c r="BL32" s="162"/>
      <c r="BM32" s="162"/>
      <c r="BN32" s="162"/>
      <c r="BO32" s="340"/>
      <c r="BP32" s="341"/>
      <c r="BQ32" s="162"/>
      <c r="BR32" s="162"/>
      <c r="BS32" s="162"/>
      <c r="BT32" s="162"/>
      <c r="BU32" s="341"/>
      <c r="BV32" s="177"/>
      <c r="BW32" s="162"/>
      <c r="BX32" s="162"/>
      <c r="BY32" s="162"/>
      <c r="BZ32" s="162"/>
      <c r="CA32" s="340"/>
      <c r="CB32" s="341"/>
      <c r="CC32" s="162"/>
      <c r="CD32" s="162"/>
      <c r="CE32" s="162"/>
      <c r="CF32" s="162"/>
      <c r="CG32" s="341"/>
      <c r="CH32" s="177"/>
      <c r="CI32" s="162"/>
      <c r="CJ32" s="162"/>
      <c r="CK32" s="162"/>
      <c r="CL32" s="162"/>
      <c r="CM32" s="375"/>
      <c r="CN32" s="162"/>
      <c r="CO32" s="162"/>
      <c r="CP32" s="162"/>
      <c r="CQ32" s="162"/>
      <c r="CR32" s="375"/>
      <c r="CS32" s="162"/>
      <c r="CT32" s="162"/>
      <c r="CU32" s="162"/>
      <c r="CV32" s="162"/>
      <c r="CW32" s="375"/>
      <c r="CX32" s="289"/>
      <c r="CY32" s="289"/>
      <c r="CZ32" s="289"/>
      <c r="DA32" s="289"/>
      <c r="DB32" s="289"/>
    </row>
    <row r="33" spans="1:106" ht="15.75" customHeight="1">
      <c r="A33" s="16" t="s">
        <v>217</v>
      </c>
      <c r="B33" s="177"/>
      <c r="C33" s="162"/>
      <c r="D33" s="162"/>
      <c r="E33" s="162"/>
      <c r="F33" s="162"/>
      <c r="G33" s="340"/>
      <c r="H33" s="341"/>
      <c r="I33" s="162"/>
      <c r="J33" s="162"/>
      <c r="K33" s="162"/>
      <c r="L33" s="162"/>
      <c r="M33" s="341"/>
      <c r="N33" s="177"/>
      <c r="O33" s="162"/>
      <c r="P33" s="162"/>
      <c r="Q33" s="162"/>
      <c r="R33" s="162"/>
      <c r="S33" s="340"/>
      <c r="T33" s="341"/>
      <c r="U33" s="162"/>
      <c r="V33" s="162"/>
      <c r="W33" s="162"/>
      <c r="X33" s="162"/>
      <c r="Y33" s="341"/>
      <c r="Z33" s="177"/>
      <c r="AA33" s="162"/>
      <c r="AB33" s="162"/>
      <c r="AC33" s="162"/>
      <c r="AD33" s="162"/>
      <c r="AE33" s="340"/>
      <c r="AF33" s="341"/>
      <c r="AG33" s="162"/>
      <c r="AH33" s="162"/>
      <c r="AI33" s="162"/>
      <c r="AJ33" s="162"/>
      <c r="AK33" s="341"/>
      <c r="AL33" s="177"/>
      <c r="AM33" s="162"/>
      <c r="AN33" s="162"/>
      <c r="AO33" s="162"/>
      <c r="AP33" s="162"/>
      <c r="AQ33" s="340"/>
      <c r="AR33" s="341"/>
      <c r="AS33" s="162"/>
      <c r="AT33" s="162"/>
      <c r="AU33" s="162"/>
      <c r="AV33" s="162"/>
      <c r="AW33" s="341"/>
      <c r="AX33" s="177"/>
      <c r="AY33" s="162"/>
      <c r="AZ33" s="162"/>
      <c r="BA33" s="162"/>
      <c r="BB33" s="162"/>
      <c r="BC33" s="340"/>
      <c r="BD33" s="341"/>
      <c r="BE33" s="162"/>
      <c r="BF33" s="162"/>
      <c r="BG33" s="162"/>
      <c r="BH33" s="162"/>
      <c r="BI33" s="341"/>
      <c r="BJ33" s="177"/>
      <c r="BK33" s="162"/>
      <c r="BL33" s="162"/>
      <c r="BM33" s="162"/>
      <c r="BN33" s="162"/>
      <c r="BO33" s="340"/>
      <c r="BP33" s="341"/>
      <c r="BQ33" s="162"/>
      <c r="BR33" s="162"/>
      <c r="BS33" s="162"/>
      <c r="BT33" s="162"/>
      <c r="BU33" s="341"/>
      <c r="BV33" s="177"/>
      <c r="BW33" s="162"/>
      <c r="BX33" s="162"/>
      <c r="BY33" s="162"/>
      <c r="BZ33" s="162"/>
      <c r="CA33" s="340"/>
      <c r="CB33" s="341"/>
      <c r="CC33" s="162"/>
      <c r="CD33" s="162"/>
      <c r="CE33" s="162"/>
      <c r="CF33" s="162"/>
      <c r="CG33" s="341"/>
      <c r="CH33" s="177"/>
      <c r="CI33" s="162"/>
      <c r="CJ33" s="162"/>
      <c r="CK33" s="162"/>
      <c r="CL33" s="162"/>
      <c r="CM33" s="375"/>
      <c r="CN33" s="162"/>
      <c r="CO33" s="162"/>
      <c r="CP33" s="162"/>
      <c r="CQ33" s="162"/>
      <c r="CR33" s="375"/>
      <c r="CS33" s="162"/>
      <c r="CT33" s="162"/>
      <c r="CU33" s="162"/>
      <c r="CV33" s="162"/>
      <c r="CW33" s="375"/>
      <c r="CX33" s="289"/>
      <c r="CZ33" s="289"/>
      <c r="DB33" s="289"/>
    </row>
    <row r="34" spans="1:106" ht="15.75" customHeight="1">
      <c r="A34" s="79" t="s">
        <v>219</v>
      </c>
      <c r="B34" s="210">
        <v>13</v>
      </c>
      <c r="C34" s="212">
        <v>190564.95043148269</v>
      </c>
      <c r="D34" s="212">
        <v>189224.43142437478</v>
      </c>
      <c r="E34" s="212">
        <v>0</v>
      </c>
      <c r="F34" s="212">
        <v>0</v>
      </c>
      <c r="G34" s="368">
        <f t="shared" ref="G34:G63" si="109">SUM(C34:F34)</f>
        <v>379789.38185585744</v>
      </c>
      <c r="H34" s="373">
        <v>2039505.3564811808</v>
      </c>
      <c r="I34" s="212">
        <v>1846768.8117425714</v>
      </c>
      <c r="J34" s="212">
        <v>0</v>
      </c>
      <c r="K34" s="212">
        <v>0</v>
      </c>
      <c r="L34" s="370">
        <f t="shared" ref="L34:L63" si="110">SUM(H34:K34)</f>
        <v>3886274.1682237522</v>
      </c>
      <c r="M34" s="371">
        <f t="shared" ref="M34:M63" si="111">SUM(L34,G34)</f>
        <v>4266063.5500796093</v>
      </c>
      <c r="N34" s="210">
        <v>13</v>
      </c>
      <c r="O34" s="212">
        <v>168024.86721717782</v>
      </c>
      <c r="P34" s="212">
        <v>144416.41155404699</v>
      </c>
      <c r="Q34" s="212">
        <v>0</v>
      </c>
      <c r="R34" s="212">
        <v>0</v>
      </c>
      <c r="S34" s="368">
        <f t="shared" ref="S34:S63" si="112">SUM(O34:R34)</f>
        <v>312441.27877122478</v>
      </c>
      <c r="T34" s="373">
        <v>1406457.1268569324</v>
      </c>
      <c r="U34" s="212">
        <v>1376436.5476126492</v>
      </c>
      <c r="V34" s="212">
        <v>0</v>
      </c>
      <c r="W34" s="212">
        <v>0</v>
      </c>
      <c r="X34" s="370">
        <f t="shared" ref="X34:X63" si="113">SUM(T34:W34)</f>
        <v>2782893.6744695818</v>
      </c>
      <c r="Y34" s="371">
        <f t="shared" ref="Y34:Y63" si="114">SUM(X34,S34)</f>
        <v>3095334.9532408067</v>
      </c>
      <c r="Z34" s="210">
        <v>13</v>
      </c>
      <c r="AA34" s="212">
        <v>48817.131626229144</v>
      </c>
      <c r="AB34" s="212">
        <v>46745.569988246541</v>
      </c>
      <c r="AC34" s="212">
        <v>0</v>
      </c>
      <c r="AD34" s="212">
        <v>0</v>
      </c>
      <c r="AE34" s="368">
        <f t="shared" ref="AE34:AE63" si="115">SUM(AA34:AD34)</f>
        <v>95562.701614475693</v>
      </c>
      <c r="AF34" s="373">
        <v>346375.99010133196</v>
      </c>
      <c r="AG34" s="212">
        <v>415955.30167512875</v>
      </c>
      <c r="AH34" s="212">
        <v>0</v>
      </c>
      <c r="AI34" s="212">
        <v>0</v>
      </c>
      <c r="AJ34" s="370">
        <f t="shared" ref="AJ34:AJ63" si="116">SUM(AF34:AI34)</f>
        <v>762331.29177646071</v>
      </c>
      <c r="AK34" s="371">
        <f t="shared" ref="AK34:AK63" si="117">SUM(AJ34,AE34)</f>
        <v>857893.9933909364</v>
      </c>
      <c r="AL34" s="210">
        <v>13</v>
      </c>
      <c r="AM34" s="212">
        <v>1475990.5107361381</v>
      </c>
      <c r="AN34" s="212">
        <v>1291111.7485415854</v>
      </c>
      <c r="AO34" s="212">
        <v>0</v>
      </c>
      <c r="AP34" s="212">
        <v>0</v>
      </c>
      <c r="AQ34" s="368">
        <f t="shared" ref="AQ34:AQ63" si="118">SUM(AM34:AP34)</f>
        <v>2767102.2592777237</v>
      </c>
      <c r="AR34" s="373">
        <v>14529067.491587974</v>
      </c>
      <c r="AS34" s="212">
        <v>12183005.560301114</v>
      </c>
      <c r="AT34" s="212">
        <v>0</v>
      </c>
      <c r="AU34" s="212">
        <v>0</v>
      </c>
      <c r="AV34" s="370">
        <f t="shared" ref="AV34:AV63" si="119">SUM(AR34:AU34)</f>
        <v>26712073.051889088</v>
      </c>
      <c r="AW34" s="371">
        <f t="shared" ref="AW34:AW63" si="120">SUM(AV34,AQ34)</f>
        <v>29479175.311166812</v>
      </c>
      <c r="AX34" s="210">
        <v>13</v>
      </c>
      <c r="AY34" s="212">
        <v>22179.036099655215</v>
      </c>
      <c r="AZ34" s="212">
        <v>42730.596832756179</v>
      </c>
      <c r="BA34" s="212">
        <v>0</v>
      </c>
      <c r="BB34" s="212">
        <v>0</v>
      </c>
      <c r="BC34" s="368">
        <f t="shared" ref="BC34:BC63" si="121">SUM(AY34:BB34)</f>
        <v>64909.63293241139</v>
      </c>
      <c r="BD34" s="373">
        <v>189385.59673282385</v>
      </c>
      <c r="BE34" s="212">
        <v>403771.37143928412</v>
      </c>
      <c r="BF34" s="212">
        <v>0</v>
      </c>
      <c r="BG34" s="212">
        <v>0</v>
      </c>
      <c r="BH34" s="370">
        <f t="shared" ref="BH34:BH63" si="122">SUM(BD34:BG34)</f>
        <v>593156.96817210794</v>
      </c>
      <c r="BI34" s="371">
        <f t="shared" ref="BI34:BI63" si="123">SUM(BH34,BC34)</f>
        <v>658066.60110451933</v>
      </c>
      <c r="BJ34" s="210">
        <v>13</v>
      </c>
      <c r="BK34" s="212">
        <v>0</v>
      </c>
      <c r="BL34" s="212">
        <v>0</v>
      </c>
      <c r="BM34" s="212">
        <v>0</v>
      </c>
      <c r="BN34" s="212">
        <v>0</v>
      </c>
      <c r="BO34" s="368">
        <f t="shared" ref="BO34:BO63" si="124">SUM(BK34:BN34)</f>
        <v>0</v>
      </c>
      <c r="BP34" s="373">
        <v>0</v>
      </c>
      <c r="BQ34" s="212">
        <v>0</v>
      </c>
      <c r="BR34" s="212">
        <v>0</v>
      </c>
      <c r="BS34" s="212">
        <v>0</v>
      </c>
      <c r="BT34" s="370">
        <f t="shared" ref="BT34:BT63" si="125">SUM(BP34:BS34)</f>
        <v>0</v>
      </c>
      <c r="BU34" s="371">
        <f t="shared" ref="BU34:BU63" si="126">SUM(BT34,BO34)</f>
        <v>0</v>
      </c>
      <c r="BV34" s="210">
        <v>13</v>
      </c>
      <c r="BW34" s="212">
        <v>36272.546957164137</v>
      </c>
      <c r="BX34" s="212">
        <v>41080.041586024134</v>
      </c>
      <c r="BY34" s="212">
        <v>0</v>
      </c>
      <c r="BZ34" s="212">
        <v>0</v>
      </c>
      <c r="CA34" s="368">
        <f t="shared" ref="CA34:CA63" si="127">SUM(BW34:BZ34)</f>
        <v>77352.588543188263</v>
      </c>
      <c r="CB34" s="373">
        <v>354790.7709209139</v>
      </c>
      <c r="CC34" s="212">
        <v>387514.88595602103</v>
      </c>
      <c r="CD34" s="212">
        <v>0</v>
      </c>
      <c r="CE34" s="212">
        <v>0</v>
      </c>
      <c r="CF34" s="370">
        <f t="shared" ref="CF34:CF63" si="128">SUM(CB34:CE34)</f>
        <v>742305.65687693493</v>
      </c>
      <c r="CG34" s="371">
        <f t="shared" ref="CG34:CG63" si="129">SUM(CF34,CA34)</f>
        <v>819658.24542012322</v>
      </c>
      <c r="CH34" s="210">
        <v>13</v>
      </c>
      <c r="CI34" s="370">
        <f t="shared" ref="CI34:CL63" si="130">+C34+O34+AA34+AM34+AY34+BK34+BW34</f>
        <v>1941849.0430678471</v>
      </c>
      <c r="CJ34" s="370">
        <f t="shared" si="130"/>
        <v>1755308.7999270342</v>
      </c>
      <c r="CK34" s="370">
        <f t="shared" si="130"/>
        <v>0</v>
      </c>
      <c r="CL34" s="370">
        <f t="shared" si="130"/>
        <v>0</v>
      </c>
      <c r="CM34" s="372">
        <f>SUM(CI34:CL34)</f>
        <v>3697157.8429948813</v>
      </c>
      <c r="CN34" s="370">
        <f t="shared" ref="CN34:CQ63" si="131">+H34+T34+AF34+AR34+BD34+BP34+CB34</f>
        <v>18865582.332681157</v>
      </c>
      <c r="CO34" s="370">
        <f t="shared" si="131"/>
        <v>16613452.478726767</v>
      </c>
      <c r="CP34" s="370">
        <f t="shared" si="131"/>
        <v>0</v>
      </c>
      <c r="CQ34" s="370">
        <f t="shared" si="131"/>
        <v>0</v>
      </c>
      <c r="CR34" s="372">
        <f>SUM(CN34:CQ34)</f>
        <v>35479034.811407924</v>
      </c>
      <c r="CS34" s="370">
        <f t="shared" ref="CS34:CV63" si="132">CI34+CN34</f>
        <v>20807431.375749003</v>
      </c>
      <c r="CT34" s="370">
        <f t="shared" si="132"/>
        <v>18368761.2786538</v>
      </c>
      <c r="CU34" s="370">
        <f t="shared" si="132"/>
        <v>0</v>
      </c>
      <c r="CV34" s="370">
        <f t="shared" si="132"/>
        <v>0</v>
      </c>
      <c r="CW34" s="372">
        <f>SUM(CS34:CV34)</f>
        <v>39176192.654402807</v>
      </c>
      <c r="CX34" s="289"/>
      <c r="CZ34" s="289"/>
      <c r="DB34" s="289"/>
    </row>
    <row r="35" spans="1:106" ht="15.75" customHeight="1">
      <c r="A35" s="79" t="s">
        <v>437</v>
      </c>
      <c r="B35" s="210">
        <v>14</v>
      </c>
      <c r="C35" s="212">
        <v>78891.220752386522</v>
      </c>
      <c r="D35" s="212">
        <v>67825.644423299469</v>
      </c>
      <c r="E35" s="212">
        <v>0</v>
      </c>
      <c r="F35" s="212">
        <v>0</v>
      </c>
      <c r="G35" s="368">
        <f t="shared" si="109"/>
        <v>146716.86517568599</v>
      </c>
      <c r="H35" s="373">
        <v>650666.3852727476</v>
      </c>
      <c r="I35" s="212">
        <v>528731.04229514184</v>
      </c>
      <c r="J35" s="212">
        <v>0</v>
      </c>
      <c r="K35" s="212">
        <v>0</v>
      </c>
      <c r="L35" s="370">
        <f t="shared" si="110"/>
        <v>1179397.4275678894</v>
      </c>
      <c r="M35" s="371">
        <f t="shared" si="111"/>
        <v>1326114.2927435755</v>
      </c>
      <c r="N35" s="210">
        <v>14</v>
      </c>
      <c r="O35" s="212">
        <v>86129.517787802339</v>
      </c>
      <c r="P35" s="212">
        <v>87130.338074122817</v>
      </c>
      <c r="Q35" s="212">
        <v>0</v>
      </c>
      <c r="R35" s="212">
        <v>0</v>
      </c>
      <c r="S35" s="368">
        <f t="shared" si="112"/>
        <v>173259.85586192517</v>
      </c>
      <c r="T35" s="373">
        <v>680708.15599101852</v>
      </c>
      <c r="U35" s="212">
        <v>601904.14131425659</v>
      </c>
      <c r="V35" s="212">
        <v>0</v>
      </c>
      <c r="W35" s="212">
        <v>0</v>
      </c>
      <c r="X35" s="370">
        <f t="shared" si="113"/>
        <v>1282612.2973052752</v>
      </c>
      <c r="Y35" s="371">
        <f t="shared" si="114"/>
        <v>1455872.1531672003</v>
      </c>
      <c r="Z35" s="210">
        <v>14</v>
      </c>
      <c r="AA35" s="212">
        <v>78756.200382326308</v>
      </c>
      <c r="AB35" s="212">
        <v>97249.159413270609</v>
      </c>
      <c r="AC35" s="212">
        <v>0</v>
      </c>
      <c r="AD35" s="212">
        <v>0</v>
      </c>
      <c r="AE35" s="368">
        <f t="shared" si="115"/>
        <v>176005.35979559692</v>
      </c>
      <c r="AF35" s="373">
        <v>435574.73412547383</v>
      </c>
      <c r="AG35" s="212">
        <v>676266.85247085034</v>
      </c>
      <c r="AH35" s="212">
        <v>0</v>
      </c>
      <c r="AI35" s="212">
        <v>0</v>
      </c>
      <c r="AJ35" s="370">
        <f t="shared" si="116"/>
        <v>1111841.5865963241</v>
      </c>
      <c r="AK35" s="371">
        <f t="shared" si="117"/>
        <v>1287846.946391921</v>
      </c>
      <c r="AL35" s="210">
        <v>14</v>
      </c>
      <c r="AM35" s="212">
        <v>563586.75468259701</v>
      </c>
      <c r="AN35" s="212">
        <v>484118.66383113456</v>
      </c>
      <c r="AO35" s="212">
        <v>0</v>
      </c>
      <c r="AP35" s="212">
        <v>0</v>
      </c>
      <c r="AQ35" s="368">
        <f t="shared" si="118"/>
        <v>1047705.4185137316</v>
      </c>
      <c r="AR35" s="373">
        <v>4417267.3067513406</v>
      </c>
      <c r="AS35" s="212">
        <v>3566816.555724116</v>
      </c>
      <c r="AT35" s="212">
        <v>0</v>
      </c>
      <c r="AU35" s="212">
        <v>0</v>
      </c>
      <c r="AV35" s="370">
        <f t="shared" si="119"/>
        <v>7984083.8624754567</v>
      </c>
      <c r="AW35" s="371">
        <f t="shared" si="120"/>
        <v>9031789.2809891887</v>
      </c>
      <c r="AX35" s="210">
        <v>14</v>
      </c>
      <c r="AY35" s="212">
        <v>0</v>
      </c>
      <c r="AZ35" s="212">
        <v>0</v>
      </c>
      <c r="BA35" s="212">
        <v>0</v>
      </c>
      <c r="BB35" s="212">
        <v>0</v>
      </c>
      <c r="BC35" s="368">
        <f t="shared" si="121"/>
        <v>0</v>
      </c>
      <c r="BD35" s="373">
        <v>0</v>
      </c>
      <c r="BE35" s="212">
        <v>0</v>
      </c>
      <c r="BF35" s="212">
        <v>0</v>
      </c>
      <c r="BG35" s="212">
        <v>0</v>
      </c>
      <c r="BH35" s="370">
        <f t="shared" si="122"/>
        <v>0</v>
      </c>
      <c r="BI35" s="371">
        <f t="shared" si="123"/>
        <v>0</v>
      </c>
      <c r="BJ35" s="210">
        <v>14</v>
      </c>
      <c r="BK35" s="212">
        <v>0</v>
      </c>
      <c r="BL35" s="212">
        <v>0</v>
      </c>
      <c r="BM35" s="212">
        <v>0</v>
      </c>
      <c r="BN35" s="212">
        <v>0</v>
      </c>
      <c r="BO35" s="368">
        <f t="shared" si="124"/>
        <v>0</v>
      </c>
      <c r="BP35" s="373">
        <v>0</v>
      </c>
      <c r="BQ35" s="212">
        <v>0</v>
      </c>
      <c r="BR35" s="212">
        <v>0</v>
      </c>
      <c r="BS35" s="212">
        <v>0</v>
      </c>
      <c r="BT35" s="370">
        <f t="shared" si="125"/>
        <v>0</v>
      </c>
      <c r="BU35" s="371">
        <f t="shared" si="126"/>
        <v>0</v>
      </c>
      <c r="BV35" s="210">
        <v>14</v>
      </c>
      <c r="BW35" s="212">
        <v>3368.7196425280913</v>
      </c>
      <c r="BX35" s="212">
        <v>8369.8433558505567</v>
      </c>
      <c r="BY35" s="212">
        <v>0</v>
      </c>
      <c r="BZ35" s="212">
        <v>0</v>
      </c>
      <c r="CA35" s="368">
        <f t="shared" si="127"/>
        <v>11738.562998378648</v>
      </c>
      <c r="CB35" s="373">
        <v>94225.935505522808</v>
      </c>
      <c r="CC35" s="212">
        <v>75170.149428524353</v>
      </c>
      <c r="CD35" s="212">
        <v>0</v>
      </c>
      <c r="CE35" s="212">
        <v>0</v>
      </c>
      <c r="CF35" s="370">
        <f t="shared" si="128"/>
        <v>169396.08493404716</v>
      </c>
      <c r="CG35" s="371">
        <f t="shared" si="129"/>
        <v>181134.64793242581</v>
      </c>
      <c r="CH35" s="210">
        <v>14</v>
      </c>
      <c r="CI35" s="370">
        <f t="shared" si="130"/>
        <v>810732.41324764024</v>
      </c>
      <c r="CJ35" s="370">
        <f t="shared" si="130"/>
        <v>744693.64909767802</v>
      </c>
      <c r="CK35" s="370">
        <f t="shared" si="130"/>
        <v>0</v>
      </c>
      <c r="CL35" s="370">
        <f t="shared" si="130"/>
        <v>0</v>
      </c>
      <c r="CM35" s="372">
        <f t="shared" ref="CM35:CM63" si="133">SUM(CI35:CL35)</f>
        <v>1555426.0623453183</v>
      </c>
      <c r="CN35" s="370">
        <f t="shared" si="131"/>
        <v>6278442.5176461032</v>
      </c>
      <c r="CO35" s="370">
        <f t="shared" si="131"/>
        <v>5448888.7412328888</v>
      </c>
      <c r="CP35" s="370">
        <f t="shared" si="131"/>
        <v>0</v>
      </c>
      <c r="CQ35" s="370">
        <f t="shared" si="131"/>
        <v>0</v>
      </c>
      <c r="CR35" s="372">
        <f t="shared" ref="CR35:CR63" si="134">SUM(CN35:CQ35)</f>
        <v>11727331.258878991</v>
      </c>
      <c r="CS35" s="370">
        <f t="shared" si="132"/>
        <v>7089174.9308937434</v>
      </c>
      <c r="CT35" s="370">
        <f t="shared" si="132"/>
        <v>6193582.390330567</v>
      </c>
      <c r="CU35" s="370">
        <f t="shared" si="132"/>
        <v>0</v>
      </c>
      <c r="CV35" s="370">
        <f t="shared" si="132"/>
        <v>0</v>
      </c>
      <c r="CW35" s="372">
        <f t="shared" ref="CW35:CW63" si="135">SUM(CS35:CV35)</f>
        <v>13282757.32122431</v>
      </c>
      <c r="CX35" s="289"/>
      <c r="CZ35" s="289"/>
      <c r="DB35" s="289"/>
    </row>
    <row r="36" spans="1:106" ht="15.75" customHeight="1">
      <c r="A36" s="79" t="s">
        <v>222</v>
      </c>
      <c r="B36" s="210">
        <v>15</v>
      </c>
      <c r="C36" s="212">
        <v>495944.77439280343</v>
      </c>
      <c r="D36" s="212">
        <v>384874.72233045049</v>
      </c>
      <c r="E36" s="212">
        <v>0</v>
      </c>
      <c r="F36" s="212">
        <v>0</v>
      </c>
      <c r="G36" s="368">
        <f t="shared" si="109"/>
        <v>880819.49672325398</v>
      </c>
      <c r="H36" s="373">
        <v>2174553.2299624137</v>
      </c>
      <c r="I36" s="212">
        <v>2027111.7998267368</v>
      </c>
      <c r="J36" s="212">
        <v>0</v>
      </c>
      <c r="K36" s="212">
        <v>0</v>
      </c>
      <c r="L36" s="370">
        <f t="shared" si="110"/>
        <v>4201665.0297891507</v>
      </c>
      <c r="M36" s="371">
        <f t="shared" si="111"/>
        <v>5082484.5265124049</v>
      </c>
      <c r="N36" s="210">
        <v>15</v>
      </c>
      <c r="O36" s="212">
        <v>421567.53665593499</v>
      </c>
      <c r="P36" s="212">
        <v>413208.98792449234</v>
      </c>
      <c r="Q36" s="212">
        <v>0</v>
      </c>
      <c r="R36" s="212">
        <v>0</v>
      </c>
      <c r="S36" s="368">
        <f t="shared" si="112"/>
        <v>834776.52458042733</v>
      </c>
      <c r="T36" s="373">
        <v>1796835.5059554633</v>
      </c>
      <c r="U36" s="212">
        <v>1989352.6069600268</v>
      </c>
      <c r="V36" s="212">
        <v>0</v>
      </c>
      <c r="W36" s="212">
        <v>0</v>
      </c>
      <c r="X36" s="370">
        <f t="shared" si="113"/>
        <v>3786188.1129154898</v>
      </c>
      <c r="Y36" s="371">
        <f t="shared" si="114"/>
        <v>4620964.6374959173</v>
      </c>
      <c r="Z36" s="210">
        <v>15</v>
      </c>
      <c r="AA36" s="212">
        <v>85242.029507504354</v>
      </c>
      <c r="AB36" s="212">
        <v>60970.977481701128</v>
      </c>
      <c r="AC36" s="212">
        <v>0</v>
      </c>
      <c r="AD36" s="212">
        <v>0</v>
      </c>
      <c r="AE36" s="368">
        <f t="shared" si="115"/>
        <v>146213.00698920549</v>
      </c>
      <c r="AF36" s="373">
        <v>367906.54577832954</v>
      </c>
      <c r="AG36" s="212">
        <v>306750.37036662758</v>
      </c>
      <c r="AH36" s="212">
        <v>0</v>
      </c>
      <c r="AI36" s="212">
        <v>0</v>
      </c>
      <c r="AJ36" s="370">
        <f t="shared" si="116"/>
        <v>674656.91614495707</v>
      </c>
      <c r="AK36" s="371">
        <f t="shared" si="117"/>
        <v>820869.92313416256</v>
      </c>
      <c r="AL36" s="210">
        <v>15</v>
      </c>
      <c r="AM36" s="212">
        <v>2863289.3464686945</v>
      </c>
      <c r="AN36" s="212">
        <v>2854233.3321495964</v>
      </c>
      <c r="AO36" s="212">
        <v>0</v>
      </c>
      <c r="AP36" s="212">
        <v>0</v>
      </c>
      <c r="AQ36" s="368">
        <f t="shared" si="118"/>
        <v>5717522.6786182914</v>
      </c>
      <c r="AR36" s="373">
        <v>12877688.274403697</v>
      </c>
      <c r="AS36" s="212">
        <v>13942916.246049516</v>
      </c>
      <c r="AT36" s="212">
        <v>0</v>
      </c>
      <c r="AU36" s="212">
        <v>0</v>
      </c>
      <c r="AV36" s="370">
        <f t="shared" si="119"/>
        <v>26820604.520453215</v>
      </c>
      <c r="AW36" s="371">
        <f t="shared" si="120"/>
        <v>32538127.199071504</v>
      </c>
      <c r="AX36" s="210">
        <v>15</v>
      </c>
      <c r="AY36" s="212">
        <v>17438.428591949469</v>
      </c>
      <c r="AZ36" s="212">
        <v>18546.301060833372</v>
      </c>
      <c r="BA36" s="212">
        <v>0</v>
      </c>
      <c r="BB36" s="212">
        <v>0</v>
      </c>
      <c r="BC36" s="368">
        <f t="shared" si="121"/>
        <v>35984.729652782844</v>
      </c>
      <c r="BD36" s="373">
        <v>67385.706529671297</v>
      </c>
      <c r="BE36" s="212">
        <v>71052.569690891381</v>
      </c>
      <c r="BF36" s="212">
        <v>0</v>
      </c>
      <c r="BG36" s="212">
        <v>0</v>
      </c>
      <c r="BH36" s="370">
        <f t="shared" si="122"/>
        <v>138438.27622056269</v>
      </c>
      <c r="BI36" s="371">
        <f t="shared" si="123"/>
        <v>174423.00587334554</v>
      </c>
      <c r="BJ36" s="210">
        <v>15</v>
      </c>
      <c r="BK36" s="212">
        <v>0</v>
      </c>
      <c r="BL36" s="212">
        <v>0</v>
      </c>
      <c r="BM36" s="212">
        <v>0</v>
      </c>
      <c r="BN36" s="212">
        <v>0</v>
      </c>
      <c r="BO36" s="368">
        <f t="shared" si="124"/>
        <v>0</v>
      </c>
      <c r="BP36" s="373">
        <v>0</v>
      </c>
      <c r="BQ36" s="212">
        <v>0</v>
      </c>
      <c r="BR36" s="212">
        <v>0</v>
      </c>
      <c r="BS36" s="212">
        <v>0</v>
      </c>
      <c r="BT36" s="370">
        <f t="shared" si="125"/>
        <v>0</v>
      </c>
      <c r="BU36" s="371">
        <f t="shared" si="126"/>
        <v>0</v>
      </c>
      <c r="BV36" s="210">
        <v>15</v>
      </c>
      <c r="BW36" s="212">
        <v>27844.883241737472</v>
      </c>
      <c r="BX36" s="212">
        <v>20476.820481569132</v>
      </c>
      <c r="BY36" s="212">
        <v>0</v>
      </c>
      <c r="BZ36" s="212">
        <v>0</v>
      </c>
      <c r="CA36" s="368">
        <f t="shared" si="127"/>
        <v>48321.703723306608</v>
      </c>
      <c r="CB36" s="373">
        <v>118492.9051612289</v>
      </c>
      <c r="CC36" s="212">
        <v>80878.502692816488</v>
      </c>
      <c r="CD36" s="212">
        <v>0</v>
      </c>
      <c r="CE36" s="212">
        <v>0</v>
      </c>
      <c r="CF36" s="370">
        <f t="shared" si="128"/>
        <v>199371.40785404539</v>
      </c>
      <c r="CG36" s="371">
        <f t="shared" si="129"/>
        <v>247693.11157735199</v>
      </c>
      <c r="CH36" s="210">
        <v>15</v>
      </c>
      <c r="CI36" s="370">
        <f t="shared" si="130"/>
        <v>3911326.9988586237</v>
      </c>
      <c r="CJ36" s="370">
        <f t="shared" si="130"/>
        <v>3752311.1414286429</v>
      </c>
      <c r="CK36" s="370">
        <f t="shared" si="130"/>
        <v>0</v>
      </c>
      <c r="CL36" s="370">
        <f t="shared" si="130"/>
        <v>0</v>
      </c>
      <c r="CM36" s="372">
        <f t="shared" si="133"/>
        <v>7663638.140287267</v>
      </c>
      <c r="CN36" s="370">
        <f t="shared" si="131"/>
        <v>17402862.1677908</v>
      </c>
      <c r="CO36" s="370">
        <f t="shared" si="131"/>
        <v>18418062.095586613</v>
      </c>
      <c r="CP36" s="370">
        <f t="shared" si="131"/>
        <v>0</v>
      </c>
      <c r="CQ36" s="370">
        <f t="shared" si="131"/>
        <v>0</v>
      </c>
      <c r="CR36" s="372">
        <f t="shared" si="134"/>
        <v>35820924.263377413</v>
      </c>
      <c r="CS36" s="370">
        <f t="shared" si="132"/>
        <v>21314189.166649424</v>
      </c>
      <c r="CT36" s="370">
        <f t="shared" si="132"/>
        <v>22170373.237015255</v>
      </c>
      <c r="CU36" s="370">
        <f t="shared" si="132"/>
        <v>0</v>
      </c>
      <c r="CV36" s="370">
        <f t="shared" si="132"/>
        <v>0</v>
      </c>
      <c r="CW36" s="372">
        <f t="shared" si="135"/>
        <v>43484562.403664678</v>
      </c>
    </row>
    <row r="37" spans="1:106" ht="15.75" customHeight="1">
      <c r="A37" s="79" t="s">
        <v>223</v>
      </c>
      <c r="B37" s="210">
        <v>16</v>
      </c>
      <c r="C37" s="212">
        <v>441067.13333505229</v>
      </c>
      <c r="D37" s="212">
        <v>386669.95187066868</v>
      </c>
      <c r="E37" s="212">
        <v>0</v>
      </c>
      <c r="F37" s="212">
        <v>0</v>
      </c>
      <c r="G37" s="368">
        <f t="shared" si="109"/>
        <v>827737.08520572097</v>
      </c>
      <c r="H37" s="373">
        <v>139856.4600985361</v>
      </c>
      <c r="I37" s="212">
        <v>155252.20482214825</v>
      </c>
      <c r="J37" s="212">
        <v>0</v>
      </c>
      <c r="K37" s="212">
        <v>0</v>
      </c>
      <c r="L37" s="370">
        <f t="shared" si="110"/>
        <v>295108.66492068436</v>
      </c>
      <c r="M37" s="371">
        <f t="shared" si="111"/>
        <v>1122845.7501264054</v>
      </c>
      <c r="N37" s="210">
        <v>16</v>
      </c>
      <c r="O37" s="212">
        <v>650021.86327353853</v>
      </c>
      <c r="P37" s="212">
        <v>605740.20528412401</v>
      </c>
      <c r="Q37" s="212">
        <v>0</v>
      </c>
      <c r="R37" s="212">
        <v>0</v>
      </c>
      <c r="S37" s="368">
        <f t="shared" si="112"/>
        <v>1255762.0685576624</v>
      </c>
      <c r="T37" s="373">
        <v>404288.41789816011</v>
      </c>
      <c r="U37" s="212">
        <v>582038.5490404031</v>
      </c>
      <c r="V37" s="212">
        <v>0</v>
      </c>
      <c r="W37" s="212">
        <v>0</v>
      </c>
      <c r="X37" s="370">
        <f t="shared" si="113"/>
        <v>986326.96693856316</v>
      </c>
      <c r="Y37" s="371">
        <f t="shared" si="114"/>
        <v>2242089.0354962256</v>
      </c>
      <c r="Z37" s="210">
        <v>16</v>
      </c>
      <c r="AA37" s="212">
        <v>366394.00961527228</v>
      </c>
      <c r="AB37" s="212">
        <v>430317.89470366627</v>
      </c>
      <c r="AC37" s="212">
        <v>0</v>
      </c>
      <c r="AD37" s="212">
        <v>0</v>
      </c>
      <c r="AE37" s="368">
        <f t="shared" si="115"/>
        <v>796711.9043189385</v>
      </c>
      <c r="AF37" s="373">
        <v>66405.856017008133</v>
      </c>
      <c r="AG37" s="212">
        <v>77233.728477838129</v>
      </c>
      <c r="AH37" s="212">
        <v>0</v>
      </c>
      <c r="AI37" s="212">
        <v>0</v>
      </c>
      <c r="AJ37" s="370">
        <f t="shared" si="116"/>
        <v>143639.58449484626</v>
      </c>
      <c r="AK37" s="371">
        <f t="shared" si="117"/>
        <v>940351.48881378479</v>
      </c>
      <c r="AL37" s="210">
        <v>16</v>
      </c>
      <c r="AM37" s="212">
        <v>3296746.5878420076</v>
      </c>
      <c r="AN37" s="212">
        <v>3701401.6969180536</v>
      </c>
      <c r="AO37" s="212">
        <v>0</v>
      </c>
      <c r="AP37" s="212">
        <v>0</v>
      </c>
      <c r="AQ37" s="368">
        <f t="shared" si="118"/>
        <v>6998148.2847600617</v>
      </c>
      <c r="AR37" s="373">
        <v>1590769.8905645523</v>
      </c>
      <c r="AS37" s="212">
        <v>2113028.7989425743</v>
      </c>
      <c r="AT37" s="212">
        <v>0</v>
      </c>
      <c r="AU37" s="212">
        <v>0</v>
      </c>
      <c r="AV37" s="370">
        <f t="shared" si="119"/>
        <v>3703798.6895071268</v>
      </c>
      <c r="AW37" s="371">
        <f t="shared" si="120"/>
        <v>10701946.974267188</v>
      </c>
      <c r="AX37" s="210">
        <v>16</v>
      </c>
      <c r="AY37" s="212">
        <v>7546.568502221553</v>
      </c>
      <c r="AZ37" s="212">
        <v>9498.1232763874832</v>
      </c>
      <c r="BA37" s="212">
        <v>0</v>
      </c>
      <c r="BB37" s="212">
        <v>0</v>
      </c>
      <c r="BC37" s="368">
        <f t="shared" si="121"/>
        <v>17044.691778609034</v>
      </c>
      <c r="BD37" s="373">
        <v>8727.4181329563689</v>
      </c>
      <c r="BE37" s="212">
        <v>12785.854378236792</v>
      </c>
      <c r="BF37" s="212">
        <v>0</v>
      </c>
      <c r="BG37" s="212">
        <v>0</v>
      </c>
      <c r="BH37" s="370">
        <f t="shared" si="122"/>
        <v>21513.272511193161</v>
      </c>
      <c r="BI37" s="371">
        <f t="shared" si="123"/>
        <v>38557.964289802199</v>
      </c>
      <c r="BJ37" s="210">
        <v>16</v>
      </c>
      <c r="BK37" s="212">
        <v>0</v>
      </c>
      <c r="BL37" s="212">
        <v>0</v>
      </c>
      <c r="BM37" s="212">
        <v>0</v>
      </c>
      <c r="BN37" s="212">
        <v>0</v>
      </c>
      <c r="BO37" s="368">
        <f t="shared" si="124"/>
        <v>0</v>
      </c>
      <c r="BP37" s="373">
        <v>0</v>
      </c>
      <c r="BQ37" s="212">
        <v>0</v>
      </c>
      <c r="BR37" s="212">
        <v>0</v>
      </c>
      <c r="BS37" s="212">
        <v>0</v>
      </c>
      <c r="BT37" s="370">
        <f t="shared" si="125"/>
        <v>0</v>
      </c>
      <c r="BU37" s="371">
        <f t="shared" si="126"/>
        <v>0</v>
      </c>
      <c r="BV37" s="210">
        <v>16</v>
      </c>
      <c r="BW37" s="212">
        <v>12060.909574182937</v>
      </c>
      <c r="BX37" s="212">
        <v>25171.938992996227</v>
      </c>
      <c r="BY37" s="212">
        <v>0</v>
      </c>
      <c r="BZ37" s="212">
        <v>0</v>
      </c>
      <c r="CA37" s="368">
        <f t="shared" si="127"/>
        <v>37232.848567179164</v>
      </c>
      <c r="CB37" s="373">
        <v>6744.6740608713608</v>
      </c>
      <c r="CC37" s="212">
        <v>23230.013551092426</v>
      </c>
      <c r="CD37" s="212">
        <v>0</v>
      </c>
      <c r="CE37" s="212">
        <v>0</v>
      </c>
      <c r="CF37" s="370">
        <f t="shared" si="128"/>
        <v>29974.687611963789</v>
      </c>
      <c r="CG37" s="371">
        <f t="shared" si="129"/>
        <v>67207.536179142946</v>
      </c>
      <c r="CH37" s="210">
        <v>16</v>
      </c>
      <c r="CI37" s="370">
        <f t="shared" si="130"/>
        <v>4773837.0721422751</v>
      </c>
      <c r="CJ37" s="370">
        <f t="shared" si="130"/>
        <v>5158799.8110458953</v>
      </c>
      <c r="CK37" s="370">
        <f t="shared" si="130"/>
        <v>0</v>
      </c>
      <c r="CL37" s="370">
        <f t="shared" si="130"/>
        <v>0</v>
      </c>
      <c r="CM37" s="372">
        <f t="shared" si="133"/>
        <v>9932636.8831881694</v>
      </c>
      <c r="CN37" s="370">
        <f t="shared" si="131"/>
        <v>2216792.7167720841</v>
      </c>
      <c r="CO37" s="370">
        <f t="shared" si="131"/>
        <v>2963569.1492122929</v>
      </c>
      <c r="CP37" s="370">
        <f t="shared" si="131"/>
        <v>0</v>
      </c>
      <c r="CQ37" s="370">
        <f t="shared" si="131"/>
        <v>0</v>
      </c>
      <c r="CR37" s="372">
        <f t="shared" si="134"/>
        <v>5180361.8659843765</v>
      </c>
      <c r="CS37" s="370">
        <f t="shared" si="132"/>
        <v>6990629.7889143592</v>
      </c>
      <c r="CT37" s="370">
        <f t="shared" si="132"/>
        <v>8122368.9602581877</v>
      </c>
      <c r="CU37" s="370">
        <f t="shared" si="132"/>
        <v>0</v>
      </c>
      <c r="CV37" s="370">
        <f t="shared" si="132"/>
        <v>0</v>
      </c>
      <c r="CW37" s="372">
        <f t="shared" si="135"/>
        <v>15112998.749172546</v>
      </c>
    </row>
    <row r="38" spans="1:106" ht="15.75" customHeight="1">
      <c r="A38" s="79" t="s">
        <v>224</v>
      </c>
      <c r="B38" s="210">
        <v>17</v>
      </c>
      <c r="C38" s="212">
        <v>287295.26808353164</v>
      </c>
      <c r="D38" s="212">
        <v>214450.44069207829</v>
      </c>
      <c r="E38" s="212">
        <v>0</v>
      </c>
      <c r="F38" s="212">
        <v>0</v>
      </c>
      <c r="G38" s="368">
        <f t="shared" si="109"/>
        <v>501745.70877560996</v>
      </c>
      <c r="H38" s="373">
        <v>748473.47655239108</v>
      </c>
      <c r="I38" s="212">
        <v>842583.3470182952</v>
      </c>
      <c r="J38" s="212">
        <v>0</v>
      </c>
      <c r="K38" s="212">
        <v>0</v>
      </c>
      <c r="L38" s="370">
        <f t="shared" si="110"/>
        <v>1591056.8235706864</v>
      </c>
      <c r="M38" s="371">
        <f t="shared" si="111"/>
        <v>2092802.5323462964</v>
      </c>
      <c r="N38" s="210">
        <v>17</v>
      </c>
      <c r="O38" s="212">
        <v>322673.05274315405</v>
      </c>
      <c r="P38" s="212">
        <v>296669.22742499312</v>
      </c>
      <c r="Q38" s="212">
        <v>0</v>
      </c>
      <c r="R38" s="212">
        <v>0</v>
      </c>
      <c r="S38" s="368">
        <f t="shared" si="112"/>
        <v>619342.28016814718</v>
      </c>
      <c r="T38" s="373">
        <v>708035.37403831072</v>
      </c>
      <c r="U38" s="212">
        <v>914901.79102942918</v>
      </c>
      <c r="V38" s="212">
        <v>0</v>
      </c>
      <c r="W38" s="212">
        <v>0</v>
      </c>
      <c r="X38" s="370">
        <f t="shared" si="113"/>
        <v>1622937.1650677398</v>
      </c>
      <c r="Y38" s="371">
        <f t="shared" si="114"/>
        <v>2242279.4452358871</v>
      </c>
      <c r="Z38" s="210">
        <v>17</v>
      </c>
      <c r="AA38" s="212">
        <v>64628.164492256095</v>
      </c>
      <c r="AB38" s="212">
        <v>56989.584018475536</v>
      </c>
      <c r="AC38" s="212">
        <v>0</v>
      </c>
      <c r="AD38" s="212">
        <v>0</v>
      </c>
      <c r="AE38" s="368">
        <f t="shared" si="115"/>
        <v>121617.74851073163</v>
      </c>
      <c r="AF38" s="373">
        <v>174004.40818985927</v>
      </c>
      <c r="AG38" s="212">
        <v>213219.04127207235</v>
      </c>
      <c r="AH38" s="212">
        <v>0</v>
      </c>
      <c r="AI38" s="212">
        <v>0</v>
      </c>
      <c r="AJ38" s="370">
        <f t="shared" si="116"/>
        <v>387223.4494619316</v>
      </c>
      <c r="AK38" s="371">
        <f t="shared" si="117"/>
        <v>508841.19797266321</v>
      </c>
      <c r="AL38" s="210">
        <v>17</v>
      </c>
      <c r="AM38" s="212">
        <v>1668644.8599124521</v>
      </c>
      <c r="AN38" s="212">
        <v>1721906.6545821326</v>
      </c>
      <c r="AO38" s="212">
        <v>0</v>
      </c>
      <c r="AP38" s="212">
        <v>0</v>
      </c>
      <c r="AQ38" s="368">
        <f t="shared" si="118"/>
        <v>3390551.5144945849</v>
      </c>
      <c r="AR38" s="373">
        <v>4979410.7962781498</v>
      </c>
      <c r="AS38" s="212">
        <v>5815612.4094645213</v>
      </c>
      <c r="AT38" s="212">
        <v>0</v>
      </c>
      <c r="AU38" s="212">
        <v>0</v>
      </c>
      <c r="AV38" s="370">
        <f t="shared" si="119"/>
        <v>10795023.205742672</v>
      </c>
      <c r="AW38" s="371">
        <f t="shared" si="120"/>
        <v>14185574.720237257</v>
      </c>
      <c r="AX38" s="210">
        <v>17</v>
      </c>
      <c r="AY38" s="212">
        <v>14841.913841361462</v>
      </c>
      <c r="AZ38" s="212">
        <v>18921.100431362436</v>
      </c>
      <c r="BA38" s="212">
        <v>0</v>
      </c>
      <c r="BB38" s="212">
        <v>0</v>
      </c>
      <c r="BC38" s="368">
        <f t="shared" si="121"/>
        <v>33763.0142727239</v>
      </c>
      <c r="BD38" s="373">
        <v>39187.668588271234</v>
      </c>
      <c r="BE38" s="212">
        <v>74652.727988553233</v>
      </c>
      <c r="BF38" s="212">
        <v>0</v>
      </c>
      <c r="BG38" s="212">
        <v>0</v>
      </c>
      <c r="BH38" s="370">
        <f t="shared" si="122"/>
        <v>113840.39657682447</v>
      </c>
      <c r="BI38" s="371">
        <f t="shared" si="123"/>
        <v>147603.41084954835</v>
      </c>
      <c r="BJ38" s="210">
        <v>17</v>
      </c>
      <c r="BK38" s="212">
        <v>0</v>
      </c>
      <c r="BL38" s="212">
        <v>0</v>
      </c>
      <c r="BM38" s="212">
        <v>0</v>
      </c>
      <c r="BN38" s="212">
        <v>0</v>
      </c>
      <c r="BO38" s="368">
        <f t="shared" si="124"/>
        <v>0</v>
      </c>
      <c r="BP38" s="373">
        <v>0</v>
      </c>
      <c r="BQ38" s="212">
        <v>0</v>
      </c>
      <c r="BR38" s="212">
        <v>0</v>
      </c>
      <c r="BS38" s="212">
        <v>0</v>
      </c>
      <c r="BT38" s="370">
        <f t="shared" si="125"/>
        <v>0</v>
      </c>
      <c r="BU38" s="371">
        <f t="shared" si="126"/>
        <v>0</v>
      </c>
      <c r="BV38" s="210">
        <v>17</v>
      </c>
      <c r="BW38" s="212">
        <v>27196.045485871655</v>
      </c>
      <c r="BX38" s="212">
        <v>21854.031044010972</v>
      </c>
      <c r="BY38" s="212">
        <v>0</v>
      </c>
      <c r="BZ38" s="212">
        <v>0</v>
      </c>
      <c r="CA38" s="368">
        <f t="shared" si="127"/>
        <v>49050.07652988263</v>
      </c>
      <c r="CB38" s="373">
        <v>121465.14147480794</v>
      </c>
      <c r="CC38" s="212">
        <v>142054.0505485264</v>
      </c>
      <c r="CD38" s="212">
        <v>0</v>
      </c>
      <c r="CE38" s="212">
        <v>0</v>
      </c>
      <c r="CF38" s="370">
        <f t="shared" si="128"/>
        <v>263519.19202333433</v>
      </c>
      <c r="CG38" s="371">
        <f t="shared" si="129"/>
        <v>312569.26855321694</v>
      </c>
      <c r="CH38" s="210">
        <v>17</v>
      </c>
      <c r="CI38" s="370">
        <f t="shared" si="130"/>
        <v>2385279.3045586273</v>
      </c>
      <c r="CJ38" s="370">
        <f t="shared" si="130"/>
        <v>2330791.0381930531</v>
      </c>
      <c r="CK38" s="370">
        <f t="shared" si="130"/>
        <v>0</v>
      </c>
      <c r="CL38" s="370">
        <f t="shared" si="130"/>
        <v>0</v>
      </c>
      <c r="CM38" s="372">
        <f t="shared" si="133"/>
        <v>4716070.3427516799</v>
      </c>
      <c r="CN38" s="370">
        <f t="shared" si="131"/>
        <v>6770576.8651217893</v>
      </c>
      <c r="CO38" s="370">
        <f t="shared" si="131"/>
        <v>8003023.3673213981</v>
      </c>
      <c r="CP38" s="370">
        <f t="shared" si="131"/>
        <v>0</v>
      </c>
      <c r="CQ38" s="370">
        <f t="shared" si="131"/>
        <v>0</v>
      </c>
      <c r="CR38" s="372">
        <f t="shared" si="134"/>
        <v>14773600.232443187</v>
      </c>
      <c r="CS38" s="370">
        <f t="shared" si="132"/>
        <v>9155856.1696804166</v>
      </c>
      <c r="CT38" s="370">
        <f t="shared" si="132"/>
        <v>10333814.405514451</v>
      </c>
      <c r="CU38" s="370">
        <f t="shared" si="132"/>
        <v>0</v>
      </c>
      <c r="CV38" s="370">
        <f t="shared" si="132"/>
        <v>0</v>
      </c>
      <c r="CW38" s="372">
        <f t="shared" si="135"/>
        <v>19489670.575194865</v>
      </c>
    </row>
    <row r="39" spans="1:106" ht="15.75" customHeight="1">
      <c r="A39" s="79" t="s">
        <v>225</v>
      </c>
      <c r="B39" s="210">
        <v>18</v>
      </c>
      <c r="C39" s="212">
        <v>11181.85474282663</v>
      </c>
      <c r="D39" s="212">
        <v>9358.6328064515274</v>
      </c>
      <c r="E39" s="212">
        <v>0</v>
      </c>
      <c r="F39" s="212">
        <v>0</v>
      </c>
      <c r="G39" s="368">
        <f t="shared" si="109"/>
        <v>20540.487549278158</v>
      </c>
      <c r="H39" s="373">
        <v>15144.349193593202</v>
      </c>
      <c r="I39" s="212">
        <v>18705.3660384469</v>
      </c>
      <c r="J39" s="212">
        <v>0</v>
      </c>
      <c r="K39" s="212">
        <v>0</v>
      </c>
      <c r="L39" s="370">
        <f t="shared" si="110"/>
        <v>33849.7152320401</v>
      </c>
      <c r="M39" s="371">
        <f t="shared" si="111"/>
        <v>54390.202781318258</v>
      </c>
      <c r="N39" s="210">
        <v>18</v>
      </c>
      <c r="O39" s="212">
        <v>14163.63489861491</v>
      </c>
      <c r="P39" s="212">
        <v>11118.386534206076</v>
      </c>
      <c r="Q39" s="212">
        <v>0</v>
      </c>
      <c r="R39" s="212">
        <v>0</v>
      </c>
      <c r="S39" s="368">
        <f t="shared" si="112"/>
        <v>25282.021432820984</v>
      </c>
      <c r="T39" s="373">
        <v>16787.563598187342</v>
      </c>
      <c r="U39" s="212">
        <v>22494.207634621442</v>
      </c>
      <c r="V39" s="212">
        <v>0</v>
      </c>
      <c r="W39" s="212">
        <v>0</v>
      </c>
      <c r="X39" s="370">
        <f t="shared" si="113"/>
        <v>39281.77123280878</v>
      </c>
      <c r="Y39" s="371">
        <f t="shared" si="114"/>
        <v>64563.792665629764</v>
      </c>
      <c r="Z39" s="210">
        <v>18</v>
      </c>
      <c r="AA39" s="212">
        <v>2247.8500118555562</v>
      </c>
      <c r="AB39" s="212">
        <v>1753.3643582164832</v>
      </c>
      <c r="AC39" s="212">
        <v>0</v>
      </c>
      <c r="AD39" s="212">
        <v>0</v>
      </c>
      <c r="AE39" s="368">
        <f t="shared" si="115"/>
        <v>4001.2143700720394</v>
      </c>
      <c r="AF39" s="373">
        <v>2160.1028108630926</v>
      </c>
      <c r="AG39" s="212">
        <v>3171.3700567275846</v>
      </c>
      <c r="AH39" s="212">
        <v>0</v>
      </c>
      <c r="AI39" s="212">
        <v>0</v>
      </c>
      <c r="AJ39" s="370">
        <f t="shared" si="116"/>
        <v>5331.4728675906772</v>
      </c>
      <c r="AK39" s="371">
        <f t="shared" si="117"/>
        <v>9332.6872376627161</v>
      </c>
      <c r="AL39" s="210">
        <v>18</v>
      </c>
      <c r="AM39" s="212">
        <v>89842.391066290438</v>
      </c>
      <c r="AN39" s="212">
        <v>93458.699416201824</v>
      </c>
      <c r="AO39" s="212">
        <v>0</v>
      </c>
      <c r="AP39" s="212">
        <v>0</v>
      </c>
      <c r="AQ39" s="368">
        <f t="shared" si="118"/>
        <v>183301.09048249226</v>
      </c>
      <c r="AR39" s="373">
        <v>115277.8905710281</v>
      </c>
      <c r="AS39" s="212">
        <v>162876.14903840399</v>
      </c>
      <c r="AT39" s="212">
        <v>0</v>
      </c>
      <c r="AU39" s="212">
        <v>0</v>
      </c>
      <c r="AV39" s="370">
        <f t="shared" si="119"/>
        <v>278154.0396094321</v>
      </c>
      <c r="AW39" s="371">
        <f t="shared" si="120"/>
        <v>461455.13009192434</v>
      </c>
      <c r="AX39" s="210">
        <v>18</v>
      </c>
      <c r="AY39" s="212">
        <v>1068.7432900273081</v>
      </c>
      <c r="AZ39" s="212">
        <v>918.11598782838473</v>
      </c>
      <c r="BA39" s="212">
        <v>0</v>
      </c>
      <c r="BB39" s="212">
        <v>0</v>
      </c>
      <c r="BC39" s="368">
        <f t="shared" si="121"/>
        <v>1986.8592778556929</v>
      </c>
      <c r="BD39" s="373">
        <v>989.40531097586586</v>
      </c>
      <c r="BE39" s="212">
        <v>704.02117320667014</v>
      </c>
      <c r="BF39" s="212">
        <v>0</v>
      </c>
      <c r="BG39" s="212">
        <v>0</v>
      </c>
      <c r="BH39" s="370">
        <f t="shared" si="122"/>
        <v>1693.4264841825361</v>
      </c>
      <c r="BI39" s="371">
        <f t="shared" si="123"/>
        <v>3680.2857620382292</v>
      </c>
      <c r="BJ39" s="210">
        <v>18</v>
      </c>
      <c r="BK39" s="212">
        <v>0</v>
      </c>
      <c r="BL39" s="212">
        <v>0</v>
      </c>
      <c r="BM39" s="212">
        <v>0</v>
      </c>
      <c r="BN39" s="212">
        <v>0</v>
      </c>
      <c r="BO39" s="368">
        <f t="shared" si="124"/>
        <v>0</v>
      </c>
      <c r="BP39" s="373">
        <v>0</v>
      </c>
      <c r="BQ39" s="212">
        <v>0</v>
      </c>
      <c r="BR39" s="212">
        <v>0</v>
      </c>
      <c r="BS39" s="212">
        <v>0</v>
      </c>
      <c r="BT39" s="370">
        <f t="shared" si="125"/>
        <v>0</v>
      </c>
      <c r="BU39" s="371">
        <f t="shared" si="126"/>
        <v>0</v>
      </c>
      <c r="BV39" s="210">
        <v>18</v>
      </c>
      <c r="BW39" s="212">
        <v>2127.5538467885467</v>
      </c>
      <c r="BX39" s="212">
        <v>2197.0029394066796</v>
      </c>
      <c r="BY39" s="212">
        <v>0</v>
      </c>
      <c r="BZ39" s="212">
        <v>0</v>
      </c>
      <c r="CA39" s="368">
        <f t="shared" si="127"/>
        <v>4324.5567861952259</v>
      </c>
      <c r="CB39" s="373">
        <v>3220.4254036315438</v>
      </c>
      <c r="CC39" s="212">
        <v>2711.8963063678411</v>
      </c>
      <c r="CD39" s="212">
        <v>0</v>
      </c>
      <c r="CE39" s="212">
        <v>0</v>
      </c>
      <c r="CF39" s="370">
        <f t="shared" si="128"/>
        <v>5932.3217099993853</v>
      </c>
      <c r="CG39" s="371">
        <f t="shared" si="129"/>
        <v>10256.878496194611</v>
      </c>
      <c r="CH39" s="210">
        <v>18</v>
      </c>
      <c r="CI39" s="370">
        <f t="shared" si="130"/>
        <v>120632.02785640339</v>
      </c>
      <c r="CJ39" s="370">
        <f t="shared" si="130"/>
        <v>118804.20204231098</v>
      </c>
      <c r="CK39" s="370">
        <f t="shared" si="130"/>
        <v>0</v>
      </c>
      <c r="CL39" s="370">
        <f t="shared" si="130"/>
        <v>0</v>
      </c>
      <c r="CM39" s="372">
        <f t="shared" si="133"/>
        <v>239436.22989871437</v>
      </c>
      <c r="CN39" s="370">
        <f t="shared" si="131"/>
        <v>153579.73688827915</v>
      </c>
      <c r="CO39" s="370">
        <f t="shared" si="131"/>
        <v>210663.01024777445</v>
      </c>
      <c r="CP39" s="370">
        <f t="shared" si="131"/>
        <v>0</v>
      </c>
      <c r="CQ39" s="370">
        <f t="shared" si="131"/>
        <v>0</v>
      </c>
      <c r="CR39" s="372">
        <f t="shared" si="134"/>
        <v>364242.74713605363</v>
      </c>
      <c r="CS39" s="370">
        <f t="shared" si="132"/>
        <v>274211.76474468253</v>
      </c>
      <c r="CT39" s="370">
        <f t="shared" si="132"/>
        <v>329467.21229008544</v>
      </c>
      <c r="CU39" s="370">
        <f t="shared" si="132"/>
        <v>0</v>
      </c>
      <c r="CV39" s="370">
        <f t="shared" si="132"/>
        <v>0</v>
      </c>
      <c r="CW39" s="372">
        <f t="shared" si="135"/>
        <v>603678.97703476797</v>
      </c>
    </row>
    <row r="40" spans="1:106" ht="15.75" customHeight="1">
      <c r="A40" s="79" t="s">
        <v>226</v>
      </c>
      <c r="B40" s="210">
        <v>19</v>
      </c>
      <c r="C40" s="212">
        <v>164086.94</v>
      </c>
      <c r="D40" s="212">
        <v>161459.55000000002</v>
      </c>
      <c r="E40" s="212">
        <v>0</v>
      </c>
      <c r="F40" s="212">
        <v>0</v>
      </c>
      <c r="G40" s="368">
        <f t="shared" si="109"/>
        <v>325546.49</v>
      </c>
      <c r="H40" s="373">
        <v>0</v>
      </c>
      <c r="I40" s="212">
        <v>0</v>
      </c>
      <c r="J40" s="212">
        <v>0</v>
      </c>
      <c r="K40" s="212">
        <v>0</v>
      </c>
      <c r="L40" s="370">
        <f t="shared" si="110"/>
        <v>0</v>
      </c>
      <c r="M40" s="371">
        <f t="shared" si="111"/>
        <v>325546.49</v>
      </c>
      <c r="N40" s="210">
        <v>19</v>
      </c>
      <c r="O40" s="212">
        <v>261003.9</v>
      </c>
      <c r="P40" s="212">
        <v>240462.17</v>
      </c>
      <c r="Q40" s="212">
        <v>0</v>
      </c>
      <c r="R40" s="212">
        <v>0</v>
      </c>
      <c r="S40" s="368">
        <f t="shared" si="112"/>
        <v>501466.07</v>
      </c>
      <c r="T40" s="373">
        <v>0</v>
      </c>
      <c r="U40" s="212">
        <v>0</v>
      </c>
      <c r="V40" s="212">
        <v>0</v>
      </c>
      <c r="W40" s="212">
        <v>0</v>
      </c>
      <c r="X40" s="370">
        <f t="shared" si="113"/>
        <v>0</v>
      </c>
      <c r="Y40" s="371">
        <f t="shared" si="114"/>
        <v>501466.07</v>
      </c>
      <c r="Z40" s="210">
        <v>19</v>
      </c>
      <c r="AA40" s="212">
        <v>54782</v>
      </c>
      <c r="AB40" s="212">
        <v>55952.44</v>
      </c>
      <c r="AC40" s="212">
        <v>0</v>
      </c>
      <c r="AD40" s="212">
        <v>0</v>
      </c>
      <c r="AE40" s="368">
        <f t="shared" si="115"/>
        <v>110734.44</v>
      </c>
      <c r="AF40" s="373">
        <v>0</v>
      </c>
      <c r="AG40" s="212">
        <v>0</v>
      </c>
      <c r="AH40" s="212">
        <v>0</v>
      </c>
      <c r="AI40" s="212">
        <v>0</v>
      </c>
      <c r="AJ40" s="370">
        <f t="shared" si="116"/>
        <v>0</v>
      </c>
      <c r="AK40" s="371">
        <f t="shared" si="117"/>
        <v>110734.44</v>
      </c>
      <c r="AL40" s="210">
        <v>19</v>
      </c>
      <c r="AM40" s="212">
        <v>1090606.8</v>
      </c>
      <c r="AN40" s="212">
        <v>1175520.8400000001</v>
      </c>
      <c r="AO40" s="212">
        <v>0</v>
      </c>
      <c r="AP40" s="212">
        <v>0</v>
      </c>
      <c r="AQ40" s="368">
        <f t="shared" si="118"/>
        <v>2266127.64</v>
      </c>
      <c r="AR40" s="373">
        <v>0</v>
      </c>
      <c r="AS40" s="212">
        <v>0</v>
      </c>
      <c r="AT40" s="212">
        <v>0</v>
      </c>
      <c r="AU40" s="212">
        <v>0</v>
      </c>
      <c r="AV40" s="370">
        <f t="shared" si="119"/>
        <v>0</v>
      </c>
      <c r="AW40" s="371">
        <f t="shared" si="120"/>
        <v>2266127.64</v>
      </c>
      <c r="AX40" s="210">
        <v>19</v>
      </c>
      <c r="AY40" s="212">
        <v>2461</v>
      </c>
      <c r="AZ40" s="212">
        <v>9254</v>
      </c>
      <c r="BA40" s="212">
        <v>0</v>
      </c>
      <c r="BB40" s="212">
        <v>0</v>
      </c>
      <c r="BC40" s="368">
        <f t="shared" si="121"/>
        <v>11715</v>
      </c>
      <c r="BD40" s="373">
        <v>0</v>
      </c>
      <c r="BE40" s="212">
        <v>0</v>
      </c>
      <c r="BF40" s="212">
        <v>0</v>
      </c>
      <c r="BG40" s="212">
        <v>0</v>
      </c>
      <c r="BH40" s="370">
        <f t="shared" si="122"/>
        <v>0</v>
      </c>
      <c r="BI40" s="371">
        <f t="shared" si="123"/>
        <v>11715</v>
      </c>
      <c r="BJ40" s="210">
        <v>19</v>
      </c>
      <c r="BK40" s="212">
        <v>0</v>
      </c>
      <c r="BL40" s="212">
        <v>0</v>
      </c>
      <c r="BM40" s="212">
        <v>0</v>
      </c>
      <c r="BN40" s="212">
        <v>0</v>
      </c>
      <c r="BO40" s="368">
        <f t="shared" si="124"/>
        <v>0</v>
      </c>
      <c r="BP40" s="373">
        <v>0</v>
      </c>
      <c r="BQ40" s="212">
        <v>0</v>
      </c>
      <c r="BR40" s="212">
        <v>0</v>
      </c>
      <c r="BS40" s="212">
        <v>0</v>
      </c>
      <c r="BT40" s="370">
        <f t="shared" si="125"/>
        <v>0</v>
      </c>
      <c r="BU40" s="371">
        <f t="shared" si="126"/>
        <v>0</v>
      </c>
      <c r="BV40" s="210">
        <v>19</v>
      </c>
      <c r="BW40" s="212">
        <v>3991</v>
      </c>
      <c r="BX40" s="212">
        <v>4272</v>
      </c>
      <c r="BY40" s="212">
        <v>0</v>
      </c>
      <c r="BZ40" s="212">
        <v>0</v>
      </c>
      <c r="CA40" s="368">
        <f t="shared" si="127"/>
        <v>8263</v>
      </c>
      <c r="CB40" s="373">
        <v>0</v>
      </c>
      <c r="CC40" s="212">
        <v>0</v>
      </c>
      <c r="CD40" s="212">
        <v>0</v>
      </c>
      <c r="CE40" s="212">
        <v>0</v>
      </c>
      <c r="CF40" s="370">
        <f t="shared" si="128"/>
        <v>0</v>
      </c>
      <c r="CG40" s="371">
        <f t="shared" si="129"/>
        <v>8263</v>
      </c>
      <c r="CH40" s="210">
        <v>19</v>
      </c>
      <c r="CI40" s="370">
        <f t="shared" si="130"/>
        <v>1576931.6400000001</v>
      </c>
      <c r="CJ40" s="370">
        <f t="shared" si="130"/>
        <v>1646921</v>
      </c>
      <c r="CK40" s="370">
        <f t="shared" si="130"/>
        <v>0</v>
      </c>
      <c r="CL40" s="370">
        <f t="shared" si="130"/>
        <v>0</v>
      </c>
      <c r="CM40" s="372">
        <f t="shared" si="133"/>
        <v>3223852.64</v>
      </c>
      <c r="CN40" s="370">
        <f t="shared" si="131"/>
        <v>0</v>
      </c>
      <c r="CO40" s="370">
        <f t="shared" si="131"/>
        <v>0</v>
      </c>
      <c r="CP40" s="370">
        <f t="shared" si="131"/>
        <v>0</v>
      </c>
      <c r="CQ40" s="370">
        <f t="shared" si="131"/>
        <v>0</v>
      </c>
      <c r="CR40" s="372">
        <f t="shared" si="134"/>
        <v>0</v>
      </c>
      <c r="CS40" s="370">
        <f t="shared" si="132"/>
        <v>1576931.6400000001</v>
      </c>
      <c r="CT40" s="370">
        <f t="shared" si="132"/>
        <v>1646921</v>
      </c>
      <c r="CU40" s="370">
        <f t="shared" si="132"/>
        <v>0</v>
      </c>
      <c r="CV40" s="370">
        <f t="shared" si="132"/>
        <v>0</v>
      </c>
      <c r="CW40" s="372">
        <f t="shared" si="135"/>
        <v>3223852.64</v>
      </c>
    </row>
    <row r="41" spans="1:106" ht="15.75" customHeight="1">
      <c r="A41" s="79" t="s">
        <v>227</v>
      </c>
      <c r="B41" s="210">
        <v>20</v>
      </c>
      <c r="C41" s="212">
        <v>20621.973863151328</v>
      </c>
      <c r="D41" s="212">
        <v>19890.560402818395</v>
      </c>
      <c r="E41" s="212">
        <v>0</v>
      </c>
      <c r="F41" s="212">
        <v>0</v>
      </c>
      <c r="G41" s="368">
        <f t="shared" si="109"/>
        <v>40512.53426596972</v>
      </c>
      <c r="H41" s="373">
        <v>38281.107903451804</v>
      </c>
      <c r="I41" s="212">
        <v>48256.122947697986</v>
      </c>
      <c r="J41" s="212">
        <v>0</v>
      </c>
      <c r="K41" s="212">
        <v>0</v>
      </c>
      <c r="L41" s="370">
        <f t="shared" si="110"/>
        <v>86537.230851149798</v>
      </c>
      <c r="M41" s="371">
        <f t="shared" si="111"/>
        <v>127049.76511711952</v>
      </c>
      <c r="N41" s="210">
        <v>20</v>
      </c>
      <c r="O41" s="212">
        <v>24028.539579584296</v>
      </c>
      <c r="P41" s="212">
        <v>19879.961524875704</v>
      </c>
      <c r="Q41" s="212">
        <v>0</v>
      </c>
      <c r="R41" s="212">
        <v>0</v>
      </c>
      <c r="S41" s="368">
        <f t="shared" si="112"/>
        <v>43908.501104459996</v>
      </c>
      <c r="T41" s="373">
        <v>38735.544294559171</v>
      </c>
      <c r="U41" s="212">
        <v>48905.017292938108</v>
      </c>
      <c r="V41" s="212">
        <v>0</v>
      </c>
      <c r="W41" s="212">
        <v>0</v>
      </c>
      <c r="X41" s="370">
        <f t="shared" si="113"/>
        <v>87640.561587497272</v>
      </c>
      <c r="Y41" s="371">
        <f t="shared" si="114"/>
        <v>131549.06269195728</v>
      </c>
      <c r="Z41" s="210">
        <v>20</v>
      </c>
      <c r="AA41" s="212">
        <v>1233.3884703340493</v>
      </c>
      <c r="AB41" s="212">
        <v>1176.5742737376472</v>
      </c>
      <c r="AC41" s="212">
        <v>0</v>
      </c>
      <c r="AD41" s="212">
        <v>0</v>
      </c>
      <c r="AE41" s="368">
        <f t="shared" si="115"/>
        <v>2409.9627440716968</v>
      </c>
      <c r="AF41" s="373">
        <v>2705.991520739582</v>
      </c>
      <c r="AG41" s="212">
        <v>3816.546176324468</v>
      </c>
      <c r="AH41" s="212">
        <v>0</v>
      </c>
      <c r="AI41" s="212">
        <v>0</v>
      </c>
      <c r="AJ41" s="370">
        <f t="shared" si="116"/>
        <v>6522.53769706405</v>
      </c>
      <c r="AK41" s="371">
        <f t="shared" si="117"/>
        <v>8932.5004411357477</v>
      </c>
      <c r="AL41" s="210">
        <v>20</v>
      </c>
      <c r="AM41" s="212">
        <v>135511.80265488219</v>
      </c>
      <c r="AN41" s="212">
        <v>125815.05924334793</v>
      </c>
      <c r="AO41" s="212">
        <v>0</v>
      </c>
      <c r="AP41" s="212">
        <v>0</v>
      </c>
      <c r="AQ41" s="368">
        <f t="shared" si="118"/>
        <v>261326.86189823013</v>
      </c>
      <c r="AR41" s="373">
        <v>304789.79378958629</v>
      </c>
      <c r="AS41" s="212">
        <v>324694.47842802212</v>
      </c>
      <c r="AT41" s="212">
        <v>0</v>
      </c>
      <c r="AU41" s="212">
        <v>0</v>
      </c>
      <c r="AV41" s="370">
        <f t="shared" si="119"/>
        <v>629484.27221760841</v>
      </c>
      <c r="AW41" s="371">
        <f t="shared" si="120"/>
        <v>890811.13411583856</v>
      </c>
      <c r="AX41" s="210">
        <v>20</v>
      </c>
      <c r="AY41" s="212">
        <v>607.85951725268876</v>
      </c>
      <c r="AZ41" s="212">
        <v>922.32973715153128</v>
      </c>
      <c r="BA41" s="212">
        <v>0</v>
      </c>
      <c r="BB41" s="212">
        <v>0</v>
      </c>
      <c r="BC41" s="368">
        <f t="shared" si="121"/>
        <v>1530.18925440422</v>
      </c>
      <c r="BD41" s="373">
        <v>1477.1027464741796</v>
      </c>
      <c r="BE41" s="212">
        <v>3088.6392973506322</v>
      </c>
      <c r="BF41" s="212">
        <v>0</v>
      </c>
      <c r="BG41" s="212">
        <v>0</v>
      </c>
      <c r="BH41" s="370">
        <f t="shared" si="122"/>
        <v>4565.7420438248118</v>
      </c>
      <c r="BI41" s="371">
        <f t="shared" si="123"/>
        <v>6095.9312982290321</v>
      </c>
      <c r="BJ41" s="210">
        <v>20</v>
      </c>
      <c r="BK41" s="212">
        <v>0</v>
      </c>
      <c r="BL41" s="212">
        <v>0</v>
      </c>
      <c r="BM41" s="212">
        <v>0</v>
      </c>
      <c r="BN41" s="212">
        <v>0</v>
      </c>
      <c r="BO41" s="368">
        <f t="shared" si="124"/>
        <v>0</v>
      </c>
      <c r="BP41" s="373">
        <v>0</v>
      </c>
      <c r="BQ41" s="212">
        <v>0</v>
      </c>
      <c r="BR41" s="212">
        <v>0</v>
      </c>
      <c r="BS41" s="212">
        <v>0</v>
      </c>
      <c r="BT41" s="370">
        <f t="shared" si="125"/>
        <v>0</v>
      </c>
      <c r="BU41" s="371">
        <f t="shared" si="126"/>
        <v>0</v>
      </c>
      <c r="BV41" s="210">
        <v>20</v>
      </c>
      <c r="BW41" s="212">
        <v>6596.4461893549533</v>
      </c>
      <c r="BX41" s="212">
        <v>6908.539639005814</v>
      </c>
      <c r="BY41" s="212">
        <v>0</v>
      </c>
      <c r="BZ41" s="212">
        <v>0</v>
      </c>
      <c r="CA41" s="368">
        <f t="shared" si="127"/>
        <v>13504.985828360768</v>
      </c>
      <c r="CB41" s="373">
        <v>26511.25543042189</v>
      </c>
      <c r="CC41" s="212">
        <v>27070.782033942549</v>
      </c>
      <c r="CD41" s="212">
        <v>0</v>
      </c>
      <c r="CE41" s="212">
        <v>0</v>
      </c>
      <c r="CF41" s="370">
        <f t="shared" si="128"/>
        <v>53582.037464364439</v>
      </c>
      <c r="CG41" s="371">
        <f t="shared" si="129"/>
        <v>67087.023292725207</v>
      </c>
      <c r="CH41" s="210">
        <v>20</v>
      </c>
      <c r="CI41" s="370">
        <f t="shared" si="130"/>
        <v>188600.01027455952</v>
      </c>
      <c r="CJ41" s="370">
        <f t="shared" si="130"/>
        <v>174593.02482093702</v>
      </c>
      <c r="CK41" s="370">
        <f t="shared" si="130"/>
        <v>0</v>
      </c>
      <c r="CL41" s="370">
        <f t="shared" si="130"/>
        <v>0</v>
      </c>
      <c r="CM41" s="372">
        <f t="shared" si="133"/>
        <v>363193.03509549657</v>
      </c>
      <c r="CN41" s="370">
        <f t="shared" si="131"/>
        <v>412500.79568523297</v>
      </c>
      <c r="CO41" s="370">
        <f t="shared" si="131"/>
        <v>455831.58617627586</v>
      </c>
      <c r="CP41" s="370">
        <f t="shared" si="131"/>
        <v>0</v>
      </c>
      <c r="CQ41" s="370">
        <f t="shared" si="131"/>
        <v>0</v>
      </c>
      <c r="CR41" s="372">
        <f t="shared" si="134"/>
        <v>868332.38186150882</v>
      </c>
      <c r="CS41" s="370">
        <f t="shared" si="132"/>
        <v>601100.80595979246</v>
      </c>
      <c r="CT41" s="370">
        <f t="shared" si="132"/>
        <v>630424.61099721282</v>
      </c>
      <c r="CU41" s="370">
        <f t="shared" si="132"/>
        <v>0</v>
      </c>
      <c r="CV41" s="370">
        <f t="shared" si="132"/>
        <v>0</v>
      </c>
      <c r="CW41" s="372">
        <f t="shared" si="135"/>
        <v>1231525.4169570054</v>
      </c>
    </row>
    <row r="42" spans="1:106" ht="15.75" customHeight="1">
      <c r="A42" s="79" t="s">
        <v>228</v>
      </c>
      <c r="B42" s="210">
        <v>21</v>
      </c>
      <c r="C42" s="212">
        <v>0</v>
      </c>
      <c r="D42" s="212">
        <v>0</v>
      </c>
      <c r="E42" s="212">
        <v>0</v>
      </c>
      <c r="F42" s="212">
        <v>0</v>
      </c>
      <c r="G42" s="368">
        <f t="shared" si="109"/>
        <v>0</v>
      </c>
      <c r="H42" s="373">
        <v>2180039.8401050163</v>
      </c>
      <c r="I42" s="212">
        <v>2259843.7989886538</v>
      </c>
      <c r="J42" s="212">
        <v>0</v>
      </c>
      <c r="K42" s="212">
        <v>0</v>
      </c>
      <c r="L42" s="370">
        <f t="shared" si="110"/>
        <v>4439883.6390936701</v>
      </c>
      <c r="M42" s="371">
        <f t="shared" si="111"/>
        <v>4439883.6390936701</v>
      </c>
      <c r="N42" s="210">
        <v>21</v>
      </c>
      <c r="O42" s="212">
        <v>0</v>
      </c>
      <c r="P42" s="212">
        <v>0</v>
      </c>
      <c r="Q42" s="212">
        <v>0</v>
      </c>
      <c r="R42" s="212">
        <v>0</v>
      </c>
      <c r="S42" s="368">
        <f t="shared" si="112"/>
        <v>0</v>
      </c>
      <c r="T42" s="373">
        <v>2554739.5916322679</v>
      </c>
      <c r="U42" s="212">
        <v>2640442.9915764444</v>
      </c>
      <c r="V42" s="212">
        <v>0</v>
      </c>
      <c r="W42" s="212">
        <v>0</v>
      </c>
      <c r="X42" s="370">
        <f t="shared" si="113"/>
        <v>5195182.5832087118</v>
      </c>
      <c r="Y42" s="371">
        <f t="shared" si="114"/>
        <v>5195182.5832087118</v>
      </c>
      <c r="Z42" s="210">
        <v>21</v>
      </c>
      <c r="AA42" s="212">
        <v>0</v>
      </c>
      <c r="AB42" s="212">
        <v>0</v>
      </c>
      <c r="AC42" s="212">
        <v>0</v>
      </c>
      <c r="AD42" s="212">
        <v>0</v>
      </c>
      <c r="AE42" s="368">
        <f t="shared" si="115"/>
        <v>0</v>
      </c>
      <c r="AF42" s="373">
        <v>398616.99290675594</v>
      </c>
      <c r="AG42" s="212">
        <v>404041.96552390559</v>
      </c>
      <c r="AH42" s="212">
        <v>0</v>
      </c>
      <c r="AI42" s="212">
        <v>0</v>
      </c>
      <c r="AJ42" s="370">
        <f t="shared" si="116"/>
        <v>802658.95843066159</v>
      </c>
      <c r="AK42" s="371">
        <f t="shared" si="117"/>
        <v>802658.95843066159</v>
      </c>
      <c r="AL42" s="210">
        <v>21</v>
      </c>
      <c r="AM42" s="212">
        <v>0</v>
      </c>
      <c r="AN42" s="212">
        <v>0</v>
      </c>
      <c r="AO42" s="212">
        <v>0</v>
      </c>
      <c r="AP42" s="212">
        <v>0</v>
      </c>
      <c r="AQ42" s="368">
        <f t="shared" si="118"/>
        <v>0</v>
      </c>
      <c r="AR42" s="373">
        <v>16158951.092816254</v>
      </c>
      <c r="AS42" s="212">
        <v>19175591.505666219</v>
      </c>
      <c r="AT42" s="212">
        <v>0</v>
      </c>
      <c r="AU42" s="212">
        <v>0</v>
      </c>
      <c r="AV42" s="370">
        <f t="shared" si="119"/>
        <v>35334542.598482475</v>
      </c>
      <c r="AW42" s="371">
        <f t="shared" si="120"/>
        <v>35334542.598482475</v>
      </c>
      <c r="AX42" s="210">
        <v>21</v>
      </c>
      <c r="AY42" s="212">
        <v>0</v>
      </c>
      <c r="AZ42" s="212">
        <v>0</v>
      </c>
      <c r="BA42" s="212">
        <v>0</v>
      </c>
      <c r="BB42" s="212">
        <v>0</v>
      </c>
      <c r="BC42" s="368">
        <f t="shared" si="121"/>
        <v>0</v>
      </c>
      <c r="BD42" s="373">
        <v>128818.92130745889</v>
      </c>
      <c r="BE42" s="212">
        <v>159634.98112131661</v>
      </c>
      <c r="BF42" s="212">
        <v>0</v>
      </c>
      <c r="BG42" s="212">
        <v>0</v>
      </c>
      <c r="BH42" s="370">
        <f t="shared" si="122"/>
        <v>288453.9024287755</v>
      </c>
      <c r="BI42" s="371">
        <f t="shared" si="123"/>
        <v>288453.9024287755</v>
      </c>
      <c r="BJ42" s="210">
        <v>21</v>
      </c>
      <c r="BK42" s="212">
        <v>0</v>
      </c>
      <c r="BL42" s="212">
        <v>0</v>
      </c>
      <c r="BM42" s="212">
        <v>0</v>
      </c>
      <c r="BN42" s="212">
        <v>0</v>
      </c>
      <c r="BO42" s="368">
        <f t="shared" si="124"/>
        <v>0</v>
      </c>
      <c r="BP42" s="373">
        <v>0</v>
      </c>
      <c r="BQ42" s="212">
        <v>0</v>
      </c>
      <c r="BR42" s="212">
        <v>0</v>
      </c>
      <c r="BS42" s="212">
        <v>0</v>
      </c>
      <c r="BT42" s="370">
        <f t="shared" si="125"/>
        <v>0</v>
      </c>
      <c r="BU42" s="371">
        <f t="shared" si="126"/>
        <v>0</v>
      </c>
      <c r="BV42" s="210">
        <v>21</v>
      </c>
      <c r="BW42" s="212">
        <v>0</v>
      </c>
      <c r="BX42" s="212">
        <v>0</v>
      </c>
      <c r="BY42" s="212">
        <v>0</v>
      </c>
      <c r="BZ42" s="212">
        <v>0</v>
      </c>
      <c r="CA42" s="368">
        <f t="shared" si="127"/>
        <v>0</v>
      </c>
      <c r="CB42" s="373">
        <v>132629.05047062275</v>
      </c>
      <c r="CC42" s="212">
        <v>133147.17607200975</v>
      </c>
      <c r="CD42" s="212">
        <v>0</v>
      </c>
      <c r="CE42" s="212">
        <v>0</v>
      </c>
      <c r="CF42" s="370">
        <f t="shared" si="128"/>
        <v>265776.2265426325</v>
      </c>
      <c r="CG42" s="371">
        <f t="shared" si="129"/>
        <v>265776.2265426325</v>
      </c>
      <c r="CH42" s="210">
        <v>21</v>
      </c>
      <c r="CI42" s="370">
        <f t="shared" si="130"/>
        <v>0</v>
      </c>
      <c r="CJ42" s="370">
        <f t="shared" si="130"/>
        <v>0</v>
      </c>
      <c r="CK42" s="370">
        <f t="shared" si="130"/>
        <v>0</v>
      </c>
      <c r="CL42" s="370">
        <f t="shared" si="130"/>
        <v>0</v>
      </c>
      <c r="CM42" s="372">
        <f t="shared" si="133"/>
        <v>0</v>
      </c>
      <c r="CN42" s="370">
        <f t="shared" si="131"/>
        <v>21553795.489238378</v>
      </c>
      <c r="CO42" s="370">
        <f t="shared" si="131"/>
        <v>24772702.418948546</v>
      </c>
      <c r="CP42" s="370">
        <f t="shared" si="131"/>
        <v>0</v>
      </c>
      <c r="CQ42" s="370">
        <f t="shared" si="131"/>
        <v>0</v>
      </c>
      <c r="CR42" s="372">
        <f t="shared" si="134"/>
        <v>46326497.908186927</v>
      </c>
      <c r="CS42" s="370">
        <f t="shared" si="132"/>
        <v>21553795.489238378</v>
      </c>
      <c r="CT42" s="370">
        <f t="shared" si="132"/>
        <v>24772702.418948546</v>
      </c>
      <c r="CU42" s="370">
        <f t="shared" si="132"/>
        <v>0</v>
      </c>
      <c r="CV42" s="370">
        <f t="shared" si="132"/>
        <v>0</v>
      </c>
      <c r="CW42" s="372">
        <f t="shared" si="135"/>
        <v>46326497.908186927</v>
      </c>
    </row>
    <row r="43" spans="1:106" ht="15.75" customHeight="1">
      <c r="A43" s="79" t="s">
        <v>230</v>
      </c>
      <c r="B43" s="210" t="s">
        <v>229</v>
      </c>
      <c r="C43" s="212">
        <v>0</v>
      </c>
      <c r="D43" s="212">
        <v>0</v>
      </c>
      <c r="E43" s="212">
        <v>0</v>
      </c>
      <c r="F43" s="212">
        <v>0</v>
      </c>
      <c r="G43" s="368">
        <f t="shared" si="109"/>
        <v>0</v>
      </c>
      <c r="H43" s="373">
        <v>1574476.5475110179</v>
      </c>
      <c r="I43" s="212">
        <v>1203738.5217859561</v>
      </c>
      <c r="J43" s="212">
        <v>0</v>
      </c>
      <c r="K43" s="212">
        <v>0</v>
      </c>
      <c r="L43" s="370">
        <f t="shared" si="110"/>
        <v>2778215.0692969738</v>
      </c>
      <c r="M43" s="371">
        <f t="shared" si="111"/>
        <v>2778215.0692969738</v>
      </c>
      <c r="N43" s="210" t="s">
        <v>229</v>
      </c>
      <c r="O43" s="212">
        <v>0</v>
      </c>
      <c r="P43" s="212">
        <v>0</v>
      </c>
      <c r="Q43" s="212">
        <v>0</v>
      </c>
      <c r="R43" s="212">
        <v>0</v>
      </c>
      <c r="S43" s="368">
        <f t="shared" si="112"/>
        <v>0</v>
      </c>
      <c r="T43" s="373">
        <v>1862433.6157583983</v>
      </c>
      <c r="U43" s="212">
        <v>1402260.3824828048</v>
      </c>
      <c r="V43" s="212">
        <v>0</v>
      </c>
      <c r="W43" s="212">
        <v>0</v>
      </c>
      <c r="X43" s="370">
        <f t="shared" si="113"/>
        <v>3264693.9982412029</v>
      </c>
      <c r="Y43" s="371">
        <f t="shared" si="114"/>
        <v>3264693.9982412029</v>
      </c>
      <c r="Z43" s="210" t="s">
        <v>229</v>
      </c>
      <c r="AA43" s="212">
        <v>0</v>
      </c>
      <c r="AB43" s="212">
        <v>0</v>
      </c>
      <c r="AC43" s="212">
        <v>0</v>
      </c>
      <c r="AD43" s="212">
        <v>0</v>
      </c>
      <c r="AE43" s="368">
        <f t="shared" si="115"/>
        <v>0</v>
      </c>
      <c r="AF43" s="373">
        <v>291988.63169867353</v>
      </c>
      <c r="AG43" s="212">
        <v>215473.07052624514</v>
      </c>
      <c r="AH43" s="212">
        <v>0</v>
      </c>
      <c r="AI43" s="212">
        <v>0</v>
      </c>
      <c r="AJ43" s="370">
        <f t="shared" si="116"/>
        <v>507461.70222491864</v>
      </c>
      <c r="AK43" s="371">
        <f t="shared" si="117"/>
        <v>507461.70222491864</v>
      </c>
      <c r="AL43" s="210" t="s">
        <v>229</v>
      </c>
      <c r="AM43" s="212">
        <v>0</v>
      </c>
      <c r="AN43" s="212">
        <v>0</v>
      </c>
      <c r="AO43" s="212">
        <v>0</v>
      </c>
      <c r="AP43" s="212">
        <v>0</v>
      </c>
      <c r="AQ43" s="368">
        <f t="shared" si="118"/>
        <v>0</v>
      </c>
      <c r="AR43" s="373">
        <v>11757055.256235911</v>
      </c>
      <c r="AS43" s="212">
        <v>10168737.336266719</v>
      </c>
      <c r="AT43" s="212">
        <v>0</v>
      </c>
      <c r="AU43" s="212">
        <v>0</v>
      </c>
      <c r="AV43" s="370">
        <f t="shared" si="119"/>
        <v>21925792.592502631</v>
      </c>
      <c r="AW43" s="371">
        <f t="shared" si="120"/>
        <v>21925792.592502631</v>
      </c>
      <c r="AX43" s="210" t="s">
        <v>229</v>
      </c>
      <c r="AY43" s="212">
        <v>0</v>
      </c>
      <c r="AZ43" s="212">
        <v>0</v>
      </c>
      <c r="BA43" s="212">
        <v>0</v>
      </c>
      <c r="BB43" s="212">
        <v>0</v>
      </c>
      <c r="BC43" s="368">
        <f t="shared" si="121"/>
        <v>0</v>
      </c>
      <c r="BD43" s="373">
        <v>94036.994280126848</v>
      </c>
      <c r="BE43" s="212">
        <v>83991.185730024023</v>
      </c>
      <c r="BF43" s="212">
        <v>0</v>
      </c>
      <c r="BG43" s="212">
        <v>0</v>
      </c>
      <c r="BH43" s="370">
        <f t="shared" si="122"/>
        <v>178028.18001015089</v>
      </c>
      <c r="BI43" s="371">
        <f t="shared" si="123"/>
        <v>178028.18001015089</v>
      </c>
      <c r="BJ43" s="210" t="s">
        <v>229</v>
      </c>
      <c r="BK43" s="212">
        <v>0</v>
      </c>
      <c r="BL43" s="212">
        <v>0</v>
      </c>
      <c r="BM43" s="212">
        <v>0</v>
      </c>
      <c r="BN43" s="212">
        <v>0</v>
      </c>
      <c r="BO43" s="368">
        <f t="shared" si="124"/>
        <v>0</v>
      </c>
      <c r="BP43" s="373">
        <v>0</v>
      </c>
      <c r="BQ43" s="212">
        <v>0</v>
      </c>
      <c r="BR43" s="212">
        <v>0</v>
      </c>
      <c r="BS43" s="212">
        <v>0</v>
      </c>
      <c r="BT43" s="370">
        <f t="shared" si="125"/>
        <v>0</v>
      </c>
      <c r="BU43" s="371">
        <f t="shared" si="126"/>
        <v>0</v>
      </c>
      <c r="BV43" s="210" t="s">
        <v>229</v>
      </c>
      <c r="BW43" s="212">
        <v>0</v>
      </c>
      <c r="BX43" s="212">
        <v>0</v>
      </c>
      <c r="BY43" s="212">
        <v>0</v>
      </c>
      <c r="BZ43" s="212">
        <v>0</v>
      </c>
      <c r="CA43" s="368">
        <f t="shared" si="127"/>
        <v>0</v>
      </c>
      <c r="CB43" s="373">
        <v>96634.753306666127</v>
      </c>
      <c r="CC43" s="212">
        <v>70486.790316393541</v>
      </c>
      <c r="CD43" s="212">
        <v>0</v>
      </c>
      <c r="CE43" s="212">
        <v>0</v>
      </c>
      <c r="CF43" s="370">
        <f t="shared" si="128"/>
        <v>167121.54362305967</v>
      </c>
      <c r="CG43" s="371">
        <f t="shared" si="129"/>
        <v>167121.54362305967</v>
      </c>
      <c r="CH43" s="210" t="s">
        <v>229</v>
      </c>
      <c r="CI43" s="370">
        <f t="shared" si="130"/>
        <v>0</v>
      </c>
      <c r="CJ43" s="370">
        <f t="shared" si="130"/>
        <v>0</v>
      </c>
      <c r="CK43" s="370">
        <f t="shared" si="130"/>
        <v>0</v>
      </c>
      <c r="CL43" s="370">
        <f t="shared" si="130"/>
        <v>0</v>
      </c>
      <c r="CM43" s="372">
        <f t="shared" si="133"/>
        <v>0</v>
      </c>
      <c r="CN43" s="370">
        <f t="shared" si="131"/>
        <v>15676625.798790792</v>
      </c>
      <c r="CO43" s="370">
        <f t="shared" si="131"/>
        <v>13144687.287108142</v>
      </c>
      <c r="CP43" s="370">
        <f t="shared" si="131"/>
        <v>0</v>
      </c>
      <c r="CQ43" s="370">
        <f t="shared" si="131"/>
        <v>0</v>
      </c>
      <c r="CR43" s="372">
        <f t="shared" si="134"/>
        <v>28821313.085898936</v>
      </c>
      <c r="CS43" s="370">
        <f t="shared" si="132"/>
        <v>15676625.798790792</v>
      </c>
      <c r="CT43" s="370">
        <f t="shared" si="132"/>
        <v>13144687.287108142</v>
      </c>
      <c r="CU43" s="370">
        <f t="shared" si="132"/>
        <v>0</v>
      </c>
      <c r="CV43" s="370">
        <f t="shared" si="132"/>
        <v>0</v>
      </c>
      <c r="CW43" s="372">
        <f t="shared" si="135"/>
        <v>28821313.085898936</v>
      </c>
    </row>
    <row r="44" spans="1:106" ht="15.75" customHeight="1">
      <c r="A44" s="79" t="s">
        <v>233</v>
      </c>
      <c r="B44" s="210" t="s">
        <v>232</v>
      </c>
      <c r="C44" s="212">
        <v>0</v>
      </c>
      <c r="D44" s="212">
        <v>0</v>
      </c>
      <c r="E44" s="212">
        <v>0</v>
      </c>
      <c r="F44" s="212">
        <v>0</v>
      </c>
      <c r="G44" s="368">
        <f t="shared" si="109"/>
        <v>0</v>
      </c>
      <c r="H44" s="373">
        <v>884133.53477016359</v>
      </c>
      <c r="I44" s="212">
        <v>566907.9309695448</v>
      </c>
      <c r="J44" s="212">
        <v>0</v>
      </c>
      <c r="K44" s="212">
        <v>0</v>
      </c>
      <c r="L44" s="370">
        <f t="shared" si="110"/>
        <v>1451041.4657397084</v>
      </c>
      <c r="M44" s="371">
        <f t="shared" si="111"/>
        <v>1451041.4657397084</v>
      </c>
      <c r="N44" s="210" t="s">
        <v>232</v>
      </c>
      <c r="O44" s="212">
        <v>0</v>
      </c>
      <c r="P44" s="212">
        <v>0</v>
      </c>
      <c r="Q44" s="212">
        <v>0</v>
      </c>
      <c r="R44" s="212">
        <v>0</v>
      </c>
      <c r="S44" s="368">
        <f t="shared" si="112"/>
        <v>0</v>
      </c>
      <c r="T44" s="373">
        <v>1050272.8191325848</v>
      </c>
      <c r="U44" s="212">
        <v>658945.44968512701</v>
      </c>
      <c r="V44" s="212">
        <v>0</v>
      </c>
      <c r="W44" s="212">
        <v>0</v>
      </c>
      <c r="X44" s="370">
        <f t="shared" si="113"/>
        <v>1709218.2688177119</v>
      </c>
      <c r="Y44" s="371">
        <f t="shared" si="114"/>
        <v>1709218.2688177119</v>
      </c>
      <c r="Z44" s="210" t="s">
        <v>232</v>
      </c>
      <c r="AA44" s="212">
        <v>0</v>
      </c>
      <c r="AB44" s="212">
        <v>0</v>
      </c>
      <c r="AC44" s="212">
        <v>0</v>
      </c>
      <c r="AD44" s="212">
        <v>0</v>
      </c>
      <c r="AE44" s="368">
        <f t="shared" si="115"/>
        <v>0</v>
      </c>
      <c r="AF44" s="373">
        <v>164996.78190701344</v>
      </c>
      <c r="AG44" s="212">
        <v>101552.23244864281</v>
      </c>
      <c r="AH44" s="212">
        <v>0</v>
      </c>
      <c r="AI44" s="212">
        <v>0</v>
      </c>
      <c r="AJ44" s="370">
        <f t="shared" si="116"/>
        <v>266549.01435565623</v>
      </c>
      <c r="AK44" s="371">
        <f t="shared" si="117"/>
        <v>266549.01435565623</v>
      </c>
      <c r="AL44" s="210" t="s">
        <v>232</v>
      </c>
      <c r="AM44" s="212">
        <v>0</v>
      </c>
      <c r="AN44" s="212">
        <v>0</v>
      </c>
      <c r="AO44" s="212">
        <v>0</v>
      </c>
      <c r="AP44" s="212">
        <v>0</v>
      </c>
      <c r="AQ44" s="368">
        <f t="shared" si="118"/>
        <v>0</v>
      </c>
      <c r="AR44" s="373">
        <v>6624245.0124162501</v>
      </c>
      <c r="AS44" s="212">
        <v>4773413.8640697533</v>
      </c>
      <c r="AT44" s="212">
        <v>0</v>
      </c>
      <c r="AU44" s="212">
        <v>0</v>
      </c>
      <c r="AV44" s="370">
        <f t="shared" si="119"/>
        <v>11397658.876486003</v>
      </c>
      <c r="AW44" s="371">
        <f t="shared" si="120"/>
        <v>11397658.876486003</v>
      </c>
      <c r="AX44" s="210" t="s">
        <v>232</v>
      </c>
      <c r="AY44" s="212">
        <v>0</v>
      </c>
      <c r="AZ44" s="212">
        <v>0</v>
      </c>
      <c r="BA44" s="212">
        <v>0</v>
      </c>
      <c r="BB44" s="212">
        <v>0</v>
      </c>
      <c r="BC44" s="368">
        <f t="shared" si="121"/>
        <v>0</v>
      </c>
      <c r="BD44" s="373">
        <v>53052.988530334122</v>
      </c>
      <c r="BE44" s="212">
        <v>39188.511970156324</v>
      </c>
      <c r="BF44" s="212">
        <v>0</v>
      </c>
      <c r="BG44" s="212">
        <v>0</v>
      </c>
      <c r="BH44" s="370">
        <f t="shared" si="122"/>
        <v>92241.500500490452</v>
      </c>
      <c r="BI44" s="371">
        <f t="shared" si="123"/>
        <v>92241.500500490452</v>
      </c>
      <c r="BJ44" s="210" t="s">
        <v>232</v>
      </c>
      <c r="BK44" s="212">
        <v>0</v>
      </c>
      <c r="BL44" s="212">
        <v>0</v>
      </c>
      <c r="BM44" s="212">
        <v>0</v>
      </c>
      <c r="BN44" s="212">
        <v>0</v>
      </c>
      <c r="BO44" s="368">
        <f t="shared" si="124"/>
        <v>0</v>
      </c>
      <c r="BP44" s="373">
        <v>0</v>
      </c>
      <c r="BQ44" s="212">
        <v>0</v>
      </c>
      <c r="BR44" s="212">
        <v>0</v>
      </c>
      <c r="BS44" s="212">
        <v>0</v>
      </c>
      <c r="BT44" s="370">
        <f t="shared" si="125"/>
        <v>0</v>
      </c>
      <c r="BU44" s="371">
        <f t="shared" si="126"/>
        <v>0</v>
      </c>
      <c r="BV44" s="210" t="s">
        <v>232</v>
      </c>
      <c r="BW44" s="212">
        <v>0</v>
      </c>
      <c r="BX44" s="212">
        <v>0</v>
      </c>
      <c r="BY44" s="212">
        <v>0</v>
      </c>
      <c r="BZ44" s="212">
        <v>0</v>
      </c>
      <c r="CA44" s="368">
        <f t="shared" si="127"/>
        <v>0</v>
      </c>
      <c r="CB44" s="373">
        <v>54462.573192790238</v>
      </c>
      <c r="CC44" s="212">
        <v>33027.244817218569</v>
      </c>
      <c r="CD44" s="212">
        <v>0</v>
      </c>
      <c r="CE44" s="212">
        <v>0</v>
      </c>
      <c r="CF44" s="370">
        <f t="shared" si="128"/>
        <v>87489.818010008807</v>
      </c>
      <c r="CG44" s="371">
        <f t="shared" si="129"/>
        <v>87489.818010008807</v>
      </c>
      <c r="CH44" s="210" t="s">
        <v>232</v>
      </c>
      <c r="CI44" s="370">
        <f t="shared" si="130"/>
        <v>0</v>
      </c>
      <c r="CJ44" s="370">
        <f t="shared" si="130"/>
        <v>0</v>
      </c>
      <c r="CK44" s="370">
        <f t="shared" si="130"/>
        <v>0</v>
      </c>
      <c r="CL44" s="370">
        <f t="shared" si="130"/>
        <v>0</v>
      </c>
      <c r="CM44" s="372">
        <f t="shared" si="133"/>
        <v>0</v>
      </c>
      <c r="CN44" s="370">
        <f t="shared" si="131"/>
        <v>8831163.7099491358</v>
      </c>
      <c r="CO44" s="370">
        <f t="shared" si="131"/>
        <v>6173035.2339604422</v>
      </c>
      <c r="CP44" s="370">
        <f t="shared" si="131"/>
        <v>0</v>
      </c>
      <c r="CQ44" s="370">
        <f t="shared" si="131"/>
        <v>0</v>
      </c>
      <c r="CR44" s="372">
        <f t="shared" si="134"/>
        <v>15004198.943909578</v>
      </c>
      <c r="CS44" s="370">
        <f t="shared" si="132"/>
        <v>8831163.7099491358</v>
      </c>
      <c r="CT44" s="370">
        <f t="shared" si="132"/>
        <v>6173035.2339604422</v>
      </c>
      <c r="CU44" s="370">
        <f t="shared" si="132"/>
        <v>0</v>
      </c>
      <c r="CV44" s="370">
        <f t="shared" si="132"/>
        <v>0</v>
      </c>
      <c r="CW44" s="372">
        <f t="shared" si="135"/>
        <v>15004198.943909578</v>
      </c>
    </row>
    <row r="45" spans="1:106" ht="15.75" customHeight="1">
      <c r="A45" s="79" t="s">
        <v>236</v>
      </c>
      <c r="B45" s="210" t="s">
        <v>235</v>
      </c>
      <c r="C45" s="212">
        <v>18222.576285321713</v>
      </c>
      <c r="D45" s="212">
        <v>28428.465863620462</v>
      </c>
      <c r="E45" s="212">
        <v>0</v>
      </c>
      <c r="F45" s="212">
        <v>0</v>
      </c>
      <c r="G45" s="368">
        <f t="shared" si="109"/>
        <v>46651.042148942171</v>
      </c>
      <c r="H45" s="373">
        <v>189035.99660325146</v>
      </c>
      <c r="I45" s="212">
        <v>342487.79248353129</v>
      </c>
      <c r="J45" s="212">
        <v>0</v>
      </c>
      <c r="K45" s="212">
        <v>0</v>
      </c>
      <c r="L45" s="370">
        <f t="shared" si="110"/>
        <v>531523.78908678272</v>
      </c>
      <c r="M45" s="371">
        <f t="shared" si="111"/>
        <v>578174.83123572485</v>
      </c>
      <c r="N45" s="210" t="s">
        <v>235</v>
      </c>
      <c r="O45" s="212">
        <v>13343.801238394837</v>
      </c>
      <c r="P45" s="212">
        <v>26505.153631247518</v>
      </c>
      <c r="Q45" s="212">
        <v>0</v>
      </c>
      <c r="R45" s="212">
        <v>0</v>
      </c>
      <c r="S45" s="368">
        <f t="shared" si="112"/>
        <v>39848.954869642359</v>
      </c>
      <c r="T45" s="373">
        <v>216265.27710016831</v>
      </c>
      <c r="U45" s="212">
        <v>309135.96518000832</v>
      </c>
      <c r="V45" s="212">
        <v>0</v>
      </c>
      <c r="W45" s="212">
        <v>0</v>
      </c>
      <c r="X45" s="370">
        <f t="shared" si="113"/>
        <v>525401.24228017661</v>
      </c>
      <c r="Y45" s="371">
        <f t="shared" si="114"/>
        <v>565250.197149819</v>
      </c>
      <c r="Z45" s="210" t="s">
        <v>235</v>
      </c>
      <c r="AA45" s="212">
        <v>1974.5890888610438</v>
      </c>
      <c r="AB45" s="212">
        <v>2629.215532925336</v>
      </c>
      <c r="AC45" s="212">
        <v>0</v>
      </c>
      <c r="AD45" s="212">
        <v>0</v>
      </c>
      <c r="AE45" s="368">
        <f t="shared" si="115"/>
        <v>4603.8046217863794</v>
      </c>
      <c r="AF45" s="373">
        <v>26018.544257135705</v>
      </c>
      <c r="AG45" s="212">
        <v>37624.226885527227</v>
      </c>
      <c r="AH45" s="212">
        <v>0</v>
      </c>
      <c r="AI45" s="212">
        <v>0</v>
      </c>
      <c r="AJ45" s="370">
        <f t="shared" si="116"/>
        <v>63642.771142662932</v>
      </c>
      <c r="AK45" s="371">
        <f t="shared" si="117"/>
        <v>68246.575764449313</v>
      </c>
      <c r="AL45" s="210" t="s">
        <v>235</v>
      </c>
      <c r="AM45" s="212">
        <v>206197.63656490631</v>
      </c>
      <c r="AN45" s="212">
        <v>241039.38027246619</v>
      </c>
      <c r="AO45" s="212">
        <v>0</v>
      </c>
      <c r="AP45" s="212">
        <v>0</v>
      </c>
      <c r="AQ45" s="368">
        <f t="shared" si="118"/>
        <v>447237.0168373725</v>
      </c>
      <c r="AR45" s="373">
        <v>1917280.2141814637</v>
      </c>
      <c r="AS45" s="212">
        <v>2566715.3954298794</v>
      </c>
      <c r="AT45" s="212">
        <v>0</v>
      </c>
      <c r="AU45" s="212">
        <v>0</v>
      </c>
      <c r="AV45" s="370">
        <f t="shared" si="119"/>
        <v>4483995.6096113436</v>
      </c>
      <c r="AW45" s="371">
        <f t="shared" si="120"/>
        <v>4931232.626448716</v>
      </c>
      <c r="AX45" s="210" t="s">
        <v>235</v>
      </c>
      <c r="AY45" s="212">
        <v>8081.6548932185433</v>
      </c>
      <c r="AZ45" s="212">
        <v>8807.2636552641252</v>
      </c>
      <c r="BA45" s="212">
        <v>0</v>
      </c>
      <c r="BB45" s="212">
        <v>0</v>
      </c>
      <c r="BC45" s="368">
        <f t="shared" si="121"/>
        <v>16888.918548482667</v>
      </c>
      <c r="BD45" s="373">
        <v>42043.019817792127</v>
      </c>
      <c r="BE45" s="212">
        <v>73882.863109998405</v>
      </c>
      <c r="BF45" s="212">
        <v>0</v>
      </c>
      <c r="BG45" s="212">
        <v>0</v>
      </c>
      <c r="BH45" s="370">
        <f t="shared" si="122"/>
        <v>115925.88292779053</v>
      </c>
      <c r="BI45" s="371">
        <f t="shared" si="123"/>
        <v>132814.80147627319</v>
      </c>
      <c r="BJ45" s="210" t="s">
        <v>235</v>
      </c>
      <c r="BK45" s="212">
        <v>0</v>
      </c>
      <c r="BL45" s="212">
        <v>0</v>
      </c>
      <c r="BM45" s="212">
        <v>0</v>
      </c>
      <c r="BN45" s="212">
        <v>0</v>
      </c>
      <c r="BO45" s="368">
        <f t="shared" si="124"/>
        <v>0</v>
      </c>
      <c r="BP45" s="373">
        <v>0</v>
      </c>
      <c r="BQ45" s="212">
        <v>0</v>
      </c>
      <c r="BR45" s="212">
        <v>0</v>
      </c>
      <c r="BS45" s="212">
        <v>0</v>
      </c>
      <c r="BT45" s="370">
        <f t="shared" si="125"/>
        <v>0</v>
      </c>
      <c r="BU45" s="371">
        <f t="shared" si="126"/>
        <v>0</v>
      </c>
      <c r="BV45" s="210" t="s">
        <v>235</v>
      </c>
      <c r="BW45" s="212">
        <v>776.36347102337879</v>
      </c>
      <c r="BX45" s="212">
        <v>5.4030674907194838</v>
      </c>
      <c r="BY45" s="212">
        <v>0</v>
      </c>
      <c r="BZ45" s="212">
        <v>0</v>
      </c>
      <c r="CA45" s="368">
        <f t="shared" si="127"/>
        <v>781.76653851409833</v>
      </c>
      <c r="CB45" s="373">
        <v>5390.8042002168886</v>
      </c>
      <c r="CC45" s="212">
        <v>3077.7944892968444</v>
      </c>
      <c r="CD45" s="212">
        <v>0</v>
      </c>
      <c r="CE45" s="212">
        <v>0</v>
      </c>
      <c r="CF45" s="370">
        <f t="shared" si="128"/>
        <v>8468.5986895137321</v>
      </c>
      <c r="CG45" s="371">
        <f t="shared" si="129"/>
        <v>9250.3652280278311</v>
      </c>
      <c r="CH45" s="210" t="s">
        <v>235</v>
      </c>
      <c r="CI45" s="370">
        <f t="shared" si="130"/>
        <v>248596.62154172582</v>
      </c>
      <c r="CJ45" s="370">
        <f t="shared" si="130"/>
        <v>307414.88202301436</v>
      </c>
      <c r="CK45" s="370">
        <f t="shared" si="130"/>
        <v>0</v>
      </c>
      <c r="CL45" s="370">
        <f t="shared" si="130"/>
        <v>0</v>
      </c>
      <c r="CM45" s="372">
        <f t="shared" si="133"/>
        <v>556011.50356474018</v>
      </c>
      <c r="CN45" s="370">
        <f t="shared" si="131"/>
        <v>2396033.8561600284</v>
      </c>
      <c r="CO45" s="370">
        <f t="shared" si="131"/>
        <v>3332924.0375782414</v>
      </c>
      <c r="CP45" s="370">
        <f t="shared" si="131"/>
        <v>0</v>
      </c>
      <c r="CQ45" s="370">
        <f t="shared" si="131"/>
        <v>0</v>
      </c>
      <c r="CR45" s="372">
        <f t="shared" si="134"/>
        <v>5728957.8937382698</v>
      </c>
      <c r="CS45" s="370">
        <f t="shared" si="132"/>
        <v>2644630.4777017543</v>
      </c>
      <c r="CT45" s="370">
        <f t="shared" si="132"/>
        <v>3640338.919601256</v>
      </c>
      <c r="CU45" s="370">
        <f t="shared" si="132"/>
        <v>0</v>
      </c>
      <c r="CV45" s="370">
        <f t="shared" si="132"/>
        <v>0</v>
      </c>
      <c r="CW45" s="372">
        <f t="shared" si="135"/>
        <v>6284969.3973030103</v>
      </c>
    </row>
    <row r="46" spans="1:106" ht="15.75" customHeight="1">
      <c r="A46" s="79" t="s">
        <v>238</v>
      </c>
      <c r="B46" s="210" t="s">
        <v>237</v>
      </c>
      <c r="C46" s="212">
        <v>18222.576285321713</v>
      </c>
      <c r="D46" s="212">
        <v>28428.465863620462</v>
      </c>
      <c r="E46" s="212">
        <v>0</v>
      </c>
      <c r="F46" s="212">
        <v>0</v>
      </c>
      <c r="G46" s="368">
        <f t="shared" si="109"/>
        <v>46651.042148942171</v>
      </c>
      <c r="H46" s="373">
        <v>168828.28383408414</v>
      </c>
      <c r="I46" s="212">
        <v>319794.01774502365</v>
      </c>
      <c r="J46" s="212">
        <v>0</v>
      </c>
      <c r="K46" s="212">
        <v>0</v>
      </c>
      <c r="L46" s="370">
        <f t="shared" si="110"/>
        <v>488622.30157910776</v>
      </c>
      <c r="M46" s="371">
        <f t="shared" si="111"/>
        <v>535273.34372804989</v>
      </c>
      <c r="N46" s="210" t="s">
        <v>237</v>
      </c>
      <c r="O46" s="212">
        <v>13343.801238394837</v>
      </c>
      <c r="P46" s="212">
        <v>26505.153631247518</v>
      </c>
      <c r="Q46" s="212">
        <v>0</v>
      </c>
      <c r="R46" s="212">
        <v>0</v>
      </c>
      <c r="S46" s="368">
        <f t="shared" si="112"/>
        <v>39848.954869642359</v>
      </c>
      <c r="T46" s="373">
        <v>188773.37872343301</v>
      </c>
      <c r="U46" s="212">
        <v>271168.20969065488</v>
      </c>
      <c r="V46" s="212">
        <v>0</v>
      </c>
      <c r="W46" s="212">
        <v>0</v>
      </c>
      <c r="X46" s="370">
        <f t="shared" si="113"/>
        <v>459941.58841408789</v>
      </c>
      <c r="Y46" s="371">
        <f t="shared" si="114"/>
        <v>499790.54328373028</v>
      </c>
      <c r="Z46" s="210" t="s">
        <v>237</v>
      </c>
      <c r="AA46" s="212">
        <v>1974.5890888610438</v>
      </c>
      <c r="AB46" s="212">
        <v>2629.215532925336</v>
      </c>
      <c r="AC46" s="212">
        <v>0</v>
      </c>
      <c r="AD46" s="212">
        <v>0</v>
      </c>
      <c r="AE46" s="368">
        <f t="shared" si="115"/>
        <v>4603.8046217863794</v>
      </c>
      <c r="AF46" s="373">
        <v>23216.886621264573</v>
      </c>
      <c r="AG46" s="212">
        <v>33032.321285277634</v>
      </c>
      <c r="AH46" s="212">
        <v>0</v>
      </c>
      <c r="AI46" s="212">
        <v>0</v>
      </c>
      <c r="AJ46" s="370">
        <f t="shared" si="116"/>
        <v>56249.207906542208</v>
      </c>
      <c r="AK46" s="371">
        <f t="shared" si="117"/>
        <v>60853.012528328589</v>
      </c>
      <c r="AL46" s="210" t="s">
        <v>237</v>
      </c>
      <c r="AM46" s="212">
        <v>206197.63656490631</v>
      </c>
      <c r="AN46" s="212">
        <v>241039.38027246619</v>
      </c>
      <c r="AO46" s="212">
        <v>0</v>
      </c>
      <c r="AP46" s="212">
        <v>0</v>
      </c>
      <c r="AQ46" s="368">
        <f t="shared" si="118"/>
        <v>447237.0168373725</v>
      </c>
      <c r="AR46" s="373">
        <v>1714470.172719718</v>
      </c>
      <c r="AS46" s="212">
        <v>2301309.0465547591</v>
      </c>
      <c r="AT46" s="212">
        <v>0</v>
      </c>
      <c r="AU46" s="212">
        <v>0</v>
      </c>
      <c r="AV46" s="370">
        <f t="shared" si="119"/>
        <v>4015779.2192744771</v>
      </c>
      <c r="AW46" s="371">
        <f t="shared" si="120"/>
        <v>4463016.2361118495</v>
      </c>
      <c r="AX46" s="210" t="s">
        <v>237</v>
      </c>
      <c r="AY46" s="212">
        <v>8081.6548932185433</v>
      </c>
      <c r="AZ46" s="212">
        <v>8807.2636552641252</v>
      </c>
      <c r="BA46" s="212">
        <v>0</v>
      </c>
      <c r="BB46" s="212">
        <v>0</v>
      </c>
      <c r="BC46" s="368">
        <f t="shared" si="121"/>
        <v>16888.918548482667</v>
      </c>
      <c r="BD46" s="373">
        <v>40201.549494082341</v>
      </c>
      <c r="BE46" s="212">
        <v>72110.011199802946</v>
      </c>
      <c r="BF46" s="212">
        <v>0</v>
      </c>
      <c r="BG46" s="212">
        <v>0</v>
      </c>
      <c r="BH46" s="370">
        <f t="shared" si="122"/>
        <v>112311.56069388529</v>
      </c>
      <c r="BI46" s="371">
        <f t="shared" si="123"/>
        <v>129200.47924236796</v>
      </c>
      <c r="BJ46" s="210" t="s">
        <v>237</v>
      </c>
      <c r="BK46" s="212">
        <v>0</v>
      </c>
      <c r="BL46" s="212">
        <v>0</v>
      </c>
      <c r="BM46" s="212">
        <v>0</v>
      </c>
      <c r="BN46" s="212">
        <v>0</v>
      </c>
      <c r="BO46" s="368">
        <f t="shared" si="124"/>
        <v>0</v>
      </c>
      <c r="BP46" s="373">
        <v>0</v>
      </c>
      <c r="BQ46" s="212">
        <v>0</v>
      </c>
      <c r="BR46" s="212">
        <v>0</v>
      </c>
      <c r="BS46" s="212">
        <v>0</v>
      </c>
      <c r="BT46" s="370">
        <f t="shared" si="125"/>
        <v>0</v>
      </c>
      <c r="BU46" s="371">
        <f t="shared" si="126"/>
        <v>0</v>
      </c>
      <c r="BV46" s="210" t="s">
        <v>237</v>
      </c>
      <c r="BW46" s="212">
        <v>776.36347102337879</v>
      </c>
      <c r="BX46" s="212">
        <v>5.4030674907194838</v>
      </c>
      <c r="BY46" s="212">
        <v>0</v>
      </c>
      <c r="BZ46" s="212">
        <v>0</v>
      </c>
      <c r="CA46" s="368">
        <f t="shared" si="127"/>
        <v>781.76653851409833</v>
      </c>
      <c r="CB46" s="373">
        <v>5001.491076768727</v>
      </c>
      <c r="CC46" s="212">
        <v>2590.5807264760028</v>
      </c>
      <c r="CD46" s="212">
        <v>0</v>
      </c>
      <c r="CE46" s="212">
        <v>0</v>
      </c>
      <c r="CF46" s="370">
        <f t="shared" si="128"/>
        <v>7592.0718032447294</v>
      </c>
      <c r="CG46" s="371">
        <f t="shared" si="129"/>
        <v>8373.8383417588284</v>
      </c>
      <c r="CH46" s="210" t="s">
        <v>237</v>
      </c>
      <c r="CI46" s="370">
        <f t="shared" si="130"/>
        <v>248596.62154172582</v>
      </c>
      <c r="CJ46" s="370">
        <f t="shared" si="130"/>
        <v>307414.88202301436</v>
      </c>
      <c r="CK46" s="370">
        <f t="shared" si="130"/>
        <v>0</v>
      </c>
      <c r="CL46" s="370">
        <f t="shared" si="130"/>
        <v>0</v>
      </c>
      <c r="CM46" s="372">
        <f t="shared" si="133"/>
        <v>556011.50356474018</v>
      </c>
      <c r="CN46" s="370">
        <f t="shared" si="131"/>
        <v>2140491.7624693508</v>
      </c>
      <c r="CO46" s="370">
        <f t="shared" si="131"/>
        <v>3000004.187201994</v>
      </c>
      <c r="CP46" s="370">
        <f t="shared" si="131"/>
        <v>0</v>
      </c>
      <c r="CQ46" s="370">
        <f t="shared" si="131"/>
        <v>0</v>
      </c>
      <c r="CR46" s="372">
        <f t="shared" si="134"/>
        <v>5140495.9496713448</v>
      </c>
      <c r="CS46" s="370">
        <f t="shared" si="132"/>
        <v>2389088.3840110768</v>
      </c>
      <c r="CT46" s="370">
        <f t="shared" si="132"/>
        <v>3307419.0692250086</v>
      </c>
      <c r="CU46" s="370">
        <f t="shared" si="132"/>
        <v>0</v>
      </c>
      <c r="CV46" s="370">
        <f t="shared" si="132"/>
        <v>0</v>
      </c>
      <c r="CW46" s="372">
        <f t="shared" si="135"/>
        <v>5696507.4532360854</v>
      </c>
    </row>
    <row r="47" spans="1:106" ht="15.75" customHeight="1">
      <c r="A47" s="79" t="s">
        <v>239</v>
      </c>
      <c r="B47" s="210">
        <v>24</v>
      </c>
      <c r="C47" s="212">
        <v>35350.432311187011</v>
      </c>
      <c r="D47" s="212">
        <v>25488.758708798079</v>
      </c>
      <c r="E47" s="212">
        <v>0</v>
      </c>
      <c r="F47" s="212">
        <v>0</v>
      </c>
      <c r="G47" s="368">
        <f t="shared" si="109"/>
        <v>60839.19101998509</v>
      </c>
      <c r="H47" s="373">
        <v>167973.15049269472</v>
      </c>
      <c r="I47" s="212">
        <v>184901.50998339325</v>
      </c>
      <c r="J47" s="212">
        <v>0</v>
      </c>
      <c r="K47" s="212">
        <v>0</v>
      </c>
      <c r="L47" s="370">
        <f t="shared" si="110"/>
        <v>352874.66047608794</v>
      </c>
      <c r="M47" s="371">
        <f t="shared" si="111"/>
        <v>413713.85149607301</v>
      </c>
      <c r="N47" s="210">
        <v>24</v>
      </c>
      <c r="O47" s="212">
        <v>32896.143314208268</v>
      </c>
      <c r="P47" s="212">
        <v>25200.705159607878</v>
      </c>
      <c r="Q47" s="212">
        <v>0</v>
      </c>
      <c r="R47" s="212">
        <v>0</v>
      </c>
      <c r="S47" s="368">
        <f t="shared" si="112"/>
        <v>58096.84847381615</v>
      </c>
      <c r="T47" s="373">
        <v>196315.91590049432</v>
      </c>
      <c r="U47" s="212">
        <v>222783.28395410944</v>
      </c>
      <c r="V47" s="212">
        <v>0</v>
      </c>
      <c r="W47" s="212">
        <v>0</v>
      </c>
      <c r="X47" s="370">
        <f t="shared" si="113"/>
        <v>419099.19985460374</v>
      </c>
      <c r="Y47" s="371">
        <f t="shared" si="114"/>
        <v>477196.04832841991</v>
      </c>
      <c r="Z47" s="210">
        <v>24</v>
      </c>
      <c r="AA47" s="212">
        <v>4827.3916697588929</v>
      </c>
      <c r="AB47" s="212">
        <v>4084.6015233079779</v>
      </c>
      <c r="AC47" s="212">
        <v>0</v>
      </c>
      <c r="AD47" s="212">
        <v>0</v>
      </c>
      <c r="AE47" s="368">
        <f t="shared" si="115"/>
        <v>8911.9931930668718</v>
      </c>
      <c r="AF47" s="373">
        <v>54632.675623341398</v>
      </c>
      <c r="AG47" s="212">
        <v>60153.314261106025</v>
      </c>
      <c r="AH47" s="212">
        <v>0</v>
      </c>
      <c r="AI47" s="212">
        <v>0</v>
      </c>
      <c r="AJ47" s="370">
        <f t="shared" si="116"/>
        <v>114785.98988444742</v>
      </c>
      <c r="AK47" s="371">
        <f t="shared" si="117"/>
        <v>123697.98307751429</v>
      </c>
      <c r="AL47" s="210">
        <v>24</v>
      </c>
      <c r="AM47" s="212">
        <v>150849.36583904852</v>
      </c>
      <c r="AN47" s="212">
        <v>135511.03629367996</v>
      </c>
      <c r="AO47" s="212">
        <v>0</v>
      </c>
      <c r="AP47" s="212">
        <v>0</v>
      </c>
      <c r="AQ47" s="368">
        <f t="shared" si="118"/>
        <v>286360.40213272849</v>
      </c>
      <c r="AR47" s="373">
        <v>965734.84471126599</v>
      </c>
      <c r="AS47" s="212">
        <v>1113896.112474123</v>
      </c>
      <c r="AT47" s="212">
        <v>0</v>
      </c>
      <c r="AU47" s="212">
        <v>0</v>
      </c>
      <c r="AV47" s="370">
        <f t="shared" si="119"/>
        <v>2079630.957185389</v>
      </c>
      <c r="AW47" s="371">
        <f t="shared" si="120"/>
        <v>2365991.3593181176</v>
      </c>
      <c r="AX47" s="210">
        <v>24</v>
      </c>
      <c r="AY47" s="212">
        <v>798.05938105131418</v>
      </c>
      <c r="AZ47" s="212">
        <v>746.09307065914084</v>
      </c>
      <c r="BA47" s="212">
        <v>0</v>
      </c>
      <c r="BB47" s="212">
        <v>0</v>
      </c>
      <c r="BC47" s="368">
        <f t="shared" si="121"/>
        <v>1544.1524517104549</v>
      </c>
      <c r="BD47" s="373">
        <v>3155.3061944888718</v>
      </c>
      <c r="BE47" s="212">
        <v>9568.4411698611675</v>
      </c>
      <c r="BF47" s="212">
        <v>0</v>
      </c>
      <c r="BG47" s="212">
        <v>0</v>
      </c>
      <c r="BH47" s="370">
        <f t="shared" si="122"/>
        <v>12723.74736435004</v>
      </c>
      <c r="BI47" s="371">
        <f t="shared" si="123"/>
        <v>14267.899816060495</v>
      </c>
      <c r="BJ47" s="210">
        <v>24</v>
      </c>
      <c r="BK47" s="212">
        <v>0</v>
      </c>
      <c r="BL47" s="212">
        <v>0</v>
      </c>
      <c r="BM47" s="212">
        <v>0</v>
      </c>
      <c r="BN47" s="212">
        <v>0</v>
      </c>
      <c r="BO47" s="368">
        <f t="shared" si="124"/>
        <v>0</v>
      </c>
      <c r="BP47" s="373">
        <v>0</v>
      </c>
      <c r="BQ47" s="212">
        <v>0</v>
      </c>
      <c r="BR47" s="212">
        <v>0</v>
      </c>
      <c r="BS47" s="212">
        <v>0</v>
      </c>
      <c r="BT47" s="370">
        <f t="shared" si="125"/>
        <v>0</v>
      </c>
      <c r="BU47" s="371">
        <f t="shared" si="126"/>
        <v>0</v>
      </c>
      <c r="BV47" s="210">
        <v>24</v>
      </c>
      <c r="BW47" s="212">
        <v>1540.0656827837206</v>
      </c>
      <c r="BX47" s="212">
        <v>1580.221841313476</v>
      </c>
      <c r="BY47" s="212">
        <v>0</v>
      </c>
      <c r="BZ47" s="212">
        <v>0</v>
      </c>
      <c r="CA47" s="368">
        <f t="shared" si="127"/>
        <v>3120.2875240971966</v>
      </c>
      <c r="CB47" s="373">
        <v>12825.095868270429</v>
      </c>
      <c r="CC47" s="212">
        <v>11900.125457069138</v>
      </c>
      <c r="CD47" s="212">
        <v>0</v>
      </c>
      <c r="CE47" s="212">
        <v>0</v>
      </c>
      <c r="CF47" s="370">
        <f t="shared" si="128"/>
        <v>24725.221325339568</v>
      </c>
      <c r="CG47" s="371">
        <f t="shared" si="129"/>
        <v>27845.508849436763</v>
      </c>
      <c r="CH47" s="210">
        <v>24</v>
      </c>
      <c r="CI47" s="370">
        <f t="shared" si="130"/>
        <v>226261.45819803773</v>
      </c>
      <c r="CJ47" s="370">
        <f t="shared" si="130"/>
        <v>192611.41659736651</v>
      </c>
      <c r="CK47" s="370">
        <f t="shared" si="130"/>
        <v>0</v>
      </c>
      <c r="CL47" s="370">
        <f t="shared" si="130"/>
        <v>0</v>
      </c>
      <c r="CM47" s="372">
        <f t="shared" si="133"/>
        <v>418872.87479540426</v>
      </c>
      <c r="CN47" s="370">
        <f t="shared" si="131"/>
        <v>1400636.9887905556</v>
      </c>
      <c r="CO47" s="370">
        <f t="shared" si="131"/>
        <v>1603202.7872996621</v>
      </c>
      <c r="CP47" s="370">
        <f t="shared" si="131"/>
        <v>0</v>
      </c>
      <c r="CQ47" s="370">
        <f t="shared" si="131"/>
        <v>0</v>
      </c>
      <c r="CR47" s="372">
        <f t="shared" si="134"/>
        <v>3003839.7760902178</v>
      </c>
      <c r="CS47" s="370">
        <f t="shared" si="132"/>
        <v>1626898.4469885933</v>
      </c>
      <c r="CT47" s="370">
        <f t="shared" si="132"/>
        <v>1795814.2038970287</v>
      </c>
      <c r="CU47" s="370">
        <f t="shared" si="132"/>
        <v>0</v>
      </c>
      <c r="CV47" s="370">
        <f t="shared" si="132"/>
        <v>0</v>
      </c>
      <c r="CW47" s="372">
        <f t="shared" si="135"/>
        <v>3422712.650885622</v>
      </c>
    </row>
    <row r="48" spans="1:106" ht="15.75" customHeight="1">
      <c r="A48" s="79" t="s">
        <v>240</v>
      </c>
      <c r="B48" s="210">
        <v>25</v>
      </c>
      <c r="C48" s="212">
        <v>54184.788334634693</v>
      </c>
      <c r="D48" s="212">
        <v>39271.841828647579</v>
      </c>
      <c r="E48" s="212">
        <v>0</v>
      </c>
      <c r="F48" s="212">
        <v>0</v>
      </c>
      <c r="G48" s="368">
        <f t="shared" si="109"/>
        <v>93456.630163282272</v>
      </c>
      <c r="H48" s="373">
        <v>274048.32405058533</v>
      </c>
      <c r="I48" s="212">
        <v>245920.59668612393</v>
      </c>
      <c r="J48" s="212">
        <v>0</v>
      </c>
      <c r="K48" s="212">
        <v>0</v>
      </c>
      <c r="L48" s="370">
        <f t="shared" si="110"/>
        <v>519968.92073670926</v>
      </c>
      <c r="M48" s="371">
        <f t="shared" si="111"/>
        <v>613425.55089999153</v>
      </c>
      <c r="N48" s="210">
        <v>25</v>
      </c>
      <c r="O48" s="212">
        <v>3572.0094687905453</v>
      </c>
      <c r="P48" s="212">
        <v>8226.617193177939</v>
      </c>
      <c r="Q48" s="212">
        <v>0</v>
      </c>
      <c r="R48" s="212">
        <v>0</v>
      </c>
      <c r="S48" s="368">
        <f t="shared" si="112"/>
        <v>11798.626661968485</v>
      </c>
      <c r="T48" s="373">
        <v>28454.951560004214</v>
      </c>
      <c r="U48" s="212">
        <v>50524.486379488619</v>
      </c>
      <c r="V48" s="212">
        <v>0</v>
      </c>
      <c r="W48" s="212">
        <v>0</v>
      </c>
      <c r="X48" s="370">
        <f t="shared" si="113"/>
        <v>78979.43793949284</v>
      </c>
      <c r="Y48" s="371">
        <f t="shared" si="114"/>
        <v>90778.06460146133</v>
      </c>
      <c r="Z48" s="210">
        <v>25</v>
      </c>
      <c r="AA48" s="212">
        <v>2537.9535530000585</v>
      </c>
      <c r="AB48" s="212">
        <v>4872.2456704632323</v>
      </c>
      <c r="AC48" s="212">
        <v>0</v>
      </c>
      <c r="AD48" s="212">
        <v>0</v>
      </c>
      <c r="AE48" s="368">
        <f t="shared" si="115"/>
        <v>7410.1992234632908</v>
      </c>
      <c r="AF48" s="373">
        <v>38464.536773614993</v>
      </c>
      <c r="AG48" s="212">
        <v>24988.207992379874</v>
      </c>
      <c r="AH48" s="212">
        <v>0</v>
      </c>
      <c r="AI48" s="212">
        <v>0</v>
      </c>
      <c r="AJ48" s="370">
        <f t="shared" si="116"/>
        <v>63452.744765994867</v>
      </c>
      <c r="AK48" s="371">
        <f t="shared" si="117"/>
        <v>70862.943989458159</v>
      </c>
      <c r="AL48" s="210">
        <v>25</v>
      </c>
      <c r="AM48" s="212">
        <v>256683.46811985606</v>
      </c>
      <c r="AN48" s="212">
        <v>230189.38728439566</v>
      </c>
      <c r="AO48" s="212">
        <v>0</v>
      </c>
      <c r="AP48" s="212">
        <v>0</v>
      </c>
      <c r="AQ48" s="368">
        <f t="shared" si="118"/>
        <v>486872.85540425172</v>
      </c>
      <c r="AR48" s="373">
        <v>1477105.5386115809</v>
      </c>
      <c r="AS48" s="212">
        <v>1296410.6144699142</v>
      </c>
      <c r="AT48" s="212">
        <v>0</v>
      </c>
      <c r="AU48" s="212">
        <v>0</v>
      </c>
      <c r="AV48" s="370">
        <f t="shared" si="119"/>
        <v>2773516.1530814953</v>
      </c>
      <c r="AW48" s="371">
        <f t="shared" si="120"/>
        <v>3260389.008485747</v>
      </c>
      <c r="AX48" s="210">
        <v>25</v>
      </c>
      <c r="AY48" s="212">
        <v>0</v>
      </c>
      <c r="AZ48" s="212">
        <v>880.11091748959575</v>
      </c>
      <c r="BA48" s="212">
        <v>0</v>
      </c>
      <c r="BB48" s="212">
        <v>0</v>
      </c>
      <c r="BC48" s="368">
        <f t="shared" si="121"/>
        <v>880.11091748959575</v>
      </c>
      <c r="BD48" s="373">
        <v>2506.0364464822183</v>
      </c>
      <c r="BE48" s="212">
        <v>19627.072592635042</v>
      </c>
      <c r="BF48" s="212">
        <v>0</v>
      </c>
      <c r="BG48" s="212">
        <v>0</v>
      </c>
      <c r="BH48" s="370">
        <f t="shared" si="122"/>
        <v>22133.109039117262</v>
      </c>
      <c r="BI48" s="371">
        <f t="shared" si="123"/>
        <v>23013.219956606859</v>
      </c>
      <c r="BJ48" s="210">
        <v>25</v>
      </c>
      <c r="BK48" s="212">
        <v>0</v>
      </c>
      <c r="BL48" s="212">
        <v>0</v>
      </c>
      <c r="BM48" s="212">
        <v>0</v>
      </c>
      <c r="BN48" s="212">
        <v>0</v>
      </c>
      <c r="BO48" s="368">
        <f t="shared" si="124"/>
        <v>0</v>
      </c>
      <c r="BP48" s="373">
        <v>0</v>
      </c>
      <c r="BQ48" s="212">
        <v>0</v>
      </c>
      <c r="BR48" s="212">
        <v>0</v>
      </c>
      <c r="BS48" s="212">
        <v>0</v>
      </c>
      <c r="BT48" s="370">
        <f t="shared" si="125"/>
        <v>0</v>
      </c>
      <c r="BU48" s="371">
        <f t="shared" si="126"/>
        <v>0</v>
      </c>
      <c r="BV48" s="210">
        <v>25</v>
      </c>
      <c r="BW48" s="212">
        <v>372360.80728342826</v>
      </c>
      <c r="BX48" s="212">
        <v>428847.55759511719</v>
      </c>
      <c r="BY48" s="212">
        <v>0</v>
      </c>
      <c r="BZ48" s="212">
        <v>0</v>
      </c>
      <c r="CA48" s="368">
        <f t="shared" si="127"/>
        <v>801208.36487854552</v>
      </c>
      <c r="CB48" s="373">
        <v>1215493.8607699843</v>
      </c>
      <c r="CC48" s="212">
        <v>1246796.3451021132</v>
      </c>
      <c r="CD48" s="212">
        <v>0</v>
      </c>
      <c r="CE48" s="212">
        <v>0</v>
      </c>
      <c r="CF48" s="370">
        <f t="shared" si="128"/>
        <v>2462290.2058720975</v>
      </c>
      <c r="CG48" s="371">
        <f t="shared" si="129"/>
        <v>3263498.570750643</v>
      </c>
      <c r="CH48" s="210">
        <v>25</v>
      </c>
      <c r="CI48" s="370">
        <f t="shared" si="130"/>
        <v>689339.0267597097</v>
      </c>
      <c r="CJ48" s="370">
        <f t="shared" si="130"/>
        <v>712287.76048929116</v>
      </c>
      <c r="CK48" s="370">
        <f t="shared" si="130"/>
        <v>0</v>
      </c>
      <c r="CL48" s="370">
        <f t="shared" si="130"/>
        <v>0</v>
      </c>
      <c r="CM48" s="372">
        <f t="shared" si="133"/>
        <v>1401626.7872490007</v>
      </c>
      <c r="CN48" s="370">
        <f t="shared" si="131"/>
        <v>3036073.2482122518</v>
      </c>
      <c r="CO48" s="370">
        <f t="shared" si="131"/>
        <v>2884267.3232226549</v>
      </c>
      <c r="CP48" s="370">
        <f t="shared" si="131"/>
        <v>0</v>
      </c>
      <c r="CQ48" s="370">
        <f t="shared" si="131"/>
        <v>0</v>
      </c>
      <c r="CR48" s="372">
        <f t="shared" si="134"/>
        <v>5920340.5714349067</v>
      </c>
      <c r="CS48" s="370">
        <f t="shared" si="132"/>
        <v>3725412.2749719615</v>
      </c>
      <c r="CT48" s="370">
        <f t="shared" si="132"/>
        <v>3596555.0837119459</v>
      </c>
      <c r="CU48" s="370">
        <f t="shared" si="132"/>
        <v>0</v>
      </c>
      <c r="CV48" s="370">
        <f t="shared" si="132"/>
        <v>0</v>
      </c>
      <c r="CW48" s="372">
        <f t="shared" si="135"/>
        <v>7321967.3586839074</v>
      </c>
    </row>
    <row r="49" spans="1:101" ht="15.75" customHeight="1">
      <c r="A49" s="79" t="s">
        <v>241</v>
      </c>
      <c r="B49" s="210">
        <v>26</v>
      </c>
      <c r="C49" s="212">
        <v>726313.67976004502</v>
      </c>
      <c r="D49" s="212">
        <v>475721.41893182602</v>
      </c>
      <c r="E49" s="212">
        <v>0</v>
      </c>
      <c r="F49" s="212">
        <v>0</v>
      </c>
      <c r="G49" s="368">
        <f t="shared" si="109"/>
        <v>1202035.0986918709</v>
      </c>
      <c r="H49" s="373">
        <v>2208.567163813997</v>
      </c>
      <c r="I49" s="212">
        <v>1193.2511870846256</v>
      </c>
      <c r="J49" s="212">
        <v>0</v>
      </c>
      <c r="K49" s="212">
        <v>0</v>
      </c>
      <c r="L49" s="370">
        <f t="shared" si="110"/>
        <v>3401.8183508986226</v>
      </c>
      <c r="M49" s="371">
        <f t="shared" si="111"/>
        <v>1205436.9170427695</v>
      </c>
      <c r="N49" s="210">
        <v>26</v>
      </c>
      <c r="O49" s="212">
        <v>133859.25275112494</v>
      </c>
      <c r="P49" s="212">
        <v>118527.99362985182</v>
      </c>
      <c r="Q49" s="212">
        <v>0</v>
      </c>
      <c r="R49" s="212">
        <v>0</v>
      </c>
      <c r="S49" s="368">
        <f t="shared" si="112"/>
        <v>252387.24638097675</v>
      </c>
      <c r="T49" s="373">
        <v>472.7536074744296</v>
      </c>
      <c r="U49" s="212">
        <v>1087.894945954238</v>
      </c>
      <c r="V49" s="212">
        <v>0</v>
      </c>
      <c r="W49" s="212">
        <v>0</v>
      </c>
      <c r="X49" s="370">
        <f t="shared" si="113"/>
        <v>1560.6485534286676</v>
      </c>
      <c r="Y49" s="371">
        <f t="shared" si="114"/>
        <v>253947.89493440543</v>
      </c>
      <c r="Z49" s="210">
        <v>26</v>
      </c>
      <c r="AA49" s="212">
        <v>17347.032630679674</v>
      </c>
      <c r="AB49" s="212">
        <v>24868.420673444503</v>
      </c>
      <c r="AC49" s="212">
        <v>0</v>
      </c>
      <c r="AD49" s="212">
        <v>0</v>
      </c>
      <c r="AE49" s="368">
        <f t="shared" si="115"/>
        <v>42215.453304124181</v>
      </c>
      <c r="AF49" s="373">
        <v>428.72752368302361</v>
      </c>
      <c r="AG49" s="212">
        <v>0</v>
      </c>
      <c r="AH49" s="212">
        <v>0</v>
      </c>
      <c r="AI49" s="212">
        <v>0</v>
      </c>
      <c r="AJ49" s="370">
        <f t="shared" si="116"/>
        <v>428.72752368302361</v>
      </c>
      <c r="AK49" s="371">
        <f t="shared" si="117"/>
        <v>42644.180827807206</v>
      </c>
      <c r="AL49" s="210">
        <v>26</v>
      </c>
      <c r="AM49" s="212">
        <v>21133773.933602516</v>
      </c>
      <c r="AN49" s="212">
        <v>21650724.706229627</v>
      </c>
      <c r="AO49" s="212">
        <v>0</v>
      </c>
      <c r="AP49" s="212">
        <v>0</v>
      </c>
      <c r="AQ49" s="368">
        <f t="shared" si="118"/>
        <v>42784498.639832139</v>
      </c>
      <c r="AR49" s="373">
        <v>68973.239936916434</v>
      </c>
      <c r="AS49" s="212">
        <v>42855.008246212536</v>
      </c>
      <c r="AT49" s="212">
        <v>0</v>
      </c>
      <c r="AU49" s="212">
        <v>0</v>
      </c>
      <c r="AV49" s="370">
        <f t="shared" si="119"/>
        <v>111828.24818312898</v>
      </c>
      <c r="AW49" s="371">
        <f t="shared" si="120"/>
        <v>42896326.88801527</v>
      </c>
      <c r="AX49" s="210">
        <v>26</v>
      </c>
      <c r="AY49" s="212">
        <v>1144787.2279396553</v>
      </c>
      <c r="AZ49" s="212">
        <v>1275403.1293180166</v>
      </c>
      <c r="BA49" s="212">
        <v>0</v>
      </c>
      <c r="BB49" s="212">
        <v>0</v>
      </c>
      <c r="BC49" s="368">
        <f t="shared" si="121"/>
        <v>2420190.3572576717</v>
      </c>
      <c r="BD49" s="373">
        <v>1771.4860411234981</v>
      </c>
      <c r="BE49" s="212">
        <v>1179.400281926278</v>
      </c>
      <c r="BF49" s="212">
        <v>0</v>
      </c>
      <c r="BG49" s="212">
        <v>0</v>
      </c>
      <c r="BH49" s="370">
        <f t="shared" si="122"/>
        <v>2950.8863230497764</v>
      </c>
      <c r="BI49" s="371">
        <f t="shared" si="123"/>
        <v>2423141.2435807213</v>
      </c>
      <c r="BJ49" s="210">
        <v>26</v>
      </c>
      <c r="BK49" s="212">
        <v>0</v>
      </c>
      <c r="BL49" s="212">
        <v>0</v>
      </c>
      <c r="BM49" s="212">
        <v>0</v>
      </c>
      <c r="BN49" s="212">
        <v>0</v>
      </c>
      <c r="BO49" s="368">
        <f t="shared" si="124"/>
        <v>0</v>
      </c>
      <c r="BP49" s="373">
        <v>0</v>
      </c>
      <c r="BQ49" s="212">
        <v>0</v>
      </c>
      <c r="BR49" s="212">
        <v>0</v>
      </c>
      <c r="BS49" s="212">
        <v>0</v>
      </c>
      <c r="BT49" s="370">
        <f t="shared" si="125"/>
        <v>0</v>
      </c>
      <c r="BU49" s="371">
        <f t="shared" si="126"/>
        <v>0</v>
      </c>
      <c r="BV49" s="210">
        <v>26</v>
      </c>
      <c r="BW49" s="212">
        <v>15966.826458922747</v>
      </c>
      <c r="BX49" s="212">
        <v>16295.447344014925</v>
      </c>
      <c r="BY49" s="212">
        <v>0</v>
      </c>
      <c r="BZ49" s="212">
        <v>0</v>
      </c>
      <c r="CA49" s="368">
        <f t="shared" si="127"/>
        <v>32262.273802937671</v>
      </c>
      <c r="CB49" s="373">
        <v>255.3286542280124</v>
      </c>
      <c r="CC49" s="212">
        <v>242.19444987772471</v>
      </c>
      <c r="CD49" s="212">
        <v>0</v>
      </c>
      <c r="CE49" s="212">
        <v>0</v>
      </c>
      <c r="CF49" s="370">
        <f t="shared" si="128"/>
        <v>497.5231041057371</v>
      </c>
      <c r="CG49" s="371">
        <f t="shared" si="129"/>
        <v>32759.796907043408</v>
      </c>
      <c r="CH49" s="210">
        <v>26</v>
      </c>
      <c r="CI49" s="370">
        <f t="shared" si="130"/>
        <v>23172047.953142945</v>
      </c>
      <c r="CJ49" s="370">
        <f t="shared" si="130"/>
        <v>23561541.116126783</v>
      </c>
      <c r="CK49" s="370">
        <f t="shared" si="130"/>
        <v>0</v>
      </c>
      <c r="CL49" s="370">
        <f t="shared" si="130"/>
        <v>0</v>
      </c>
      <c r="CM49" s="372">
        <f t="shared" si="133"/>
        <v>46733589.069269732</v>
      </c>
      <c r="CN49" s="370">
        <f t="shared" si="131"/>
        <v>74110.102927239393</v>
      </c>
      <c r="CO49" s="370">
        <f t="shared" si="131"/>
        <v>46557.749111055396</v>
      </c>
      <c r="CP49" s="370">
        <f t="shared" si="131"/>
        <v>0</v>
      </c>
      <c r="CQ49" s="370">
        <f t="shared" si="131"/>
        <v>0</v>
      </c>
      <c r="CR49" s="372">
        <f t="shared" si="134"/>
        <v>120667.85203829479</v>
      </c>
      <c r="CS49" s="370">
        <f t="shared" si="132"/>
        <v>23246158.056070182</v>
      </c>
      <c r="CT49" s="370">
        <f t="shared" si="132"/>
        <v>23608098.86523784</v>
      </c>
      <c r="CU49" s="370">
        <f t="shared" si="132"/>
        <v>0</v>
      </c>
      <c r="CV49" s="370">
        <f t="shared" si="132"/>
        <v>0</v>
      </c>
      <c r="CW49" s="372">
        <f t="shared" si="135"/>
        <v>46854256.921308026</v>
      </c>
    </row>
    <row r="50" spans="1:101" ht="15.75" customHeight="1">
      <c r="A50" s="79" t="s">
        <v>242</v>
      </c>
      <c r="B50" s="210">
        <v>27</v>
      </c>
      <c r="C50" s="212">
        <v>83943.571697550986</v>
      </c>
      <c r="D50" s="212">
        <v>68439.99481487411</v>
      </c>
      <c r="E50" s="212">
        <v>0</v>
      </c>
      <c r="F50" s="212">
        <v>0</v>
      </c>
      <c r="G50" s="368">
        <f t="shared" si="109"/>
        <v>152383.56651242508</v>
      </c>
      <c r="H50" s="373">
        <v>364070.26531943196</v>
      </c>
      <c r="I50" s="212">
        <v>302293.82835142052</v>
      </c>
      <c r="J50" s="212">
        <v>0</v>
      </c>
      <c r="K50" s="212">
        <v>0</v>
      </c>
      <c r="L50" s="370">
        <f t="shared" si="110"/>
        <v>666364.09367085248</v>
      </c>
      <c r="M50" s="371">
        <f t="shared" si="111"/>
        <v>818747.66018327756</v>
      </c>
      <c r="N50" s="210">
        <v>27</v>
      </c>
      <c r="O50" s="212">
        <v>41861.980613541789</v>
      </c>
      <c r="P50" s="212">
        <v>45579.797484031951</v>
      </c>
      <c r="Q50" s="212">
        <v>0</v>
      </c>
      <c r="R50" s="212">
        <v>0</v>
      </c>
      <c r="S50" s="368">
        <f t="shared" si="112"/>
        <v>87441.778097573741</v>
      </c>
      <c r="T50" s="373">
        <v>146823.20854328436</v>
      </c>
      <c r="U50" s="212">
        <v>217534.51926487355</v>
      </c>
      <c r="V50" s="212">
        <v>0</v>
      </c>
      <c r="W50" s="212">
        <v>0</v>
      </c>
      <c r="X50" s="370">
        <f t="shared" si="113"/>
        <v>364357.72780815791</v>
      </c>
      <c r="Y50" s="371">
        <f t="shared" si="114"/>
        <v>451799.50590573164</v>
      </c>
      <c r="Z50" s="210">
        <v>27</v>
      </c>
      <c r="AA50" s="212">
        <v>10207.424720419933</v>
      </c>
      <c r="AB50" s="212">
        <v>13200.369067553047</v>
      </c>
      <c r="AC50" s="212">
        <v>0</v>
      </c>
      <c r="AD50" s="212">
        <v>0</v>
      </c>
      <c r="AE50" s="368">
        <f t="shared" si="115"/>
        <v>23407.79378797298</v>
      </c>
      <c r="AF50" s="373">
        <v>45587.882012717084</v>
      </c>
      <c r="AG50" s="212">
        <v>56099.071167025628</v>
      </c>
      <c r="AH50" s="212">
        <v>0</v>
      </c>
      <c r="AI50" s="212">
        <v>0</v>
      </c>
      <c r="AJ50" s="370">
        <f t="shared" si="116"/>
        <v>101686.9531797427</v>
      </c>
      <c r="AK50" s="371">
        <f t="shared" si="117"/>
        <v>125094.74696771568</v>
      </c>
      <c r="AL50" s="210">
        <v>27</v>
      </c>
      <c r="AM50" s="212">
        <v>1126240.7102000755</v>
      </c>
      <c r="AN50" s="212">
        <v>1188188.2293747354</v>
      </c>
      <c r="AO50" s="212">
        <v>0</v>
      </c>
      <c r="AP50" s="212">
        <v>0</v>
      </c>
      <c r="AQ50" s="368">
        <f t="shared" si="118"/>
        <v>2314428.9395748107</v>
      </c>
      <c r="AR50" s="373">
        <v>4251990.1479405966</v>
      </c>
      <c r="AS50" s="212">
        <v>4498637.269842688</v>
      </c>
      <c r="AT50" s="212">
        <v>0</v>
      </c>
      <c r="AU50" s="212">
        <v>0</v>
      </c>
      <c r="AV50" s="370">
        <f t="shared" si="119"/>
        <v>8750627.4177832846</v>
      </c>
      <c r="AW50" s="371">
        <f t="shared" si="120"/>
        <v>11065056.357358094</v>
      </c>
      <c r="AX50" s="210">
        <v>27</v>
      </c>
      <c r="AY50" s="212">
        <v>85351.746759349029</v>
      </c>
      <c r="AZ50" s="212">
        <v>112020.81845855644</v>
      </c>
      <c r="BA50" s="212">
        <v>0</v>
      </c>
      <c r="BB50" s="212">
        <v>0</v>
      </c>
      <c r="BC50" s="368">
        <f t="shared" si="121"/>
        <v>197372.56521790547</v>
      </c>
      <c r="BD50" s="373">
        <v>20553.506160522396</v>
      </c>
      <c r="BE50" s="212">
        <v>25041.475715089269</v>
      </c>
      <c r="BF50" s="212">
        <v>0</v>
      </c>
      <c r="BG50" s="212">
        <v>0</v>
      </c>
      <c r="BH50" s="370">
        <f t="shared" si="122"/>
        <v>45594.981875611666</v>
      </c>
      <c r="BI50" s="371">
        <f t="shared" si="123"/>
        <v>242967.54709351715</v>
      </c>
      <c r="BJ50" s="210">
        <v>27</v>
      </c>
      <c r="BK50" s="212">
        <v>0</v>
      </c>
      <c r="BL50" s="212">
        <v>0</v>
      </c>
      <c r="BM50" s="212">
        <v>0</v>
      </c>
      <c r="BN50" s="212">
        <v>0</v>
      </c>
      <c r="BO50" s="368">
        <f t="shared" si="124"/>
        <v>0</v>
      </c>
      <c r="BP50" s="373">
        <v>0</v>
      </c>
      <c r="BQ50" s="212">
        <v>0</v>
      </c>
      <c r="BR50" s="212">
        <v>0</v>
      </c>
      <c r="BS50" s="212">
        <v>0</v>
      </c>
      <c r="BT50" s="370">
        <f t="shared" si="125"/>
        <v>0</v>
      </c>
      <c r="BU50" s="371">
        <f t="shared" si="126"/>
        <v>0</v>
      </c>
      <c r="BV50" s="210">
        <v>27</v>
      </c>
      <c r="BW50" s="212">
        <v>4383.3997606895928</v>
      </c>
      <c r="BX50" s="212">
        <v>2487.999954957264</v>
      </c>
      <c r="BY50" s="212">
        <v>0</v>
      </c>
      <c r="BZ50" s="212">
        <v>0</v>
      </c>
      <c r="CA50" s="368">
        <f t="shared" si="127"/>
        <v>6871.3997156468567</v>
      </c>
      <c r="CB50" s="373">
        <v>17999.229468952552</v>
      </c>
      <c r="CC50" s="212">
        <v>25153.412838445449</v>
      </c>
      <c r="CD50" s="212">
        <v>0</v>
      </c>
      <c r="CE50" s="212">
        <v>0</v>
      </c>
      <c r="CF50" s="370">
        <f t="shared" si="128"/>
        <v>43152.642307397997</v>
      </c>
      <c r="CG50" s="371">
        <f t="shared" si="129"/>
        <v>50024.042023044851</v>
      </c>
      <c r="CH50" s="210">
        <v>27</v>
      </c>
      <c r="CI50" s="370">
        <f t="shared" si="130"/>
        <v>1351988.8337516268</v>
      </c>
      <c r="CJ50" s="370">
        <f t="shared" si="130"/>
        <v>1429917.2091547083</v>
      </c>
      <c r="CK50" s="370">
        <f t="shared" si="130"/>
        <v>0</v>
      </c>
      <c r="CL50" s="370">
        <f t="shared" si="130"/>
        <v>0</v>
      </c>
      <c r="CM50" s="372">
        <f t="shared" si="133"/>
        <v>2781906.0429063351</v>
      </c>
      <c r="CN50" s="370">
        <f t="shared" si="131"/>
        <v>4847024.2394455057</v>
      </c>
      <c r="CO50" s="370">
        <f t="shared" si="131"/>
        <v>5124759.5771795427</v>
      </c>
      <c r="CP50" s="370">
        <f t="shared" si="131"/>
        <v>0</v>
      </c>
      <c r="CQ50" s="370">
        <f t="shared" si="131"/>
        <v>0</v>
      </c>
      <c r="CR50" s="372">
        <f t="shared" si="134"/>
        <v>9971783.8166250475</v>
      </c>
      <c r="CS50" s="370">
        <f t="shared" si="132"/>
        <v>6199013.073197132</v>
      </c>
      <c r="CT50" s="370">
        <f t="shared" si="132"/>
        <v>6554676.7863342511</v>
      </c>
      <c r="CU50" s="370">
        <f t="shared" si="132"/>
        <v>0</v>
      </c>
      <c r="CV50" s="370">
        <f t="shared" si="132"/>
        <v>0</v>
      </c>
      <c r="CW50" s="372">
        <f t="shared" si="135"/>
        <v>12753689.859531384</v>
      </c>
    </row>
    <row r="51" spans="1:101" ht="15.75" customHeight="1">
      <c r="A51" s="79" t="s">
        <v>243</v>
      </c>
      <c r="B51" s="210">
        <v>28</v>
      </c>
      <c r="C51" s="212">
        <v>66081.503158474545</v>
      </c>
      <c r="D51" s="212">
        <v>109277.89661529964</v>
      </c>
      <c r="E51" s="212">
        <v>0</v>
      </c>
      <c r="F51" s="212">
        <v>0</v>
      </c>
      <c r="G51" s="368">
        <f t="shared" si="109"/>
        <v>175359.3997737742</v>
      </c>
      <c r="H51" s="373">
        <v>123.59552062786898</v>
      </c>
      <c r="I51" s="212">
        <v>410.24090217475452</v>
      </c>
      <c r="J51" s="212">
        <v>0</v>
      </c>
      <c r="K51" s="212">
        <v>0</v>
      </c>
      <c r="L51" s="370">
        <f t="shared" si="110"/>
        <v>533.83642280262347</v>
      </c>
      <c r="M51" s="371">
        <f t="shared" si="111"/>
        <v>175893.23619657682</v>
      </c>
      <c r="N51" s="210">
        <v>28</v>
      </c>
      <c r="O51" s="212">
        <v>22894.158795329986</v>
      </c>
      <c r="P51" s="212">
        <v>26545.703826866211</v>
      </c>
      <c r="Q51" s="212">
        <v>0</v>
      </c>
      <c r="R51" s="212">
        <v>0</v>
      </c>
      <c r="S51" s="368">
        <f t="shared" si="112"/>
        <v>49439.862622196197</v>
      </c>
      <c r="T51" s="373">
        <v>0</v>
      </c>
      <c r="U51" s="212">
        <v>0</v>
      </c>
      <c r="V51" s="212">
        <v>0</v>
      </c>
      <c r="W51" s="212">
        <v>0</v>
      </c>
      <c r="X51" s="370">
        <f t="shared" si="113"/>
        <v>0</v>
      </c>
      <c r="Y51" s="371">
        <f t="shared" si="114"/>
        <v>49439.862622196197</v>
      </c>
      <c r="Z51" s="210">
        <v>28</v>
      </c>
      <c r="AA51" s="212">
        <v>5145.4173184012616</v>
      </c>
      <c r="AB51" s="212">
        <v>3735.5856517859365</v>
      </c>
      <c r="AC51" s="212">
        <v>0</v>
      </c>
      <c r="AD51" s="212">
        <v>0</v>
      </c>
      <c r="AE51" s="368">
        <f t="shared" si="115"/>
        <v>8881.0029701871972</v>
      </c>
      <c r="AF51" s="373">
        <v>0</v>
      </c>
      <c r="AG51" s="212">
        <v>0</v>
      </c>
      <c r="AH51" s="212">
        <v>0</v>
      </c>
      <c r="AI51" s="212">
        <v>0</v>
      </c>
      <c r="AJ51" s="370">
        <f t="shared" si="116"/>
        <v>0</v>
      </c>
      <c r="AK51" s="371">
        <f t="shared" si="117"/>
        <v>8881.0029701871972</v>
      </c>
      <c r="AL51" s="210">
        <v>28</v>
      </c>
      <c r="AM51" s="212">
        <v>2238665.150450638</v>
      </c>
      <c r="AN51" s="212">
        <v>2386352.7051681792</v>
      </c>
      <c r="AO51" s="212">
        <v>0</v>
      </c>
      <c r="AP51" s="212">
        <v>0</v>
      </c>
      <c r="AQ51" s="368">
        <f t="shared" si="118"/>
        <v>4625017.8556188177</v>
      </c>
      <c r="AR51" s="373">
        <v>1820.0911635231528</v>
      </c>
      <c r="AS51" s="212">
        <v>386.77469166423856</v>
      </c>
      <c r="AT51" s="212">
        <v>0</v>
      </c>
      <c r="AU51" s="212">
        <v>0</v>
      </c>
      <c r="AV51" s="370">
        <f t="shared" si="119"/>
        <v>2206.8658551873914</v>
      </c>
      <c r="AW51" s="371">
        <f t="shared" si="120"/>
        <v>4627224.7214740049</v>
      </c>
      <c r="AX51" s="210">
        <v>28</v>
      </c>
      <c r="AY51" s="212">
        <v>23133.371921437079</v>
      </c>
      <c r="AZ51" s="212">
        <v>20941.467863473088</v>
      </c>
      <c r="BA51" s="212">
        <v>0</v>
      </c>
      <c r="BB51" s="212">
        <v>0</v>
      </c>
      <c r="BC51" s="368">
        <f t="shared" si="121"/>
        <v>44074.839784910168</v>
      </c>
      <c r="BD51" s="373">
        <v>0</v>
      </c>
      <c r="BE51" s="212">
        <v>0</v>
      </c>
      <c r="BF51" s="212">
        <v>0</v>
      </c>
      <c r="BG51" s="212">
        <v>0</v>
      </c>
      <c r="BH51" s="370">
        <f t="shared" si="122"/>
        <v>0</v>
      </c>
      <c r="BI51" s="371">
        <f t="shared" si="123"/>
        <v>44074.839784910168</v>
      </c>
      <c r="BJ51" s="210">
        <v>28</v>
      </c>
      <c r="BK51" s="212">
        <v>0</v>
      </c>
      <c r="BL51" s="212">
        <v>0</v>
      </c>
      <c r="BM51" s="212">
        <v>0</v>
      </c>
      <c r="BN51" s="212">
        <v>0</v>
      </c>
      <c r="BO51" s="368">
        <f t="shared" si="124"/>
        <v>0</v>
      </c>
      <c r="BP51" s="373">
        <v>0</v>
      </c>
      <c r="BQ51" s="212">
        <v>0</v>
      </c>
      <c r="BR51" s="212">
        <v>0</v>
      </c>
      <c r="BS51" s="212">
        <v>0</v>
      </c>
      <c r="BT51" s="370">
        <f t="shared" si="125"/>
        <v>0</v>
      </c>
      <c r="BU51" s="371">
        <f t="shared" si="126"/>
        <v>0</v>
      </c>
      <c r="BV51" s="210">
        <v>28</v>
      </c>
      <c r="BW51" s="212">
        <v>2236.5764744681046</v>
      </c>
      <c r="BX51" s="212">
        <v>0</v>
      </c>
      <c r="BY51" s="212">
        <v>0</v>
      </c>
      <c r="BZ51" s="212">
        <v>0</v>
      </c>
      <c r="CA51" s="368">
        <f t="shared" si="127"/>
        <v>2236.5764744681046</v>
      </c>
      <c r="CB51" s="373">
        <v>0</v>
      </c>
      <c r="CC51" s="212">
        <v>0</v>
      </c>
      <c r="CD51" s="212">
        <v>0</v>
      </c>
      <c r="CE51" s="212">
        <v>0</v>
      </c>
      <c r="CF51" s="370">
        <f t="shared" si="128"/>
        <v>0</v>
      </c>
      <c r="CG51" s="371">
        <f t="shared" si="129"/>
        <v>2236.5764744681046</v>
      </c>
      <c r="CH51" s="210">
        <v>28</v>
      </c>
      <c r="CI51" s="370">
        <f t="shared" si="130"/>
        <v>2358156.1781187491</v>
      </c>
      <c r="CJ51" s="370">
        <f t="shared" si="130"/>
        <v>2546853.3591256039</v>
      </c>
      <c r="CK51" s="370">
        <f t="shared" si="130"/>
        <v>0</v>
      </c>
      <c r="CL51" s="370">
        <f t="shared" si="130"/>
        <v>0</v>
      </c>
      <c r="CM51" s="372">
        <f t="shared" si="133"/>
        <v>4905009.5372443534</v>
      </c>
      <c r="CN51" s="370">
        <f t="shared" si="131"/>
        <v>1943.6866841510218</v>
      </c>
      <c r="CO51" s="370">
        <f t="shared" si="131"/>
        <v>797.01559383899303</v>
      </c>
      <c r="CP51" s="370">
        <f t="shared" si="131"/>
        <v>0</v>
      </c>
      <c r="CQ51" s="370">
        <f t="shared" si="131"/>
        <v>0</v>
      </c>
      <c r="CR51" s="372">
        <f t="shared" si="134"/>
        <v>2740.7022779900149</v>
      </c>
      <c r="CS51" s="370">
        <f t="shared" si="132"/>
        <v>2360099.8648029002</v>
      </c>
      <c r="CT51" s="370">
        <f t="shared" si="132"/>
        <v>2547650.3747194428</v>
      </c>
      <c r="CU51" s="370">
        <f t="shared" si="132"/>
        <v>0</v>
      </c>
      <c r="CV51" s="370">
        <f t="shared" si="132"/>
        <v>0</v>
      </c>
      <c r="CW51" s="372">
        <f t="shared" si="135"/>
        <v>4907750.2395223435</v>
      </c>
    </row>
    <row r="52" spans="1:101" ht="15.75" customHeight="1">
      <c r="A52" s="79" t="s">
        <v>244</v>
      </c>
      <c r="B52" s="210">
        <v>29</v>
      </c>
      <c r="C52" s="212">
        <v>27548.435314331036</v>
      </c>
      <c r="D52" s="212">
        <v>22579.403970249121</v>
      </c>
      <c r="E52" s="212">
        <v>0</v>
      </c>
      <c r="F52" s="212">
        <v>0</v>
      </c>
      <c r="G52" s="368">
        <f t="shared" si="109"/>
        <v>50127.839284580157</v>
      </c>
      <c r="H52" s="373">
        <v>0</v>
      </c>
      <c r="I52" s="212">
        <v>0</v>
      </c>
      <c r="J52" s="212">
        <v>0</v>
      </c>
      <c r="K52" s="212">
        <v>0</v>
      </c>
      <c r="L52" s="370">
        <f t="shared" si="110"/>
        <v>0</v>
      </c>
      <c r="M52" s="371">
        <f t="shared" si="111"/>
        <v>50127.839284580157</v>
      </c>
      <c r="N52" s="210">
        <v>29</v>
      </c>
      <c r="O52" s="212">
        <v>7597.233849790553</v>
      </c>
      <c r="P52" s="212">
        <v>11730.217474436642</v>
      </c>
      <c r="Q52" s="212">
        <v>0</v>
      </c>
      <c r="R52" s="212">
        <v>0</v>
      </c>
      <c r="S52" s="368">
        <f t="shared" si="112"/>
        <v>19327.451324227193</v>
      </c>
      <c r="T52" s="373">
        <v>0</v>
      </c>
      <c r="U52" s="212">
        <v>0</v>
      </c>
      <c r="V52" s="212">
        <v>0</v>
      </c>
      <c r="W52" s="212">
        <v>0</v>
      </c>
      <c r="X52" s="370">
        <f t="shared" si="113"/>
        <v>0</v>
      </c>
      <c r="Y52" s="371">
        <f t="shared" si="114"/>
        <v>19327.451324227193</v>
      </c>
      <c r="Z52" s="210">
        <v>29</v>
      </c>
      <c r="AA52" s="212">
        <v>0</v>
      </c>
      <c r="AB52" s="212">
        <v>0</v>
      </c>
      <c r="AC52" s="212">
        <v>0</v>
      </c>
      <c r="AD52" s="212">
        <v>0</v>
      </c>
      <c r="AE52" s="368">
        <f t="shared" si="115"/>
        <v>0</v>
      </c>
      <c r="AF52" s="373">
        <v>0</v>
      </c>
      <c r="AG52" s="212">
        <v>0</v>
      </c>
      <c r="AH52" s="212">
        <v>0</v>
      </c>
      <c r="AI52" s="212">
        <v>0</v>
      </c>
      <c r="AJ52" s="370">
        <f t="shared" si="116"/>
        <v>0</v>
      </c>
      <c r="AK52" s="371">
        <f t="shared" si="117"/>
        <v>0</v>
      </c>
      <c r="AL52" s="210">
        <v>29</v>
      </c>
      <c r="AM52" s="212">
        <v>745935.19454008294</v>
      </c>
      <c r="AN52" s="212">
        <v>786490.62463225727</v>
      </c>
      <c r="AO52" s="212">
        <v>0</v>
      </c>
      <c r="AP52" s="212">
        <v>0</v>
      </c>
      <c r="AQ52" s="368">
        <f t="shared" si="118"/>
        <v>1532425.8191723402</v>
      </c>
      <c r="AR52" s="373">
        <v>0</v>
      </c>
      <c r="AS52" s="212">
        <v>0</v>
      </c>
      <c r="AT52" s="212">
        <v>0</v>
      </c>
      <c r="AU52" s="212">
        <v>0</v>
      </c>
      <c r="AV52" s="370">
        <f t="shared" si="119"/>
        <v>0</v>
      </c>
      <c r="AW52" s="371">
        <f t="shared" si="120"/>
        <v>1532425.8191723402</v>
      </c>
      <c r="AX52" s="210">
        <v>29</v>
      </c>
      <c r="AY52" s="212">
        <v>35055.781006520177</v>
      </c>
      <c r="AZ52" s="212">
        <v>28186.795806215829</v>
      </c>
      <c r="BA52" s="212">
        <v>0</v>
      </c>
      <c r="BB52" s="212">
        <v>0</v>
      </c>
      <c r="BC52" s="368">
        <f t="shared" si="121"/>
        <v>63242.576812736006</v>
      </c>
      <c r="BD52" s="373">
        <v>0</v>
      </c>
      <c r="BE52" s="212">
        <v>0</v>
      </c>
      <c r="BF52" s="212">
        <v>0</v>
      </c>
      <c r="BG52" s="212">
        <v>0</v>
      </c>
      <c r="BH52" s="370">
        <f t="shared" si="122"/>
        <v>0</v>
      </c>
      <c r="BI52" s="371">
        <f t="shared" si="123"/>
        <v>63242.576812736006</v>
      </c>
      <c r="BJ52" s="210">
        <v>29</v>
      </c>
      <c r="BK52" s="212">
        <v>0</v>
      </c>
      <c r="BL52" s="212">
        <v>0</v>
      </c>
      <c r="BM52" s="212">
        <v>0</v>
      </c>
      <c r="BN52" s="212">
        <v>0</v>
      </c>
      <c r="BO52" s="368">
        <f t="shared" si="124"/>
        <v>0</v>
      </c>
      <c r="BP52" s="373">
        <v>0</v>
      </c>
      <c r="BQ52" s="212">
        <v>0</v>
      </c>
      <c r="BR52" s="212">
        <v>0</v>
      </c>
      <c r="BS52" s="212">
        <v>0</v>
      </c>
      <c r="BT52" s="370">
        <f t="shared" si="125"/>
        <v>0</v>
      </c>
      <c r="BU52" s="371">
        <f t="shared" si="126"/>
        <v>0</v>
      </c>
      <c r="BV52" s="210">
        <v>29</v>
      </c>
      <c r="BW52" s="212">
        <v>0</v>
      </c>
      <c r="BX52" s="212">
        <v>1654.6529433665887</v>
      </c>
      <c r="BY52" s="212">
        <v>0</v>
      </c>
      <c r="BZ52" s="212">
        <v>0</v>
      </c>
      <c r="CA52" s="368">
        <f t="shared" si="127"/>
        <v>1654.6529433665887</v>
      </c>
      <c r="CB52" s="373">
        <v>0</v>
      </c>
      <c r="CC52" s="212">
        <v>0</v>
      </c>
      <c r="CD52" s="212">
        <v>0</v>
      </c>
      <c r="CE52" s="212">
        <v>0</v>
      </c>
      <c r="CF52" s="370">
        <f t="shared" si="128"/>
        <v>0</v>
      </c>
      <c r="CG52" s="371">
        <f t="shared" si="129"/>
        <v>1654.6529433665887</v>
      </c>
      <c r="CH52" s="210">
        <v>29</v>
      </c>
      <c r="CI52" s="370">
        <f t="shared" si="130"/>
        <v>816136.64471072471</v>
      </c>
      <c r="CJ52" s="370">
        <f t="shared" si="130"/>
        <v>850641.6948265254</v>
      </c>
      <c r="CK52" s="370">
        <f t="shared" si="130"/>
        <v>0</v>
      </c>
      <c r="CL52" s="370">
        <f t="shared" si="130"/>
        <v>0</v>
      </c>
      <c r="CM52" s="372">
        <f t="shared" si="133"/>
        <v>1666778.3395372501</v>
      </c>
      <c r="CN52" s="370">
        <f t="shared" si="131"/>
        <v>0</v>
      </c>
      <c r="CO52" s="370">
        <f t="shared" si="131"/>
        <v>0</v>
      </c>
      <c r="CP52" s="370">
        <f t="shared" si="131"/>
        <v>0</v>
      </c>
      <c r="CQ52" s="370">
        <f t="shared" si="131"/>
        <v>0</v>
      </c>
      <c r="CR52" s="372">
        <f t="shared" si="134"/>
        <v>0</v>
      </c>
      <c r="CS52" s="370">
        <f t="shared" si="132"/>
        <v>816136.64471072471</v>
      </c>
      <c r="CT52" s="370">
        <f t="shared" si="132"/>
        <v>850641.6948265254</v>
      </c>
      <c r="CU52" s="370">
        <f t="shared" si="132"/>
        <v>0</v>
      </c>
      <c r="CV52" s="370">
        <f t="shared" si="132"/>
        <v>0</v>
      </c>
      <c r="CW52" s="372">
        <f t="shared" si="135"/>
        <v>1666778.3395372501</v>
      </c>
    </row>
    <row r="53" spans="1:101" ht="15.75" customHeight="1">
      <c r="A53" s="79" t="s">
        <v>245</v>
      </c>
      <c r="B53" s="210">
        <v>30</v>
      </c>
      <c r="C53" s="212">
        <v>24078.265971097797</v>
      </c>
      <c r="D53" s="212">
        <v>17551.407655863532</v>
      </c>
      <c r="E53" s="212">
        <v>0</v>
      </c>
      <c r="F53" s="212">
        <v>0</v>
      </c>
      <c r="G53" s="368">
        <f t="shared" si="109"/>
        <v>41629.673626961332</v>
      </c>
      <c r="H53" s="373">
        <v>1882.90835520528</v>
      </c>
      <c r="I53" s="212">
        <v>204.23890517583439</v>
      </c>
      <c r="J53" s="212">
        <v>0</v>
      </c>
      <c r="K53" s="212">
        <v>0</v>
      </c>
      <c r="L53" s="370">
        <f t="shared" si="110"/>
        <v>2087.1472603811144</v>
      </c>
      <c r="M53" s="371">
        <f t="shared" si="111"/>
        <v>43716.820887342445</v>
      </c>
      <c r="N53" s="210">
        <v>30</v>
      </c>
      <c r="O53" s="212">
        <v>50935.463485693581</v>
      </c>
      <c r="P53" s="212">
        <v>34929.514119464453</v>
      </c>
      <c r="Q53" s="212">
        <v>0</v>
      </c>
      <c r="R53" s="212">
        <v>0</v>
      </c>
      <c r="S53" s="368">
        <f t="shared" si="112"/>
        <v>85864.977605158027</v>
      </c>
      <c r="T53" s="373">
        <v>533.89287646908235</v>
      </c>
      <c r="U53" s="212">
        <v>298.09158923946734</v>
      </c>
      <c r="V53" s="212">
        <v>0</v>
      </c>
      <c r="W53" s="212">
        <v>0</v>
      </c>
      <c r="X53" s="370">
        <f t="shared" si="113"/>
        <v>831.98446570854969</v>
      </c>
      <c r="Y53" s="371">
        <f t="shared" si="114"/>
        <v>86696.962070866575</v>
      </c>
      <c r="Z53" s="210">
        <v>30</v>
      </c>
      <c r="AA53" s="212">
        <v>24766.508932157409</v>
      </c>
      <c r="AB53" s="212">
        <v>27914.645398379438</v>
      </c>
      <c r="AC53" s="212">
        <v>0</v>
      </c>
      <c r="AD53" s="212">
        <v>0</v>
      </c>
      <c r="AE53" s="368">
        <f t="shared" si="115"/>
        <v>52681.154330536847</v>
      </c>
      <c r="AF53" s="373">
        <v>39.063335903434051</v>
      </c>
      <c r="AG53" s="212">
        <v>274.74988506856459</v>
      </c>
      <c r="AH53" s="212">
        <v>0</v>
      </c>
      <c r="AI53" s="212">
        <v>0</v>
      </c>
      <c r="AJ53" s="370">
        <f t="shared" si="116"/>
        <v>313.81322097199865</v>
      </c>
      <c r="AK53" s="371">
        <f t="shared" si="117"/>
        <v>52994.967551508846</v>
      </c>
      <c r="AL53" s="210">
        <v>30</v>
      </c>
      <c r="AM53" s="212">
        <v>156651.80110665332</v>
      </c>
      <c r="AN53" s="212">
        <v>186409.16030534971</v>
      </c>
      <c r="AO53" s="212">
        <v>0</v>
      </c>
      <c r="AP53" s="212">
        <v>0</v>
      </c>
      <c r="AQ53" s="368">
        <f t="shared" si="118"/>
        <v>343060.96141200303</v>
      </c>
      <c r="AR53" s="373">
        <v>10571.978715903457</v>
      </c>
      <c r="AS53" s="212">
        <v>2090.4212281925866</v>
      </c>
      <c r="AT53" s="212">
        <v>0</v>
      </c>
      <c r="AU53" s="212">
        <v>0</v>
      </c>
      <c r="AV53" s="370">
        <f t="shared" si="119"/>
        <v>12662.399944096043</v>
      </c>
      <c r="AW53" s="371">
        <f t="shared" si="120"/>
        <v>355723.36135609908</v>
      </c>
      <c r="AX53" s="210">
        <v>30</v>
      </c>
      <c r="AY53" s="212">
        <v>0</v>
      </c>
      <c r="AZ53" s="212">
        <v>0</v>
      </c>
      <c r="BA53" s="212">
        <v>0</v>
      </c>
      <c r="BB53" s="212">
        <v>0</v>
      </c>
      <c r="BC53" s="368">
        <f t="shared" si="121"/>
        <v>0</v>
      </c>
      <c r="BD53" s="373">
        <v>0</v>
      </c>
      <c r="BE53" s="212">
        <v>0</v>
      </c>
      <c r="BF53" s="212">
        <v>0</v>
      </c>
      <c r="BG53" s="212">
        <v>0</v>
      </c>
      <c r="BH53" s="370">
        <f t="shared" si="122"/>
        <v>0</v>
      </c>
      <c r="BI53" s="371">
        <f t="shared" si="123"/>
        <v>0</v>
      </c>
      <c r="BJ53" s="210">
        <v>30</v>
      </c>
      <c r="BK53" s="212">
        <v>0</v>
      </c>
      <c r="BL53" s="212">
        <v>0</v>
      </c>
      <c r="BM53" s="212">
        <v>0</v>
      </c>
      <c r="BN53" s="212">
        <v>0</v>
      </c>
      <c r="BO53" s="368">
        <f t="shared" si="124"/>
        <v>0</v>
      </c>
      <c r="BP53" s="373">
        <v>0</v>
      </c>
      <c r="BQ53" s="212">
        <v>0</v>
      </c>
      <c r="BR53" s="212">
        <v>0</v>
      </c>
      <c r="BS53" s="212">
        <v>0</v>
      </c>
      <c r="BT53" s="370">
        <f t="shared" si="125"/>
        <v>0</v>
      </c>
      <c r="BU53" s="371">
        <f t="shared" si="126"/>
        <v>0</v>
      </c>
      <c r="BV53" s="210">
        <v>30</v>
      </c>
      <c r="BW53" s="212">
        <v>578.05760969455469</v>
      </c>
      <c r="BX53" s="212">
        <v>1326.0463476533132</v>
      </c>
      <c r="BY53" s="212">
        <v>0</v>
      </c>
      <c r="BZ53" s="212">
        <v>0</v>
      </c>
      <c r="CA53" s="368">
        <f t="shared" si="127"/>
        <v>1904.1039573478679</v>
      </c>
      <c r="CB53" s="373">
        <v>11.977727676576151</v>
      </c>
      <c r="CC53" s="212">
        <v>27.476502083360636</v>
      </c>
      <c r="CD53" s="212">
        <v>0</v>
      </c>
      <c r="CE53" s="212">
        <v>0</v>
      </c>
      <c r="CF53" s="370">
        <f t="shared" si="128"/>
        <v>39.454229759936787</v>
      </c>
      <c r="CG53" s="371">
        <f t="shared" si="129"/>
        <v>1943.5581871078048</v>
      </c>
      <c r="CH53" s="210">
        <v>30</v>
      </c>
      <c r="CI53" s="370">
        <f t="shared" si="130"/>
        <v>257010.09710529665</v>
      </c>
      <c r="CJ53" s="370">
        <f t="shared" si="130"/>
        <v>268130.77382671047</v>
      </c>
      <c r="CK53" s="370">
        <f t="shared" si="130"/>
        <v>0</v>
      </c>
      <c r="CL53" s="370">
        <f t="shared" si="130"/>
        <v>0</v>
      </c>
      <c r="CM53" s="372">
        <f t="shared" si="133"/>
        <v>525140.87093200709</v>
      </c>
      <c r="CN53" s="370">
        <f t="shared" si="131"/>
        <v>13039.82101115783</v>
      </c>
      <c r="CO53" s="370">
        <f t="shared" si="131"/>
        <v>2894.9781097598134</v>
      </c>
      <c r="CP53" s="370">
        <f t="shared" si="131"/>
        <v>0</v>
      </c>
      <c r="CQ53" s="370">
        <f t="shared" si="131"/>
        <v>0</v>
      </c>
      <c r="CR53" s="372">
        <f t="shared" si="134"/>
        <v>15934.799120917643</v>
      </c>
      <c r="CS53" s="370">
        <f t="shared" si="132"/>
        <v>270049.9181164545</v>
      </c>
      <c r="CT53" s="370">
        <f t="shared" si="132"/>
        <v>271025.75193647027</v>
      </c>
      <c r="CU53" s="370">
        <f t="shared" si="132"/>
        <v>0</v>
      </c>
      <c r="CV53" s="370">
        <f t="shared" si="132"/>
        <v>0</v>
      </c>
      <c r="CW53" s="372">
        <f t="shared" si="135"/>
        <v>541075.67005292478</v>
      </c>
    </row>
    <row r="54" spans="1:101" ht="15.75" customHeight="1">
      <c r="A54" s="79" t="s">
        <v>246</v>
      </c>
      <c r="B54" s="210">
        <v>31</v>
      </c>
      <c r="C54" s="212">
        <v>264904.0426209445</v>
      </c>
      <c r="D54" s="212">
        <v>259956.97185474497</v>
      </c>
      <c r="E54" s="212">
        <v>0</v>
      </c>
      <c r="F54" s="212">
        <v>0</v>
      </c>
      <c r="G54" s="368">
        <f t="shared" si="109"/>
        <v>524861.0144756895</v>
      </c>
      <c r="H54" s="373">
        <v>33643.875498375106</v>
      </c>
      <c r="I54" s="212">
        <v>18497.794395517249</v>
      </c>
      <c r="J54" s="212">
        <v>0</v>
      </c>
      <c r="K54" s="212">
        <v>0</v>
      </c>
      <c r="L54" s="370">
        <f t="shared" si="110"/>
        <v>52141.669893892351</v>
      </c>
      <c r="M54" s="371">
        <f t="shared" si="111"/>
        <v>577002.68436958187</v>
      </c>
      <c r="N54" s="210">
        <v>31</v>
      </c>
      <c r="O54" s="212">
        <v>553835.44422111497</v>
      </c>
      <c r="P54" s="212">
        <v>543790.60145585996</v>
      </c>
      <c r="Q54" s="212">
        <v>0</v>
      </c>
      <c r="R54" s="212">
        <v>0</v>
      </c>
      <c r="S54" s="368">
        <f t="shared" si="112"/>
        <v>1097626.045676975</v>
      </c>
      <c r="T54" s="373">
        <v>13505.974510202752</v>
      </c>
      <c r="U54" s="212">
        <v>19857.197600632739</v>
      </c>
      <c r="V54" s="212">
        <v>0</v>
      </c>
      <c r="W54" s="212">
        <v>0</v>
      </c>
      <c r="X54" s="370">
        <f t="shared" si="113"/>
        <v>33363.17211083549</v>
      </c>
      <c r="Y54" s="371">
        <f t="shared" si="114"/>
        <v>1130989.2177878106</v>
      </c>
      <c r="Z54" s="210">
        <v>31</v>
      </c>
      <c r="AA54" s="212">
        <v>108596.7666186901</v>
      </c>
      <c r="AB54" s="212">
        <v>98926.744850612187</v>
      </c>
      <c r="AC54" s="212">
        <v>0</v>
      </c>
      <c r="AD54" s="212">
        <v>0</v>
      </c>
      <c r="AE54" s="368">
        <f t="shared" si="115"/>
        <v>207523.51146930229</v>
      </c>
      <c r="AF54" s="373">
        <v>1346.5267562720585</v>
      </c>
      <c r="AG54" s="212">
        <v>3081.4670108757236</v>
      </c>
      <c r="AH54" s="212">
        <v>0</v>
      </c>
      <c r="AI54" s="212">
        <v>0</v>
      </c>
      <c r="AJ54" s="370">
        <f t="shared" si="116"/>
        <v>4427.9937671477819</v>
      </c>
      <c r="AK54" s="371">
        <f t="shared" si="117"/>
        <v>211951.50523645006</v>
      </c>
      <c r="AL54" s="210">
        <v>31</v>
      </c>
      <c r="AM54" s="212">
        <v>5046186.4409615286</v>
      </c>
      <c r="AN54" s="212">
        <v>5627831.5448957644</v>
      </c>
      <c r="AO54" s="212">
        <v>0</v>
      </c>
      <c r="AP54" s="212">
        <v>0</v>
      </c>
      <c r="AQ54" s="368">
        <f t="shared" si="118"/>
        <v>10674017.985857293</v>
      </c>
      <c r="AR54" s="373">
        <v>218598.31688115469</v>
      </c>
      <c r="AS54" s="212">
        <v>329308.30639260245</v>
      </c>
      <c r="AT54" s="212">
        <v>0</v>
      </c>
      <c r="AU54" s="212">
        <v>0</v>
      </c>
      <c r="AV54" s="370">
        <f t="shared" si="119"/>
        <v>547906.62327375717</v>
      </c>
      <c r="AW54" s="371">
        <f t="shared" si="120"/>
        <v>11221924.609131049</v>
      </c>
      <c r="AX54" s="210">
        <v>31</v>
      </c>
      <c r="AY54" s="212">
        <v>8993.0470334572183</v>
      </c>
      <c r="AZ54" s="212">
        <v>11982.504548718804</v>
      </c>
      <c r="BA54" s="212">
        <v>0</v>
      </c>
      <c r="BB54" s="212">
        <v>0</v>
      </c>
      <c r="BC54" s="368">
        <f t="shared" si="121"/>
        <v>20975.55158217602</v>
      </c>
      <c r="BD54" s="373">
        <v>951.23291578086685</v>
      </c>
      <c r="BE54" s="212">
        <v>1852.5160557434033</v>
      </c>
      <c r="BF54" s="212">
        <v>0</v>
      </c>
      <c r="BG54" s="212">
        <v>0</v>
      </c>
      <c r="BH54" s="370">
        <f t="shared" si="122"/>
        <v>2803.74897152427</v>
      </c>
      <c r="BI54" s="371">
        <f t="shared" si="123"/>
        <v>23779.30055370029</v>
      </c>
      <c r="BJ54" s="210">
        <v>31</v>
      </c>
      <c r="BK54" s="212">
        <v>0</v>
      </c>
      <c r="BL54" s="212">
        <v>0</v>
      </c>
      <c r="BM54" s="212">
        <v>0</v>
      </c>
      <c r="BN54" s="212">
        <v>0</v>
      </c>
      <c r="BO54" s="368">
        <f t="shared" si="124"/>
        <v>0</v>
      </c>
      <c r="BP54" s="373">
        <v>0</v>
      </c>
      <c r="BQ54" s="212">
        <v>0</v>
      </c>
      <c r="BR54" s="212">
        <v>0</v>
      </c>
      <c r="BS54" s="212">
        <v>0</v>
      </c>
      <c r="BT54" s="370">
        <f t="shared" si="125"/>
        <v>0</v>
      </c>
      <c r="BU54" s="371">
        <f t="shared" si="126"/>
        <v>0</v>
      </c>
      <c r="BV54" s="210">
        <v>31</v>
      </c>
      <c r="BW54" s="212">
        <v>2540.1844625610283</v>
      </c>
      <c r="BX54" s="212">
        <v>21112.183192997436</v>
      </c>
      <c r="BY54" s="212">
        <v>0</v>
      </c>
      <c r="BZ54" s="212">
        <v>0</v>
      </c>
      <c r="CA54" s="368">
        <f t="shared" si="127"/>
        <v>23652.367655558464</v>
      </c>
      <c r="CB54" s="373">
        <v>0</v>
      </c>
      <c r="CC54" s="212">
        <v>264.86197121821044</v>
      </c>
      <c r="CD54" s="212">
        <v>0</v>
      </c>
      <c r="CE54" s="212">
        <v>0</v>
      </c>
      <c r="CF54" s="370">
        <f t="shared" si="128"/>
        <v>264.86197121821044</v>
      </c>
      <c r="CG54" s="371">
        <f t="shared" si="129"/>
        <v>23917.229626776676</v>
      </c>
      <c r="CH54" s="210">
        <v>31</v>
      </c>
      <c r="CI54" s="370">
        <f t="shared" si="130"/>
        <v>5985055.9259182969</v>
      </c>
      <c r="CJ54" s="370">
        <f t="shared" si="130"/>
        <v>6563600.5507986983</v>
      </c>
      <c r="CK54" s="370">
        <f t="shared" si="130"/>
        <v>0</v>
      </c>
      <c r="CL54" s="370">
        <f t="shared" si="130"/>
        <v>0</v>
      </c>
      <c r="CM54" s="372">
        <f t="shared" si="133"/>
        <v>12548656.476716995</v>
      </c>
      <c r="CN54" s="370">
        <f t="shared" si="131"/>
        <v>268045.92656178545</v>
      </c>
      <c r="CO54" s="370">
        <f t="shared" si="131"/>
        <v>372862.14342658973</v>
      </c>
      <c r="CP54" s="370">
        <f t="shared" si="131"/>
        <v>0</v>
      </c>
      <c r="CQ54" s="370">
        <f t="shared" si="131"/>
        <v>0</v>
      </c>
      <c r="CR54" s="372">
        <f t="shared" si="134"/>
        <v>640908.06998837518</v>
      </c>
      <c r="CS54" s="370">
        <f t="shared" si="132"/>
        <v>6253101.8524800828</v>
      </c>
      <c r="CT54" s="370">
        <f t="shared" si="132"/>
        <v>6936462.694225288</v>
      </c>
      <c r="CU54" s="370">
        <f t="shared" si="132"/>
        <v>0</v>
      </c>
      <c r="CV54" s="370">
        <f t="shared" si="132"/>
        <v>0</v>
      </c>
      <c r="CW54" s="372">
        <f t="shared" si="135"/>
        <v>13189564.546705371</v>
      </c>
    </row>
    <row r="55" spans="1:101" ht="15.75" customHeight="1">
      <c r="A55" s="79" t="s">
        <v>247</v>
      </c>
      <c r="B55" s="210">
        <v>32</v>
      </c>
      <c r="C55" s="212">
        <v>209474.46337506562</v>
      </c>
      <c r="D55" s="212">
        <v>196421.57953516138</v>
      </c>
      <c r="E55" s="212">
        <v>0</v>
      </c>
      <c r="F55" s="212">
        <v>0</v>
      </c>
      <c r="G55" s="368">
        <f t="shared" si="109"/>
        <v>405896.04291022697</v>
      </c>
      <c r="H55" s="373">
        <v>120616.50361108303</v>
      </c>
      <c r="I55" s="212">
        <v>109427.83109164152</v>
      </c>
      <c r="J55" s="212">
        <v>0</v>
      </c>
      <c r="K55" s="212">
        <v>0</v>
      </c>
      <c r="L55" s="370">
        <f t="shared" si="110"/>
        <v>230044.33470272453</v>
      </c>
      <c r="M55" s="371">
        <f t="shared" si="111"/>
        <v>635940.37761295144</v>
      </c>
      <c r="N55" s="210">
        <v>32</v>
      </c>
      <c r="O55" s="212">
        <v>242324.43413398348</v>
      </c>
      <c r="P55" s="212">
        <v>278304.17426756443</v>
      </c>
      <c r="Q55" s="212">
        <v>0</v>
      </c>
      <c r="R55" s="212">
        <v>0</v>
      </c>
      <c r="S55" s="368">
        <f t="shared" si="112"/>
        <v>520628.60840154788</v>
      </c>
      <c r="T55" s="373">
        <v>133760.14154555893</v>
      </c>
      <c r="U55" s="212">
        <v>114113.30484170375</v>
      </c>
      <c r="V55" s="212">
        <v>0</v>
      </c>
      <c r="W55" s="212">
        <v>0</v>
      </c>
      <c r="X55" s="370">
        <f t="shared" si="113"/>
        <v>247873.44638726267</v>
      </c>
      <c r="Y55" s="371">
        <f t="shared" si="114"/>
        <v>768502.05478881055</v>
      </c>
      <c r="Z55" s="210">
        <v>32</v>
      </c>
      <c r="AA55" s="212">
        <v>105518.98655526638</v>
      </c>
      <c r="AB55" s="212">
        <v>114811.47479057827</v>
      </c>
      <c r="AC55" s="212">
        <v>0</v>
      </c>
      <c r="AD55" s="212">
        <v>0</v>
      </c>
      <c r="AE55" s="368">
        <f t="shared" si="115"/>
        <v>220330.46134584467</v>
      </c>
      <c r="AF55" s="373">
        <v>50560.371203576884</v>
      </c>
      <c r="AG55" s="212">
        <v>63291.79148911612</v>
      </c>
      <c r="AH55" s="212">
        <v>0</v>
      </c>
      <c r="AI55" s="212">
        <v>0</v>
      </c>
      <c r="AJ55" s="370">
        <f t="shared" si="116"/>
        <v>113852.162692693</v>
      </c>
      <c r="AK55" s="371">
        <f t="shared" si="117"/>
        <v>334182.62403853767</v>
      </c>
      <c r="AL55" s="210">
        <v>32</v>
      </c>
      <c r="AM55" s="212">
        <v>2960391.3902246798</v>
      </c>
      <c r="AN55" s="212">
        <v>3024813.7093714946</v>
      </c>
      <c r="AO55" s="212">
        <v>0</v>
      </c>
      <c r="AP55" s="212">
        <v>0</v>
      </c>
      <c r="AQ55" s="368">
        <f t="shared" si="118"/>
        <v>5985205.0995961744</v>
      </c>
      <c r="AR55" s="373">
        <v>1012252.1777972277</v>
      </c>
      <c r="AS55" s="212">
        <v>1086466.6359394423</v>
      </c>
      <c r="AT55" s="212">
        <v>0</v>
      </c>
      <c r="AU55" s="212">
        <v>0</v>
      </c>
      <c r="AV55" s="370">
        <f t="shared" si="119"/>
        <v>2098718.8137366702</v>
      </c>
      <c r="AW55" s="371">
        <f t="shared" si="120"/>
        <v>8083923.9133328442</v>
      </c>
      <c r="AX55" s="210">
        <v>32</v>
      </c>
      <c r="AY55" s="212">
        <v>78554.347756000745</v>
      </c>
      <c r="AZ55" s="212">
        <v>71090.268528673041</v>
      </c>
      <c r="BA55" s="212">
        <v>0</v>
      </c>
      <c r="BB55" s="212">
        <v>0</v>
      </c>
      <c r="BC55" s="368">
        <f t="shared" si="121"/>
        <v>149644.6162846738</v>
      </c>
      <c r="BD55" s="373">
        <v>13900.818453780252</v>
      </c>
      <c r="BE55" s="212">
        <v>24154.160113123315</v>
      </c>
      <c r="BF55" s="212">
        <v>0</v>
      </c>
      <c r="BG55" s="212">
        <v>0</v>
      </c>
      <c r="BH55" s="370">
        <f t="shared" si="122"/>
        <v>38054.978566903563</v>
      </c>
      <c r="BI55" s="371">
        <f t="shared" si="123"/>
        <v>187699.59485157736</v>
      </c>
      <c r="BJ55" s="210">
        <v>32</v>
      </c>
      <c r="BK55" s="212">
        <v>0</v>
      </c>
      <c r="BL55" s="212">
        <v>0</v>
      </c>
      <c r="BM55" s="212">
        <v>0</v>
      </c>
      <c r="BN55" s="212">
        <v>0</v>
      </c>
      <c r="BO55" s="368">
        <f t="shared" si="124"/>
        <v>0</v>
      </c>
      <c r="BP55" s="373">
        <v>0</v>
      </c>
      <c r="BQ55" s="212">
        <v>0</v>
      </c>
      <c r="BR55" s="212">
        <v>0</v>
      </c>
      <c r="BS55" s="212">
        <v>0</v>
      </c>
      <c r="BT55" s="370">
        <f t="shared" si="125"/>
        <v>0</v>
      </c>
      <c r="BU55" s="371">
        <f t="shared" si="126"/>
        <v>0</v>
      </c>
      <c r="BV55" s="210">
        <v>32</v>
      </c>
      <c r="BW55" s="212">
        <v>79885.204549976828</v>
      </c>
      <c r="BX55" s="212">
        <v>45329.939462026065</v>
      </c>
      <c r="BY55" s="212">
        <v>0</v>
      </c>
      <c r="BZ55" s="212">
        <v>0</v>
      </c>
      <c r="CA55" s="368">
        <f t="shared" si="127"/>
        <v>125215.14401200289</v>
      </c>
      <c r="CB55" s="373">
        <v>33492.785035354878</v>
      </c>
      <c r="CC55" s="212">
        <v>44905.184259807254</v>
      </c>
      <c r="CD55" s="212">
        <v>0</v>
      </c>
      <c r="CE55" s="212">
        <v>0</v>
      </c>
      <c r="CF55" s="370">
        <f t="shared" si="128"/>
        <v>78397.969295162125</v>
      </c>
      <c r="CG55" s="371">
        <f t="shared" si="129"/>
        <v>203613.11330716501</v>
      </c>
      <c r="CH55" s="210">
        <v>32</v>
      </c>
      <c r="CI55" s="370">
        <f t="shared" si="130"/>
        <v>3676148.8265949725</v>
      </c>
      <c r="CJ55" s="370">
        <f t="shared" si="130"/>
        <v>3730771.1459554979</v>
      </c>
      <c r="CK55" s="370">
        <f t="shared" si="130"/>
        <v>0</v>
      </c>
      <c r="CL55" s="370">
        <f t="shared" si="130"/>
        <v>0</v>
      </c>
      <c r="CM55" s="372">
        <f t="shared" si="133"/>
        <v>7406919.9725504704</v>
      </c>
      <c r="CN55" s="370">
        <f t="shared" si="131"/>
        <v>1364582.7976465817</v>
      </c>
      <c r="CO55" s="370">
        <f t="shared" si="131"/>
        <v>1442358.9077348341</v>
      </c>
      <c r="CP55" s="370">
        <f t="shared" si="131"/>
        <v>0</v>
      </c>
      <c r="CQ55" s="370">
        <f t="shared" si="131"/>
        <v>0</v>
      </c>
      <c r="CR55" s="372">
        <f t="shared" si="134"/>
        <v>2806941.7053814158</v>
      </c>
      <c r="CS55" s="370">
        <f t="shared" si="132"/>
        <v>5040731.6242415542</v>
      </c>
      <c r="CT55" s="370">
        <f t="shared" si="132"/>
        <v>5173130.053690332</v>
      </c>
      <c r="CU55" s="370">
        <f t="shared" si="132"/>
        <v>0</v>
      </c>
      <c r="CV55" s="370">
        <f t="shared" si="132"/>
        <v>0</v>
      </c>
      <c r="CW55" s="372">
        <f t="shared" si="135"/>
        <v>10213861.677931886</v>
      </c>
    </row>
    <row r="56" spans="1:101" ht="15.75" customHeight="1">
      <c r="A56" s="79" t="s">
        <v>248</v>
      </c>
      <c r="B56" s="210">
        <v>33</v>
      </c>
      <c r="C56" s="212">
        <v>65676.482687959186</v>
      </c>
      <c r="D56" s="212">
        <v>48344.384945443133</v>
      </c>
      <c r="E56" s="212">
        <v>0</v>
      </c>
      <c r="F56" s="212">
        <v>0</v>
      </c>
      <c r="G56" s="368">
        <f t="shared" si="109"/>
        <v>114020.86763340232</v>
      </c>
      <c r="H56" s="373">
        <v>136918.68458980753</v>
      </c>
      <c r="I56" s="212">
        <v>122042.28992107185</v>
      </c>
      <c r="J56" s="212">
        <v>0</v>
      </c>
      <c r="K56" s="212">
        <v>0</v>
      </c>
      <c r="L56" s="370">
        <f t="shared" si="110"/>
        <v>258960.97451087937</v>
      </c>
      <c r="M56" s="371">
        <f t="shared" si="111"/>
        <v>372981.84214428172</v>
      </c>
      <c r="N56" s="210">
        <v>33</v>
      </c>
      <c r="O56" s="212">
        <v>45288.820907628302</v>
      </c>
      <c r="P56" s="212">
        <v>45003.549717176887</v>
      </c>
      <c r="Q56" s="212">
        <v>0</v>
      </c>
      <c r="R56" s="212">
        <v>0</v>
      </c>
      <c r="S56" s="368">
        <f t="shared" si="112"/>
        <v>90292.370624805189</v>
      </c>
      <c r="T56" s="373">
        <v>64680.957566720979</v>
      </c>
      <c r="U56" s="212">
        <v>108861.76328959018</v>
      </c>
      <c r="V56" s="212">
        <v>0</v>
      </c>
      <c r="W56" s="212">
        <v>0</v>
      </c>
      <c r="X56" s="370">
        <f t="shared" si="113"/>
        <v>173542.72085631115</v>
      </c>
      <c r="Y56" s="371">
        <f t="shared" si="114"/>
        <v>263835.09148111637</v>
      </c>
      <c r="Z56" s="210">
        <v>33</v>
      </c>
      <c r="AA56" s="212">
        <v>4680.7197829343359</v>
      </c>
      <c r="AB56" s="212">
        <v>5746.7234636745143</v>
      </c>
      <c r="AC56" s="212">
        <v>0</v>
      </c>
      <c r="AD56" s="212">
        <v>0</v>
      </c>
      <c r="AE56" s="368">
        <f t="shared" si="115"/>
        <v>10427.443246608851</v>
      </c>
      <c r="AF56" s="373">
        <v>5462.5739460911991</v>
      </c>
      <c r="AG56" s="212">
        <v>9749.1356342167364</v>
      </c>
      <c r="AH56" s="212">
        <v>0</v>
      </c>
      <c r="AI56" s="212">
        <v>0</v>
      </c>
      <c r="AJ56" s="370">
        <f t="shared" si="116"/>
        <v>15211.709580307936</v>
      </c>
      <c r="AK56" s="371">
        <f t="shared" si="117"/>
        <v>25639.152826916787</v>
      </c>
      <c r="AL56" s="210">
        <v>33</v>
      </c>
      <c r="AM56" s="212">
        <v>721375.82048782485</v>
      </c>
      <c r="AN56" s="212">
        <v>863840.106354221</v>
      </c>
      <c r="AO56" s="212">
        <v>0</v>
      </c>
      <c r="AP56" s="212">
        <v>0</v>
      </c>
      <c r="AQ56" s="368">
        <f t="shared" si="118"/>
        <v>1585215.926842046</v>
      </c>
      <c r="AR56" s="373">
        <v>1217452.832642701</v>
      </c>
      <c r="AS56" s="212">
        <v>1492490.7231199509</v>
      </c>
      <c r="AT56" s="212">
        <v>0</v>
      </c>
      <c r="AU56" s="212">
        <v>0</v>
      </c>
      <c r="AV56" s="370">
        <f t="shared" si="119"/>
        <v>2709943.5557626518</v>
      </c>
      <c r="AW56" s="371">
        <f t="shared" si="120"/>
        <v>4295159.4826046973</v>
      </c>
      <c r="AX56" s="210">
        <v>33</v>
      </c>
      <c r="AY56" s="212">
        <v>46980.215485381013</v>
      </c>
      <c r="AZ56" s="212">
        <v>60693.001254671544</v>
      </c>
      <c r="BA56" s="212">
        <v>0</v>
      </c>
      <c r="BB56" s="212">
        <v>0</v>
      </c>
      <c r="BC56" s="368">
        <f t="shared" si="121"/>
        <v>107673.21674005257</v>
      </c>
      <c r="BD56" s="373">
        <v>111239.88234766497</v>
      </c>
      <c r="BE56" s="212">
        <v>148665.71378964771</v>
      </c>
      <c r="BF56" s="212">
        <v>0</v>
      </c>
      <c r="BG56" s="212">
        <v>0</v>
      </c>
      <c r="BH56" s="370">
        <f t="shared" si="122"/>
        <v>259905.59613731268</v>
      </c>
      <c r="BI56" s="371">
        <f t="shared" si="123"/>
        <v>367578.81287736527</v>
      </c>
      <c r="BJ56" s="210">
        <v>33</v>
      </c>
      <c r="BK56" s="212">
        <v>0</v>
      </c>
      <c r="BL56" s="212">
        <v>0</v>
      </c>
      <c r="BM56" s="212">
        <v>0</v>
      </c>
      <c r="BN56" s="212">
        <v>0</v>
      </c>
      <c r="BO56" s="368">
        <f t="shared" si="124"/>
        <v>0</v>
      </c>
      <c r="BP56" s="373">
        <v>0</v>
      </c>
      <c r="BQ56" s="212">
        <v>0</v>
      </c>
      <c r="BR56" s="212">
        <v>0</v>
      </c>
      <c r="BS56" s="212">
        <v>0</v>
      </c>
      <c r="BT56" s="370">
        <f t="shared" si="125"/>
        <v>0</v>
      </c>
      <c r="BU56" s="371">
        <f t="shared" si="126"/>
        <v>0</v>
      </c>
      <c r="BV56" s="210">
        <v>33</v>
      </c>
      <c r="BW56" s="212">
        <v>4692.8626144573391</v>
      </c>
      <c r="BX56" s="212">
        <v>11546.041184286387</v>
      </c>
      <c r="BY56" s="212">
        <v>0</v>
      </c>
      <c r="BZ56" s="212">
        <v>0</v>
      </c>
      <c r="CA56" s="368">
        <f t="shared" si="127"/>
        <v>16238.903798743726</v>
      </c>
      <c r="CB56" s="373">
        <v>14021.134783353898</v>
      </c>
      <c r="CC56" s="212">
        <v>26348.325591963829</v>
      </c>
      <c r="CD56" s="212">
        <v>0</v>
      </c>
      <c r="CE56" s="212">
        <v>0</v>
      </c>
      <c r="CF56" s="370">
        <f t="shared" si="128"/>
        <v>40369.460375317729</v>
      </c>
      <c r="CG56" s="371">
        <f t="shared" si="129"/>
        <v>56608.364174061455</v>
      </c>
      <c r="CH56" s="210">
        <v>33</v>
      </c>
      <c r="CI56" s="370">
        <f t="shared" si="130"/>
        <v>888694.92196618498</v>
      </c>
      <c r="CJ56" s="370">
        <f t="shared" si="130"/>
        <v>1035173.8069194735</v>
      </c>
      <c r="CK56" s="370">
        <f t="shared" si="130"/>
        <v>0</v>
      </c>
      <c r="CL56" s="370">
        <f t="shared" si="130"/>
        <v>0</v>
      </c>
      <c r="CM56" s="372">
        <f t="shared" si="133"/>
        <v>1923868.7288856586</v>
      </c>
      <c r="CN56" s="370">
        <f t="shared" si="131"/>
        <v>1549776.0658763396</v>
      </c>
      <c r="CO56" s="370">
        <f t="shared" si="131"/>
        <v>1908157.9513464409</v>
      </c>
      <c r="CP56" s="370">
        <f t="shared" si="131"/>
        <v>0</v>
      </c>
      <c r="CQ56" s="370">
        <f t="shared" si="131"/>
        <v>0</v>
      </c>
      <c r="CR56" s="372">
        <f t="shared" si="134"/>
        <v>3457934.0172227807</v>
      </c>
      <c r="CS56" s="370">
        <f t="shared" si="132"/>
        <v>2438470.9878425244</v>
      </c>
      <c r="CT56" s="370">
        <f t="shared" si="132"/>
        <v>2943331.7582659144</v>
      </c>
      <c r="CU56" s="370">
        <f t="shared" si="132"/>
        <v>0</v>
      </c>
      <c r="CV56" s="370">
        <f t="shared" si="132"/>
        <v>0</v>
      </c>
      <c r="CW56" s="372">
        <f t="shared" si="135"/>
        <v>5381802.7461084388</v>
      </c>
    </row>
    <row r="57" spans="1:101" ht="15.75" customHeight="1">
      <c r="A57" s="79" t="s">
        <v>249</v>
      </c>
      <c r="B57" s="210">
        <v>34</v>
      </c>
      <c r="C57" s="212">
        <v>0</v>
      </c>
      <c r="D57" s="212">
        <v>0</v>
      </c>
      <c r="E57" s="212">
        <v>0</v>
      </c>
      <c r="F57" s="212">
        <v>0</v>
      </c>
      <c r="G57" s="368">
        <f t="shared" si="109"/>
        <v>0</v>
      </c>
      <c r="H57" s="373">
        <v>0</v>
      </c>
      <c r="I57" s="212">
        <v>0</v>
      </c>
      <c r="J57" s="212">
        <v>0</v>
      </c>
      <c r="K57" s="212">
        <v>0</v>
      </c>
      <c r="L57" s="370">
        <f t="shared" si="110"/>
        <v>0</v>
      </c>
      <c r="M57" s="371">
        <f t="shared" si="111"/>
        <v>0</v>
      </c>
      <c r="N57" s="210">
        <v>34</v>
      </c>
      <c r="O57" s="212">
        <v>0</v>
      </c>
      <c r="P57" s="212">
        <v>0</v>
      </c>
      <c r="Q57" s="212">
        <v>0</v>
      </c>
      <c r="R57" s="212">
        <v>0</v>
      </c>
      <c r="S57" s="368">
        <f t="shared" si="112"/>
        <v>0</v>
      </c>
      <c r="T57" s="373">
        <v>0</v>
      </c>
      <c r="U57" s="212">
        <v>0</v>
      </c>
      <c r="V57" s="212">
        <v>0</v>
      </c>
      <c r="W57" s="212">
        <v>0</v>
      </c>
      <c r="X57" s="370">
        <f t="shared" si="113"/>
        <v>0</v>
      </c>
      <c r="Y57" s="371">
        <f t="shared" si="114"/>
        <v>0</v>
      </c>
      <c r="Z57" s="210">
        <v>34</v>
      </c>
      <c r="AA57" s="212">
        <v>0</v>
      </c>
      <c r="AB57" s="212">
        <v>0</v>
      </c>
      <c r="AC57" s="212">
        <v>0</v>
      </c>
      <c r="AD57" s="212">
        <v>0</v>
      </c>
      <c r="AE57" s="368">
        <f t="shared" si="115"/>
        <v>0</v>
      </c>
      <c r="AF57" s="373">
        <v>0</v>
      </c>
      <c r="AG57" s="212">
        <v>0</v>
      </c>
      <c r="AH57" s="212">
        <v>0</v>
      </c>
      <c r="AI57" s="212">
        <v>0</v>
      </c>
      <c r="AJ57" s="370">
        <f t="shared" si="116"/>
        <v>0</v>
      </c>
      <c r="AK57" s="371">
        <f t="shared" si="117"/>
        <v>0</v>
      </c>
      <c r="AL57" s="210">
        <v>34</v>
      </c>
      <c r="AM57" s="212">
        <v>0</v>
      </c>
      <c r="AN57" s="212">
        <v>0</v>
      </c>
      <c r="AO57" s="212">
        <v>0</v>
      </c>
      <c r="AP57" s="212">
        <v>0</v>
      </c>
      <c r="AQ57" s="368">
        <f t="shared" si="118"/>
        <v>0</v>
      </c>
      <c r="AR57" s="373">
        <v>880.09559380502208</v>
      </c>
      <c r="AS57" s="212">
        <v>0</v>
      </c>
      <c r="AT57" s="212">
        <v>0</v>
      </c>
      <c r="AU57" s="212">
        <v>0</v>
      </c>
      <c r="AV57" s="370">
        <f t="shared" si="119"/>
        <v>880.09559380502208</v>
      </c>
      <c r="AW57" s="371">
        <f t="shared" si="120"/>
        <v>880.09559380502208</v>
      </c>
      <c r="AX57" s="210">
        <v>34</v>
      </c>
      <c r="AY57" s="212">
        <v>0</v>
      </c>
      <c r="AZ57" s="212">
        <v>0</v>
      </c>
      <c r="BA57" s="212">
        <v>0</v>
      </c>
      <c r="BB57" s="212">
        <v>0</v>
      </c>
      <c r="BC57" s="368">
        <f t="shared" si="121"/>
        <v>0</v>
      </c>
      <c r="BD57" s="373">
        <v>0</v>
      </c>
      <c r="BE57" s="212">
        <v>0</v>
      </c>
      <c r="BF57" s="212">
        <v>0</v>
      </c>
      <c r="BG57" s="212">
        <v>0</v>
      </c>
      <c r="BH57" s="370">
        <f t="shared" si="122"/>
        <v>0</v>
      </c>
      <c r="BI57" s="371">
        <f t="shared" si="123"/>
        <v>0</v>
      </c>
      <c r="BJ57" s="210">
        <v>34</v>
      </c>
      <c r="BK57" s="212">
        <v>0</v>
      </c>
      <c r="BL57" s="212">
        <v>0</v>
      </c>
      <c r="BM57" s="212">
        <v>0</v>
      </c>
      <c r="BN57" s="212">
        <v>0</v>
      </c>
      <c r="BO57" s="368">
        <f t="shared" si="124"/>
        <v>0</v>
      </c>
      <c r="BP57" s="373">
        <v>0</v>
      </c>
      <c r="BQ57" s="212">
        <v>0</v>
      </c>
      <c r="BR57" s="212">
        <v>0</v>
      </c>
      <c r="BS57" s="212">
        <v>0</v>
      </c>
      <c r="BT57" s="370">
        <f t="shared" si="125"/>
        <v>0</v>
      </c>
      <c r="BU57" s="371">
        <f t="shared" si="126"/>
        <v>0</v>
      </c>
      <c r="BV57" s="210">
        <v>34</v>
      </c>
      <c r="BW57" s="212">
        <v>0</v>
      </c>
      <c r="BX57" s="212">
        <v>0</v>
      </c>
      <c r="BY57" s="212">
        <v>0</v>
      </c>
      <c r="BZ57" s="212">
        <v>0</v>
      </c>
      <c r="CA57" s="368">
        <f t="shared" si="127"/>
        <v>0</v>
      </c>
      <c r="CB57" s="373">
        <v>0</v>
      </c>
      <c r="CC57" s="212">
        <v>0</v>
      </c>
      <c r="CD57" s="212">
        <v>0</v>
      </c>
      <c r="CE57" s="212">
        <v>0</v>
      </c>
      <c r="CF57" s="370">
        <f t="shared" si="128"/>
        <v>0</v>
      </c>
      <c r="CG57" s="371">
        <f t="shared" si="129"/>
        <v>0</v>
      </c>
      <c r="CH57" s="210">
        <v>34</v>
      </c>
      <c r="CI57" s="370">
        <f t="shared" si="130"/>
        <v>0</v>
      </c>
      <c r="CJ57" s="370">
        <f t="shared" si="130"/>
        <v>0</v>
      </c>
      <c r="CK57" s="370">
        <f t="shared" si="130"/>
        <v>0</v>
      </c>
      <c r="CL57" s="370">
        <f t="shared" si="130"/>
        <v>0</v>
      </c>
      <c r="CM57" s="372">
        <f t="shared" si="133"/>
        <v>0</v>
      </c>
      <c r="CN57" s="370">
        <f t="shared" si="131"/>
        <v>880.09559380502208</v>
      </c>
      <c r="CO57" s="370">
        <f t="shared" si="131"/>
        <v>0</v>
      </c>
      <c r="CP57" s="370">
        <f t="shared" si="131"/>
        <v>0</v>
      </c>
      <c r="CQ57" s="370">
        <f t="shared" si="131"/>
        <v>0</v>
      </c>
      <c r="CR57" s="372">
        <f t="shared" si="134"/>
        <v>880.09559380502208</v>
      </c>
      <c r="CS57" s="370">
        <f t="shared" si="132"/>
        <v>880.09559380502208</v>
      </c>
      <c r="CT57" s="370">
        <f t="shared" si="132"/>
        <v>0</v>
      </c>
      <c r="CU57" s="370">
        <f t="shared" si="132"/>
        <v>0</v>
      </c>
      <c r="CV57" s="370">
        <f t="shared" si="132"/>
        <v>0</v>
      </c>
      <c r="CW57" s="372">
        <f t="shared" si="135"/>
        <v>880.09559380502208</v>
      </c>
    </row>
    <row r="58" spans="1:101" ht="15.75" customHeight="1">
      <c r="A58" s="79" t="s">
        <v>524</v>
      </c>
      <c r="B58" s="210">
        <v>35</v>
      </c>
      <c r="C58" s="212">
        <v>29581.584791595178</v>
      </c>
      <c r="D58" s="212">
        <v>23200.362140179634</v>
      </c>
      <c r="E58" s="212">
        <v>0</v>
      </c>
      <c r="F58" s="212">
        <v>0</v>
      </c>
      <c r="G58" s="368">
        <f t="shared" si="109"/>
        <v>52781.946931774815</v>
      </c>
      <c r="H58" s="373">
        <v>97105.415208404695</v>
      </c>
      <c r="I58" s="212">
        <v>76046.439514059399</v>
      </c>
      <c r="J58" s="212">
        <v>0</v>
      </c>
      <c r="K58" s="212">
        <v>0</v>
      </c>
      <c r="L58" s="370">
        <f t="shared" si="110"/>
        <v>173151.85472246411</v>
      </c>
      <c r="M58" s="371">
        <f t="shared" si="111"/>
        <v>225933.80165423892</v>
      </c>
      <c r="N58" s="210">
        <v>35</v>
      </c>
      <c r="O58" s="212">
        <v>42966.319655675354</v>
      </c>
      <c r="P58" s="212">
        <v>40773.428498908565</v>
      </c>
      <c r="Q58" s="212">
        <v>0</v>
      </c>
      <c r="R58" s="212">
        <v>0</v>
      </c>
      <c r="S58" s="368">
        <f t="shared" si="112"/>
        <v>83739.748154583911</v>
      </c>
      <c r="T58" s="373">
        <v>141042.55534432409</v>
      </c>
      <c r="U58" s="212">
        <v>133742.03889707648</v>
      </c>
      <c r="V58" s="212">
        <v>0</v>
      </c>
      <c r="W58" s="212">
        <v>0</v>
      </c>
      <c r="X58" s="370">
        <f t="shared" si="113"/>
        <v>274784.5942414006</v>
      </c>
      <c r="Y58" s="371">
        <f t="shared" si="114"/>
        <v>358524.34239598451</v>
      </c>
      <c r="Z58" s="210">
        <v>35</v>
      </c>
      <c r="AA58" s="212">
        <v>12667.068482707378</v>
      </c>
      <c r="AB58" s="212">
        <v>12398.191684870802</v>
      </c>
      <c r="AC58" s="212">
        <v>0</v>
      </c>
      <c r="AD58" s="212">
        <v>0</v>
      </c>
      <c r="AE58" s="368">
        <f t="shared" si="115"/>
        <v>25065.260167578181</v>
      </c>
      <c r="AF58" s="373">
        <v>41581.306517292513</v>
      </c>
      <c r="AG58" s="212">
        <v>40698.683315129114</v>
      </c>
      <c r="AH58" s="212">
        <v>0</v>
      </c>
      <c r="AI58" s="212">
        <v>0</v>
      </c>
      <c r="AJ58" s="370">
        <f t="shared" si="116"/>
        <v>82279.989832421619</v>
      </c>
      <c r="AK58" s="371">
        <f t="shared" si="117"/>
        <v>107345.2499999998</v>
      </c>
      <c r="AL58" s="210">
        <v>35</v>
      </c>
      <c r="AM58" s="212">
        <v>571261.24287830607</v>
      </c>
      <c r="AN58" s="212">
        <v>576986.0433548427</v>
      </c>
      <c r="AO58" s="212">
        <v>0</v>
      </c>
      <c r="AP58" s="212">
        <v>0</v>
      </c>
      <c r="AQ58" s="368">
        <f t="shared" si="118"/>
        <v>1148247.2862331488</v>
      </c>
      <c r="AR58" s="373">
        <v>1875239.632121695</v>
      </c>
      <c r="AS58" s="212">
        <v>1893920.2582994013</v>
      </c>
      <c r="AT58" s="212">
        <v>0</v>
      </c>
      <c r="AU58" s="212">
        <v>0</v>
      </c>
      <c r="AV58" s="370">
        <f t="shared" si="119"/>
        <v>3769159.8904210962</v>
      </c>
      <c r="AW58" s="371">
        <f t="shared" si="120"/>
        <v>4917407.1766542448</v>
      </c>
      <c r="AX58" s="210">
        <v>35</v>
      </c>
      <c r="AY58" s="212">
        <v>2175.7655251768806</v>
      </c>
      <c r="AZ58" s="212">
        <v>2560.3422390603669</v>
      </c>
      <c r="BA58" s="212">
        <v>0</v>
      </c>
      <c r="BB58" s="212">
        <v>0</v>
      </c>
      <c r="BC58" s="368">
        <f t="shared" si="121"/>
        <v>4736.1077642372475</v>
      </c>
      <c r="BD58" s="373">
        <v>7142.2344748231189</v>
      </c>
      <c r="BE58" s="212">
        <v>8404.6577609396336</v>
      </c>
      <c r="BF58" s="212">
        <v>0</v>
      </c>
      <c r="BG58" s="212">
        <v>0</v>
      </c>
      <c r="BH58" s="370">
        <f t="shared" si="122"/>
        <v>15546.892235762753</v>
      </c>
      <c r="BI58" s="371">
        <f t="shared" si="123"/>
        <v>20283</v>
      </c>
      <c r="BJ58" s="210">
        <v>35</v>
      </c>
      <c r="BK58" s="212">
        <v>0</v>
      </c>
      <c r="BL58" s="212">
        <v>0</v>
      </c>
      <c r="BM58" s="212">
        <v>0</v>
      </c>
      <c r="BN58" s="212">
        <v>0</v>
      </c>
      <c r="BO58" s="368">
        <f t="shared" si="124"/>
        <v>0</v>
      </c>
      <c r="BP58" s="373">
        <v>0</v>
      </c>
      <c r="BQ58" s="212">
        <v>0</v>
      </c>
      <c r="BR58" s="212">
        <v>0</v>
      </c>
      <c r="BS58" s="212">
        <v>0</v>
      </c>
      <c r="BT58" s="370">
        <f t="shared" si="125"/>
        <v>0</v>
      </c>
      <c r="BU58" s="371">
        <f t="shared" si="126"/>
        <v>0</v>
      </c>
      <c r="BV58" s="210">
        <v>35</v>
      </c>
      <c r="BW58" s="212">
        <v>878.02342949628371</v>
      </c>
      <c r="BX58" s="212">
        <v>1178.4812841347625</v>
      </c>
      <c r="BY58" s="212">
        <v>0</v>
      </c>
      <c r="BZ58" s="212">
        <v>0</v>
      </c>
      <c r="CA58" s="368">
        <f t="shared" si="127"/>
        <v>2056.5047136310463</v>
      </c>
      <c r="CB58" s="373">
        <v>2882.2265705037162</v>
      </c>
      <c r="CC58" s="212">
        <v>3868.518715865237</v>
      </c>
      <c r="CD58" s="212">
        <v>0</v>
      </c>
      <c r="CE58" s="212">
        <v>0</v>
      </c>
      <c r="CF58" s="370">
        <f t="shared" si="128"/>
        <v>6750.7452863689532</v>
      </c>
      <c r="CG58" s="371">
        <f t="shared" si="129"/>
        <v>8807.25</v>
      </c>
      <c r="CH58" s="210">
        <v>35</v>
      </c>
      <c r="CI58" s="370">
        <f t="shared" si="130"/>
        <v>659530.00476295722</v>
      </c>
      <c r="CJ58" s="370">
        <f t="shared" si="130"/>
        <v>657096.84920199681</v>
      </c>
      <c r="CK58" s="370">
        <f t="shared" si="130"/>
        <v>0</v>
      </c>
      <c r="CL58" s="370">
        <f t="shared" si="130"/>
        <v>0</v>
      </c>
      <c r="CM58" s="372">
        <f t="shared" si="133"/>
        <v>1316626.8539649541</v>
      </c>
      <c r="CN58" s="370">
        <f t="shared" si="131"/>
        <v>2164993.3702370436</v>
      </c>
      <c r="CO58" s="370">
        <f t="shared" si="131"/>
        <v>2156680.5965024712</v>
      </c>
      <c r="CP58" s="370">
        <f t="shared" si="131"/>
        <v>0</v>
      </c>
      <c r="CQ58" s="370">
        <f t="shared" si="131"/>
        <v>0</v>
      </c>
      <c r="CR58" s="372">
        <f t="shared" si="134"/>
        <v>4321673.9667395148</v>
      </c>
      <c r="CS58" s="370">
        <f t="shared" si="132"/>
        <v>2824523.3750000009</v>
      </c>
      <c r="CT58" s="370">
        <f t="shared" si="132"/>
        <v>2813777.4457044681</v>
      </c>
      <c r="CU58" s="370">
        <f t="shared" si="132"/>
        <v>0</v>
      </c>
      <c r="CV58" s="370">
        <f t="shared" si="132"/>
        <v>0</v>
      </c>
      <c r="CW58" s="372">
        <f t="shared" si="135"/>
        <v>5638300.8207044695</v>
      </c>
    </row>
    <row r="59" spans="1:101" ht="15.75" customHeight="1">
      <c r="A59" s="896" t="s">
        <v>442</v>
      </c>
      <c r="B59" s="897">
        <v>36</v>
      </c>
      <c r="C59" s="376">
        <v>0</v>
      </c>
      <c r="D59" s="376">
        <v>0</v>
      </c>
      <c r="E59" s="376">
        <v>0</v>
      </c>
      <c r="F59" s="376">
        <v>0</v>
      </c>
      <c r="G59" s="368">
        <f t="shared" si="109"/>
        <v>0</v>
      </c>
      <c r="H59" s="377">
        <v>0</v>
      </c>
      <c r="I59" s="376">
        <v>0</v>
      </c>
      <c r="J59" s="376">
        <v>0</v>
      </c>
      <c r="K59" s="376">
        <v>0</v>
      </c>
      <c r="L59" s="370">
        <f t="shared" si="110"/>
        <v>0</v>
      </c>
      <c r="M59" s="371">
        <f t="shared" si="111"/>
        <v>0</v>
      </c>
      <c r="N59" s="897">
        <v>36</v>
      </c>
      <c r="O59" s="376">
        <v>0</v>
      </c>
      <c r="P59" s="376">
        <v>0</v>
      </c>
      <c r="Q59" s="376">
        <v>0</v>
      </c>
      <c r="R59" s="376">
        <v>0</v>
      </c>
      <c r="S59" s="368">
        <f t="shared" si="112"/>
        <v>0</v>
      </c>
      <c r="T59" s="377">
        <v>0</v>
      </c>
      <c r="U59" s="376">
        <v>0</v>
      </c>
      <c r="V59" s="376">
        <v>0</v>
      </c>
      <c r="W59" s="376">
        <v>0</v>
      </c>
      <c r="X59" s="370">
        <f t="shared" si="113"/>
        <v>0</v>
      </c>
      <c r="Y59" s="371">
        <f t="shared" si="114"/>
        <v>0</v>
      </c>
      <c r="Z59" s="897">
        <v>36</v>
      </c>
      <c r="AA59" s="376">
        <v>0</v>
      </c>
      <c r="AB59" s="376">
        <v>0</v>
      </c>
      <c r="AC59" s="376">
        <v>0</v>
      </c>
      <c r="AD59" s="376">
        <v>0</v>
      </c>
      <c r="AE59" s="368">
        <f t="shared" si="115"/>
        <v>0</v>
      </c>
      <c r="AF59" s="377">
        <v>0</v>
      </c>
      <c r="AG59" s="376">
        <v>0</v>
      </c>
      <c r="AH59" s="376">
        <v>0</v>
      </c>
      <c r="AI59" s="376">
        <v>0</v>
      </c>
      <c r="AJ59" s="370">
        <f t="shared" si="116"/>
        <v>0</v>
      </c>
      <c r="AK59" s="371">
        <f t="shared" si="117"/>
        <v>0</v>
      </c>
      <c r="AL59" s="897">
        <v>36</v>
      </c>
      <c r="AM59" s="376">
        <v>0</v>
      </c>
      <c r="AN59" s="376">
        <v>0</v>
      </c>
      <c r="AO59" s="376">
        <v>0</v>
      </c>
      <c r="AP59" s="376">
        <v>0</v>
      </c>
      <c r="AQ59" s="368">
        <f t="shared" si="118"/>
        <v>0</v>
      </c>
      <c r="AR59" s="377">
        <v>0</v>
      </c>
      <c r="AS59" s="376">
        <v>0</v>
      </c>
      <c r="AT59" s="376">
        <v>0</v>
      </c>
      <c r="AU59" s="376">
        <v>0</v>
      </c>
      <c r="AV59" s="370">
        <f t="shared" si="119"/>
        <v>0</v>
      </c>
      <c r="AW59" s="371">
        <f t="shared" si="120"/>
        <v>0</v>
      </c>
      <c r="AX59" s="897">
        <v>36</v>
      </c>
      <c r="AY59" s="376">
        <v>0</v>
      </c>
      <c r="AZ59" s="376">
        <v>0</v>
      </c>
      <c r="BA59" s="376">
        <v>0</v>
      </c>
      <c r="BB59" s="376">
        <v>0</v>
      </c>
      <c r="BC59" s="368">
        <f t="shared" si="121"/>
        <v>0</v>
      </c>
      <c r="BD59" s="377">
        <v>0</v>
      </c>
      <c r="BE59" s="376">
        <v>0</v>
      </c>
      <c r="BF59" s="376">
        <v>0</v>
      </c>
      <c r="BG59" s="376">
        <v>0</v>
      </c>
      <c r="BH59" s="370">
        <f t="shared" si="122"/>
        <v>0</v>
      </c>
      <c r="BI59" s="371">
        <f t="shared" si="123"/>
        <v>0</v>
      </c>
      <c r="BJ59" s="897">
        <v>36</v>
      </c>
      <c r="BK59" s="376">
        <v>0</v>
      </c>
      <c r="BL59" s="376">
        <v>0</v>
      </c>
      <c r="BM59" s="376">
        <v>0</v>
      </c>
      <c r="BN59" s="376">
        <v>0</v>
      </c>
      <c r="BO59" s="368">
        <f t="shared" si="124"/>
        <v>0</v>
      </c>
      <c r="BP59" s="377">
        <v>0</v>
      </c>
      <c r="BQ59" s="376">
        <v>0</v>
      </c>
      <c r="BR59" s="376">
        <v>0</v>
      </c>
      <c r="BS59" s="376">
        <v>0</v>
      </c>
      <c r="BT59" s="370">
        <f t="shared" si="125"/>
        <v>0</v>
      </c>
      <c r="BU59" s="371">
        <f t="shared" si="126"/>
        <v>0</v>
      </c>
      <c r="BV59" s="897">
        <v>36</v>
      </c>
      <c r="BW59" s="376">
        <v>0</v>
      </c>
      <c r="BX59" s="376">
        <v>0</v>
      </c>
      <c r="BY59" s="376">
        <v>0</v>
      </c>
      <c r="BZ59" s="376">
        <v>0</v>
      </c>
      <c r="CA59" s="368">
        <f t="shared" si="127"/>
        <v>0</v>
      </c>
      <c r="CB59" s="377">
        <v>0</v>
      </c>
      <c r="CC59" s="376">
        <v>0</v>
      </c>
      <c r="CD59" s="376">
        <v>0</v>
      </c>
      <c r="CE59" s="376">
        <v>0</v>
      </c>
      <c r="CF59" s="370">
        <f t="shared" si="128"/>
        <v>0</v>
      </c>
      <c r="CG59" s="371">
        <f t="shared" si="129"/>
        <v>0</v>
      </c>
      <c r="CH59" s="897">
        <v>36</v>
      </c>
      <c r="CI59" s="370">
        <f t="shared" si="130"/>
        <v>0</v>
      </c>
      <c r="CJ59" s="370">
        <f t="shared" si="130"/>
        <v>0</v>
      </c>
      <c r="CK59" s="370">
        <f t="shared" si="130"/>
        <v>0</v>
      </c>
      <c r="CL59" s="370">
        <f t="shared" si="130"/>
        <v>0</v>
      </c>
      <c r="CM59" s="372">
        <f t="shared" si="133"/>
        <v>0</v>
      </c>
      <c r="CN59" s="370">
        <f t="shared" si="131"/>
        <v>0</v>
      </c>
      <c r="CO59" s="370">
        <f t="shared" si="131"/>
        <v>0</v>
      </c>
      <c r="CP59" s="370">
        <f t="shared" si="131"/>
        <v>0</v>
      </c>
      <c r="CQ59" s="370">
        <f t="shared" si="131"/>
        <v>0</v>
      </c>
      <c r="CR59" s="372">
        <f t="shared" si="134"/>
        <v>0</v>
      </c>
      <c r="CS59" s="370">
        <f t="shared" si="132"/>
        <v>0</v>
      </c>
      <c r="CT59" s="370">
        <f t="shared" si="132"/>
        <v>0</v>
      </c>
      <c r="CU59" s="370">
        <f t="shared" si="132"/>
        <v>0</v>
      </c>
      <c r="CV59" s="370">
        <f t="shared" si="132"/>
        <v>0</v>
      </c>
      <c r="CW59" s="372">
        <f t="shared" si="135"/>
        <v>0</v>
      </c>
    </row>
    <row r="60" spans="1:101" ht="15.75" customHeight="1">
      <c r="A60" s="79" t="s">
        <v>252</v>
      </c>
      <c r="B60" s="897">
        <v>37</v>
      </c>
      <c r="C60" s="212">
        <v>30695.798229303633</v>
      </c>
      <c r="D60" s="212">
        <v>38905.525783831188</v>
      </c>
      <c r="E60" s="212">
        <v>0</v>
      </c>
      <c r="F60" s="212">
        <v>0</v>
      </c>
      <c r="G60" s="368">
        <f t="shared" si="109"/>
        <v>69601.324013134814</v>
      </c>
      <c r="H60" s="373">
        <v>25089.567615408017</v>
      </c>
      <c r="I60" s="212">
        <v>10165.817946121431</v>
      </c>
      <c r="J60" s="212">
        <v>0</v>
      </c>
      <c r="K60" s="212">
        <v>0</v>
      </c>
      <c r="L60" s="370">
        <f t="shared" si="110"/>
        <v>35255.385561529445</v>
      </c>
      <c r="M60" s="371">
        <f t="shared" si="111"/>
        <v>104856.70957466426</v>
      </c>
      <c r="N60" s="897">
        <v>37</v>
      </c>
      <c r="O60" s="212">
        <v>23165.105081985723</v>
      </c>
      <c r="P60" s="212">
        <v>32673.145686582448</v>
      </c>
      <c r="Q60" s="212">
        <v>0</v>
      </c>
      <c r="R60" s="212">
        <v>0</v>
      </c>
      <c r="S60" s="368">
        <f t="shared" si="112"/>
        <v>55838.25076856817</v>
      </c>
      <c r="T60" s="373">
        <v>15671.317480036188</v>
      </c>
      <c r="U60" s="212">
        <v>13740.633197934929</v>
      </c>
      <c r="V60" s="212">
        <v>0</v>
      </c>
      <c r="W60" s="212">
        <v>0</v>
      </c>
      <c r="X60" s="370">
        <f t="shared" si="113"/>
        <v>29411.950677971116</v>
      </c>
      <c r="Y60" s="371">
        <f t="shared" si="114"/>
        <v>85250.201446539286</v>
      </c>
      <c r="Z60" s="897">
        <v>37</v>
      </c>
      <c r="AA60" s="212">
        <v>1760.4463547726818</v>
      </c>
      <c r="AB60" s="212">
        <v>3597.938069100293</v>
      </c>
      <c r="AC60" s="212">
        <v>0</v>
      </c>
      <c r="AD60" s="212">
        <v>0</v>
      </c>
      <c r="AE60" s="368">
        <f t="shared" si="115"/>
        <v>5358.3844238729744</v>
      </c>
      <c r="AF60" s="373">
        <v>19623.309482951445</v>
      </c>
      <c r="AG60" s="212">
        <v>14992.578254278169</v>
      </c>
      <c r="AH60" s="212">
        <v>0</v>
      </c>
      <c r="AI60" s="212">
        <v>0</v>
      </c>
      <c r="AJ60" s="370">
        <f t="shared" si="116"/>
        <v>34615.887737229612</v>
      </c>
      <c r="AK60" s="371">
        <f t="shared" si="117"/>
        <v>39974.272161102585</v>
      </c>
      <c r="AL60" s="897">
        <v>37</v>
      </c>
      <c r="AM60" s="212">
        <v>157227.55875370413</v>
      </c>
      <c r="AN60" s="212">
        <v>167337.39696922753</v>
      </c>
      <c r="AO60" s="212">
        <v>0</v>
      </c>
      <c r="AP60" s="212">
        <v>0</v>
      </c>
      <c r="AQ60" s="368">
        <f t="shared" si="118"/>
        <v>324564.95572293166</v>
      </c>
      <c r="AR60" s="373">
        <v>120437.56745699061</v>
      </c>
      <c r="AS60" s="212">
        <v>80816.823842474725</v>
      </c>
      <c r="AT60" s="212">
        <v>0</v>
      </c>
      <c r="AU60" s="212">
        <v>0</v>
      </c>
      <c r="AV60" s="370">
        <f t="shared" si="119"/>
        <v>201254.39129946532</v>
      </c>
      <c r="AW60" s="371">
        <f t="shared" si="120"/>
        <v>525819.34702239698</v>
      </c>
      <c r="AX60" s="897">
        <v>37</v>
      </c>
      <c r="AY60" s="212">
        <v>-260.63951998240782</v>
      </c>
      <c r="AZ60" s="212">
        <v>-374.14172163624289</v>
      </c>
      <c r="BA60" s="212">
        <v>0</v>
      </c>
      <c r="BB60" s="212">
        <v>0</v>
      </c>
      <c r="BC60" s="368">
        <f t="shared" si="121"/>
        <v>-634.78124161865071</v>
      </c>
      <c r="BD60" s="373">
        <v>1014.751091496342</v>
      </c>
      <c r="BE60" s="212">
        <v>433.00907827296783</v>
      </c>
      <c r="BF60" s="212">
        <v>0</v>
      </c>
      <c r="BG60" s="212">
        <v>0</v>
      </c>
      <c r="BH60" s="370">
        <f t="shared" si="122"/>
        <v>1447.7601697693099</v>
      </c>
      <c r="BI60" s="371">
        <f t="shared" si="123"/>
        <v>812.97892815065916</v>
      </c>
      <c r="BJ60" s="897">
        <v>37</v>
      </c>
      <c r="BK60" s="212">
        <v>0</v>
      </c>
      <c r="BL60" s="212">
        <v>0</v>
      </c>
      <c r="BM60" s="212">
        <v>0</v>
      </c>
      <c r="BN60" s="212">
        <v>0</v>
      </c>
      <c r="BO60" s="368">
        <f t="shared" si="124"/>
        <v>0</v>
      </c>
      <c r="BP60" s="373">
        <v>0</v>
      </c>
      <c r="BQ60" s="212">
        <v>0</v>
      </c>
      <c r="BR60" s="212">
        <v>0</v>
      </c>
      <c r="BS60" s="212">
        <v>0</v>
      </c>
      <c r="BT60" s="370">
        <f t="shared" si="125"/>
        <v>0</v>
      </c>
      <c r="BU60" s="371">
        <f t="shared" si="126"/>
        <v>0</v>
      </c>
      <c r="BV60" s="897">
        <v>37</v>
      </c>
      <c r="BW60" s="212">
        <v>-4004.2187530651536</v>
      </c>
      <c r="BX60" s="212">
        <v>-1771.3051864662625</v>
      </c>
      <c r="BY60" s="212">
        <v>0</v>
      </c>
      <c r="BZ60" s="212">
        <v>0</v>
      </c>
      <c r="CA60" s="368">
        <f t="shared" si="127"/>
        <v>-5775.5239395314165</v>
      </c>
      <c r="CB60" s="373">
        <v>-441.78553665217896</v>
      </c>
      <c r="CC60" s="212">
        <v>-571.14196658329365</v>
      </c>
      <c r="CD60" s="212">
        <v>0</v>
      </c>
      <c r="CE60" s="212">
        <v>0</v>
      </c>
      <c r="CF60" s="370">
        <f t="shared" si="128"/>
        <v>-1012.9275032354726</v>
      </c>
      <c r="CG60" s="371">
        <f t="shared" si="129"/>
        <v>-6788.4514427668892</v>
      </c>
      <c r="CH60" s="897">
        <v>37</v>
      </c>
      <c r="CI60" s="370">
        <f t="shared" si="130"/>
        <v>208584.0501467186</v>
      </c>
      <c r="CJ60" s="370">
        <f t="shared" si="130"/>
        <v>240368.55960063898</v>
      </c>
      <c r="CK60" s="370">
        <f t="shared" si="130"/>
        <v>0</v>
      </c>
      <c r="CL60" s="370">
        <f t="shared" si="130"/>
        <v>0</v>
      </c>
      <c r="CM60" s="372">
        <f t="shared" si="133"/>
        <v>448952.60974735755</v>
      </c>
      <c r="CN60" s="370">
        <f t="shared" si="131"/>
        <v>181394.72759023044</v>
      </c>
      <c r="CO60" s="370">
        <f t="shared" si="131"/>
        <v>119577.72035249893</v>
      </c>
      <c r="CP60" s="370">
        <f t="shared" si="131"/>
        <v>0</v>
      </c>
      <c r="CQ60" s="370">
        <f t="shared" si="131"/>
        <v>0</v>
      </c>
      <c r="CR60" s="372">
        <f t="shared" si="134"/>
        <v>300972.44794272934</v>
      </c>
      <c r="CS60" s="370">
        <f t="shared" si="132"/>
        <v>389978.77773694904</v>
      </c>
      <c r="CT60" s="370">
        <f t="shared" si="132"/>
        <v>359946.27995313791</v>
      </c>
      <c r="CU60" s="370">
        <f t="shared" si="132"/>
        <v>0</v>
      </c>
      <c r="CV60" s="370">
        <f t="shared" si="132"/>
        <v>0</v>
      </c>
      <c r="CW60" s="372">
        <f t="shared" si="135"/>
        <v>749925.05769008701</v>
      </c>
    </row>
    <row r="61" spans="1:101" ht="15.75" customHeight="1">
      <c r="A61" s="79" t="s">
        <v>253</v>
      </c>
      <c r="B61" s="897">
        <v>38</v>
      </c>
      <c r="C61" s="212">
        <v>0</v>
      </c>
      <c r="D61" s="212">
        <v>0</v>
      </c>
      <c r="E61" s="212">
        <v>0</v>
      </c>
      <c r="F61" s="212">
        <v>0</v>
      </c>
      <c r="G61" s="368">
        <f t="shared" si="109"/>
        <v>0</v>
      </c>
      <c r="H61" s="373">
        <v>0</v>
      </c>
      <c r="I61" s="212">
        <v>0</v>
      </c>
      <c r="J61" s="212">
        <v>0</v>
      </c>
      <c r="K61" s="212">
        <v>0</v>
      </c>
      <c r="L61" s="370">
        <f t="shared" si="110"/>
        <v>0</v>
      </c>
      <c r="M61" s="371">
        <f t="shared" si="111"/>
        <v>0</v>
      </c>
      <c r="N61" s="897">
        <v>38</v>
      </c>
      <c r="O61" s="212">
        <v>0</v>
      </c>
      <c r="P61" s="212">
        <v>0</v>
      </c>
      <c r="Q61" s="212">
        <v>0</v>
      </c>
      <c r="R61" s="212">
        <v>0</v>
      </c>
      <c r="S61" s="368">
        <f t="shared" si="112"/>
        <v>0</v>
      </c>
      <c r="T61" s="373">
        <v>0</v>
      </c>
      <c r="U61" s="212">
        <v>0</v>
      </c>
      <c r="V61" s="212">
        <v>0</v>
      </c>
      <c r="W61" s="212">
        <v>0</v>
      </c>
      <c r="X61" s="370">
        <f t="shared" si="113"/>
        <v>0</v>
      </c>
      <c r="Y61" s="371">
        <f t="shared" si="114"/>
        <v>0</v>
      </c>
      <c r="Z61" s="897">
        <v>38</v>
      </c>
      <c r="AA61" s="212">
        <v>0</v>
      </c>
      <c r="AB61" s="212">
        <v>0</v>
      </c>
      <c r="AC61" s="212">
        <v>0</v>
      </c>
      <c r="AD61" s="212">
        <v>0</v>
      </c>
      <c r="AE61" s="368">
        <f t="shared" si="115"/>
        <v>0</v>
      </c>
      <c r="AF61" s="373">
        <v>0</v>
      </c>
      <c r="AG61" s="212">
        <v>0</v>
      </c>
      <c r="AH61" s="212">
        <v>0</v>
      </c>
      <c r="AI61" s="212">
        <v>0</v>
      </c>
      <c r="AJ61" s="370">
        <f t="shared" si="116"/>
        <v>0</v>
      </c>
      <c r="AK61" s="371">
        <f t="shared" si="117"/>
        <v>0</v>
      </c>
      <c r="AL61" s="897">
        <v>38</v>
      </c>
      <c r="AM61" s="212">
        <v>0</v>
      </c>
      <c r="AN61" s="212">
        <v>0</v>
      </c>
      <c r="AO61" s="212">
        <v>0</v>
      </c>
      <c r="AP61" s="212">
        <v>0</v>
      </c>
      <c r="AQ61" s="368">
        <f t="shared" si="118"/>
        <v>0</v>
      </c>
      <c r="AR61" s="373">
        <v>0</v>
      </c>
      <c r="AS61" s="212">
        <v>0</v>
      </c>
      <c r="AT61" s="212">
        <v>0</v>
      </c>
      <c r="AU61" s="212">
        <v>0</v>
      </c>
      <c r="AV61" s="370">
        <f t="shared" si="119"/>
        <v>0</v>
      </c>
      <c r="AW61" s="371">
        <f t="shared" si="120"/>
        <v>0</v>
      </c>
      <c r="AX61" s="897">
        <v>38</v>
      </c>
      <c r="AY61" s="212">
        <v>0</v>
      </c>
      <c r="AZ61" s="212">
        <v>0</v>
      </c>
      <c r="BA61" s="212">
        <v>0</v>
      </c>
      <c r="BB61" s="212">
        <v>0</v>
      </c>
      <c r="BC61" s="368">
        <f t="shared" si="121"/>
        <v>0</v>
      </c>
      <c r="BD61" s="373">
        <v>0</v>
      </c>
      <c r="BE61" s="212">
        <v>0</v>
      </c>
      <c r="BF61" s="212">
        <v>0</v>
      </c>
      <c r="BG61" s="212">
        <v>0</v>
      </c>
      <c r="BH61" s="370">
        <f t="shared" si="122"/>
        <v>0</v>
      </c>
      <c r="BI61" s="371">
        <f t="shared" si="123"/>
        <v>0</v>
      </c>
      <c r="BJ61" s="897">
        <v>38</v>
      </c>
      <c r="BK61" s="212">
        <v>0</v>
      </c>
      <c r="BL61" s="212">
        <v>0</v>
      </c>
      <c r="BM61" s="212">
        <v>0</v>
      </c>
      <c r="BN61" s="212">
        <v>0</v>
      </c>
      <c r="BO61" s="368">
        <f t="shared" si="124"/>
        <v>0</v>
      </c>
      <c r="BP61" s="373">
        <v>0</v>
      </c>
      <c r="BQ61" s="212">
        <v>0</v>
      </c>
      <c r="BR61" s="212">
        <v>0</v>
      </c>
      <c r="BS61" s="212">
        <v>0</v>
      </c>
      <c r="BT61" s="370">
        <f t="shared" si="125"/>
        <v>0</v>
      </c>
      <c r="BU61" s="371">
        <f t="shared" si="126"/>
        <v>0</v>
      </c>
      <c r="BV61" s="897">
        <v>38</v>
      </c>
      <c r="BW61" s="212">
        <v>0</v>
      </c>
      <c r="BX61" s="212">
        <v>0</v>
      </c>
      <c r="BY61" s="212">
        <v>0</v>
      </c>
      <c r="BZ61" s="212">
        <v>0</v>
      </c>
      <c r="CA61" s="368">
        <f t="shared" si="127"/>
        <v>0</v>
      </c>
      <c r="CB61" s="373">
        <v>0</v>
      </c>
      <c r="CC61" s="212">
        <v>0</v>
      </c>
      <c r="CD61" s="212">
        <v>0</v>
      </c>
      <c r="CE61" s="212">
        <v>0</v>
      </c>
      <c r="CF61" s="370">
        <f t="shared" si="128"/>
        <v>0</v>
      </c>
      <c r="CG61" s="371">
        <f t="shared" si="129"/>
        <v>0</v>
      </c>
      <c r="CH61" s="897">
        <v>38</v>
      </c>
      <c r="CI61" s="370">
        <f t="shared" si="130"/>
        <v>0</v>
      </c>
      <c r="CJ61" s="370">
        <f t="shared" si="130"/>
        <v>0</v>
      </c>
      <c r="CK61" s="370">
        <f t="shared" si="130"/>
        <v>0</v>
      </c>
      <c r="CL61" s="370">
        <f t="shared" si="130"/>
        <v>0</v>
      </c>
      <c r="CM61" s="372">
        <f t="shared" si="133"/>
        <v>0</v>
      </c>
      <c r="CN61" s="370">
        <f t="shared" si="131"/>
        <v>0</v>
      </c>
      <c r="CO61" s="370">
        <f t="shared" si="131"/>
        <v>0</v>
      </c>
      <c r="CP61" s="370">
        <f t="shared" si="131"/>
        <v>0</v>
      </c>
      <c r="CQ61" s="370">
        <f t="shared" si="131"/>
        <v>0</v>
      </c>
      <c r="CR61" s="372">
        <f t="shared" si="134"/>
        <v>0</v>
      </c>
      <c r="CS61" s="370">
        <f t="shared" si="132"/>
        <v>0</v>
      </c>
      <c r="CT61" s="370">
        <f t="shared" si="132"/>
        <v>0</v>
      </c>
      <c r="CU61" s="370">
        <f t="shared" si="132"/>
        <v>0</v>
      </c>
      <c r="CV61" s="370">
        <f t="shared" si="132"/>
        <v>0</v>
      </c>
      <c r="CW61" s="372">
        <f t="shared" si="135"/>
        <v>0</v>
      </c>
    </row>
    <row r="62" spans="1:101" ht="15.75" customHeight="1">
      <c r="A62" s="79" t="s">
        <v>255</v>
      </c>
      <c r="B62" s="897">
        <v>39</v>
      </c>
      <c r="C62" s="212">
        <v>-5773.9299916720111</v>
      </c>
      <c r="D62" s="212">
        <v>-5038.9380356320198</v>
      </c>
      <c r="E62" s="212">
        <v>0</v>
      </c>
      <c r="F62" s="212">
        <v>0</v>
      </c>
      <c r="G62" s="368">
        <f t="shared" si="109"/>
        <v>-10812.86802730403</v>
      </c>
      <c r="H62" s="373">
        <v>-35256.570690946479</v>
      </c>
      <c r="I62" s="212">
        <v>-29292.020465449747</v>
      </c>
      <c r="J62" s="212">
        <v>0</v>
      </c>
      <c r="K62" s="212">
        <v>0</v>
      </c>
      <c r="L62" s="370">
        <f t="shared" si="110"/>
        <v>-64548.591156396229</v>
      </c>
      <c r="M62" s="371">
        <f t="shared" si="111"/>
        <v>-75361.459183700266</v>
      </c>
      <c r="N62" s="897">
        <v>39</v>
      </c>
      <c r="O62" s="212">
        <v>-15067.707574474793</v>
      </c>
      <c r="P62" s="212">
        <v>-14151.457453141229</v>
      </c>
      <c r="Q62" s="212">
        <v>0</v>
      </c>
      <c r="R62" s="212">
        <v>0</v>
      </c>
      <c r="S62" s="368">
        <f t="shared" si="112"/>
        <v>-29219.165027616022</v>
      </c>
      <c r="T62" s="373">
        <v>-37090.100681485193</v>
      </c>
      <c r="U62" s="212">
        <v>-34966.194678204978</v>
      </c>
      <c r="V62" s="212">
        <v>0</v>
      </c>
      <c r="W62" s="212">
        <v>0</v>
      </c>
      <c r="X62" s="370">
        <f t="shared" si="113"/>
        <v>-72056.295359690179</v>
      </c>
      <c r="Y62" s="371">
        <f t="shared" si="114"/>
        <v>-101275.4603873062</v>
      </c>
      <c r="Z62" s="897">
        <v>39</v>
      </c>
      <c r="AA62" s="212">
        <v>-4429.586994754789</v>
      </c>
      <c r="AB62" s="212">
        <v>-4141.3281760430555</v>
      </c>
      <c r="AC62" s="212">
        <v>0</v>
      </c>
      <c r="AD62" s="212">
        <v>0</v>
      </c>
      <c r="AE62" s="368">
        <f t="shared" si="115"/>
        <v>-8570.9151707978453</v>
      </c>
      <c r="AF62" s="373">
        <v>-8276.2586217940097</v>
      </c>
      <c r="AG62" s="212">
        <v>-7681.9667916676517</v>
      </c>
      <c r="AH62" s="212">
        <v>0</v>
      </c>
      <c r="AI62" s="212">
        <v>0</v>
      </c>
      <c r="AJ62" s="370">
        <f t="shared" si="116"/>
        <v>-15958.225413461661</v>
      </c>
      <c r="AK62" s="371">
        <f t="shared" si="117"/>
        <v>-24529.140584259505</v>
      </c>
      <c r="AL62" s="897">
        <v>39</v>
      </c>
      <c r="AM62" s="212">
        <v>-208422.61508687906</v>
      </c>
      <c r="AN62" s="212">
        <v>-207901.04451457984</v>
      </c>
      <c r="AO62" s="212">
        <v>0</v>
      </c>
      <c r="AP62" s="212">
        <v>0</v>
      </c>
      <c r="AQ62" s="368">
        <f t="shared" si="118"/>
        <v>-416323.65960145893</v>
      </c>
      <c r="AR62" s="373">
        <v>-243406.3153586651</v>
      </c>
      <c r="AS62" s="212">
        <v>-237027.71112446382</v>
      </c>
      <c r="AT62" s="212">
        <v>0</v>
      </c>
      <c r="AU62" s="212">
        <v>0</v>
      </c>
      <c r="AV62" s="370">
        <f t="shared" si="119"/>
        <v>-480434.0264831289</v>
      </c>
      <c r="AW62" s="371">
        <f t="shared" si="120"/>
        <v>-896757.68608458783</v>
      </c>
      <c r="AX62" s="897">
        <v>39</v>
      </c>
      <c r="AY62" s="212">
        <v>-5226.4214120749093</v>
      </c>
      <c r="AZ62" s="212">
        <v>-5554.537554537008</v>
      </c>
      <c r="BA62" s="212">
        <v>0</v>
      </c>
      <c r="BB62" s="212">
        <v>0</v>
      </c>
      <c r="BC62" s="368">
        <f t="shared" si="121"/>
        <v>-10780.958966611917</v>
      </c>
      <c r="BD62" s="373">
        <v>-3409.6927110340807</v>
      </c>
      <c r="BE62" s="212">
        <v>-3541.6344099307694</v>
      </c>
      <c r="BF62" s="212">
        <v>0</v>
      </c>
      <c r="BG62" s="212">
        <v>0</v>
      </c>
      <c r="BH62" s="370">
        <f t="shared" si="122"/>
        <v>-6951.3271209648501</v>
      </c>
      <c r="BI62" s="371">
        <f t="shared" si="123"/>
        <v>-17732.286087576766</v>
      </c>
      <c r="BJ62" s="897">
        <v>39</v>
      </c>
      <c r="BK62" s="212">
        <v>0</v>
      </c>
      <c r="BL62" s="212">
        <v>0</v>
      </c>
      <c r="BM62" s="212">
        <v>0</v>
      </c>
      <c r="BN62" s="212">
        <v>0</v>
      </c>
      <c r="BO62" s="368">
        <f t="shared" si="124"/>
        <v>0</v>
      </c>
      <c r="BP62" s="373">
        <v>0</v>
      </c>
      <c r="BQ62" s="212">
        <v>0</v>
      </c>
      <c r="BR62" s="212">
        <v>0</v>
      </c>
      <c r="BS62" s="212">
        <v>0</v>
      </c>
      <c r="BT62" s="370">
        <f t="shared" si="125"/>
        <v>0</v>
      </c>
      <c r="BU62" s="371">
        <f t="shared" si="126"/>
        <v>0</v>
      </c>
      <c r="BV62" s="897">
        <v>39</v>
      </c>
      <c r="BW62" s="212">
        <v>-6340.2042878325783</v>
      </c>
      <c r="BX62" s="212">
        <v>-6292.3121938173599</v>
      </c>
      <c r="BY62" s="212">
        <v>0</v>
      </c>
      <c r="BZ62" s="212">
        <v>0</v>
      </c>
      <c r="CA62" s="368">
        <f t="shared" si="127"/>
        <v>-12632.516481649938</v>
      </c>
      <c r="CB62" s="373">
        <v>-5221.9238487346684</v>
      </c>
      <c r="CC62" s="212">
        <v>-4967.9023114363908</v>
      </c>
      <c r="CD62" s="212">
        <v>0</v>
      </c>
      <c r="CE62" s="212">
        <v>0</v>
      </c>
      <c r="CF62" s="370">
        <f t="shared" si="128"/>
        <v>-10189.826160171058</v>
      </c>
      <c r="CG62" s="371">
        <f t="shared" si="129"/>
        <v>-22822.342641820997</v>
      </c>
      <c r="CH62" s="897">
        <v>39</v>
      </c>
      <c r="CI62" s="370">
        <f t="shared" si="130"/>
        <v>-245260.46534768812</v>
      </c>
      <c r="CJ62" s="370">
        <f t="shared" si="130"/>
        <v>-243079.61792775051</v>
      </c>
      <c r="CK62" s="370">
        <f t="shared" si="130"/>
        <v>0</v>
      </c>
      <c r="CL62" s="370">
        <f t="shared" si="130"/>
        <v>0</v>
      </c>
      <c r="CM62" s="372">
        <f t="shared" si="133"/>
        <v>-488340.08327543864</v>
      </c>
      <c r="CN62" s="370">
        <f t="shared" si="131"/>
        <v>-332660.86191265954</v>
      </c>
      <c r="CO62" s="370">
        <f t="shared" si="131"/>
        <v>-317477.42978115333</v>
      </c>
      <c r="CP62" s="370">
        <f t="shared" si="131"/>
        <v>0</v>
      </c>
      <c r="CQ62" s="370">
        <f t="shared" si="131"/>
        <v>0</v>
      </c>
      <c r="CR62" s="372">
        <f t="shared" si="134"/>
        <v>-650138.29169381293</v>
      </c>
      <c r="CS62" s="370">
        <f t="shared" si="132"/>
        <v>-577921.32726034767</v>
      </c>
      <c r="CT62" s="370">
        <f t="shared" si="132"/>
        <v>-560557.04770890391</v>
      </c>
      <c r="CU62" s="370">
        <f t="shared" si="132"/>
        <v>0</v>
      </c>
      <c r="CV62" s="370">
        <f t="shared" si="132"/>
        <v>0</v>
      </c>
      <c r="CW62" s="372">
        <f t="shared" si="135"/>
        <v>-1138478.3749692515</v>
      </c>
    </row>
    <row r="63" spans="1:101" ht="15.75" customHeight="1">
      <c r="A63" s="896" t="s">
        <v>257</v>
      </c>
      <c r="B63" s="897">
        <v>40</v>
      </c>
      <c r="C63" s="212">
        <v>0</v>
      </c>
      <c r="D63" s="212">
        <v>0</v>
      </c>
      <c r="E63" s="212">
        <v>0</v>
      </c>
      <c r="F63" s="212">
        <v>0</v>
      </c>
      <c r="G63" s="368">
        <f t="shared" si="109"/>
        <v>0</v>
      </c>
      <c r="H63" s="373">
        <v>0</v>
      </c>
      <c r="I63" s="212">
        <v>0</v>
      </c>
      <c r="J63" s="212">
        <v>0</v>
      </c>
      <c r="K63" s="212">
        <v>0</v>
      </c>
      <c r="L63" s="370">
        <f t="shared" si="110"/>
        <v>0</v>
      </c>
      <c r="M63" s="371">
        <f t="shared" si="111"/>
        <v>0</v>
      </c>
      <c r="N63" s="897">
        <v>40</v>
      </c>
      <c r="O63" s="212">
        <v>0</v>
      </c>
      <c r="P63" s="212">
        <v>0</v>
      </c>
      <c r="Q63" s="212">
        <v>0</v>
      </c>
      <c r="R63" s="212">
        <v>0</v>
      </c>
      <c r="S63" s="368">
        <f t="shared" si="112"/>
        <v>0</v>
      </c>
      <c r="T63" s="373">
        <v>0</v>
      </c>
      <c r="U63" s="212">
        <v>0</v>
      </c>
      <c r="V63" s="212">
        <v>0</v>
      </c>
      <c r="W63" s="212">
        <v>0</v>
      </c>
      <c r="X63" s="370">
        <f t="shared" si="113"/>
        <v>0</v>
      </c>
      <c r="Y63" s="371">
        <f t="shared" si="114"/>
        <v>0</v>
      </c>
      <c r="Z63" s="897">
        <v>40</v>
      </c>
      <c r="AA63" s="212">
        <v>0</v>
      </c>
      <c r="AB63" s="212">
        <v>0</v>
      </c>
      <c r="AC63" s="212">
        <v>0</v>
      </c>
      <c r="AD63" s="212">
        <v>0</v>
      </c>
      <c r="AE63" s="368">
        <f t="shared" si="115"/>
        <v>0</v>
      </c>
      <c r="AF63" s="373">
        <v>0</v>
      </c>
      <c r="AG63" s="212">
        <v>0</v>
      </c>
      <c r="AH63" s="212">
        <v>0</v>
      </c>
      <c r="AI63" s="212">
        <v>0</v>
      </c>
      <c r="AJ63" s="370">
        <f t="shared" si="116"/>
        <v>0</v>
      </c>
      <c r="AK63" s="371">
        <f t="shared" si="117"/>
        <v>0</v>
      </c>
      <c r="AL63" s="897">
        <v>40</v>
      </c>
      <c r="AM63" s="212">
        <v>0</v>
      </c>
      <c r="AN63" s="212">
        <v>0</v>
      </c>
      <c r="AO63" s="212">
        <v>0</v>
      </c>
      <c r="AP63" s="212">
        <v>0</v>
      </c>
      <c r="AQ63" s="368">
        <f t="shared" si="118"/>
        <v>0</v>
      </c>
      <c r="AR63" s="373">
        <v>0</v>
      </c>
      <c r="AS63" s="212">
        <v>0</v>
      </c>
      <c r="AT63" s="212">
        <v>0</v>
      </c>
      <c r="AU63" s="212">
        <v>0</v>
      </c>
      <c r="AV63" s="370">
        <f t="shared" si="119"/>
        <v>0</v>
      </c>
      <c r="AW63" s="371">
        <f t="shared" si="120"/>
        <v>0</v>
      </c>
      <c r="AX63" s="897">
        <v>40</v>
      </c>
      <c r="AY63" s="212">
        <v>0</v>
      </c>
      <c r="AZ63" s="212">
        <v>0</v>
      </c>
      <c r="BA63" s="212">
        <v>0</v>
      </c>
      <c r="BB63" s="212">
        <v>0</v>
      </c>
      <c r="BC63" s="368">
        <f t="shared" si="121"/>
        <v>0</v>
      </c>
      <c r="BD63" s="373">
        <v>0</v>
      </c>
      <c r="BE63" s="212">
        <v>0</v>
      </c>
      <c r="BF63" s="212">
        <v>0</v>
      </c>
      <c r="BG63" s="212">
        <v>0</v>
      </c>
      <c r="BH63" s="370">
        <f t="shared" si="122"/>
        <v>0</v>
      </c>
      <c r="BI63" s="371">
        <f t="shared" si="123"/>
        <v>0</v>
      </c>
      <c r="BJ63" s="897">
        <v>40</v>
      </c>
      <c r="BK63" s="212">
        <v>0</v>
      </c>
      <c r="BL63" s="212">
        <v>0</v>
      </c>
      <c r="BM63" s="212">
        <v>0</v>
      </c>
      <c r="BN63" s="212">
        <v>0</v>
      </c>
      <c r="BO63" s="368">
        <f t="shared" si="124"/>
        <v>0</v>
      </c>
      <c r="BP63" s="373">
        <v>0</v>
      </c>
      <c r="BQ63" s="212">
        <v>0</v>
      </c>
      <c r="BR63" s="212">
        <v>0</v>
      </c>
      <c r="BS63" s="212">
        <v>0</v>
      </c>
      <c r="BT63" s="370">
        <f t="shared" si="125"/>
        <v>0</v>
      </c>
      <c r="BU63" s="371">
        <f t="shared" si="126"/>
        <v>0</v>
      </c>
      <c r="BV63" s="897">
        <v>40</v>
      </c>
      <c r="BW63" s="212">
        <v>0</v>
      </c>
      <c r="BX63" s="212">
        <v>0</v>
      </c>
      <c r="BY63" s="212">
        <v>0</v>
      </c>
      <c r="BZ63" s="212">
        <v>0</v>
      </c>
      <c r="CA63" s="368">
        <f t="shared" si="127"/>
        <v>0</v>
      </c>
      <c r="CB63" s="373">
        <v>0</v>
      </c>
      <c r="CC63" s="212">
        <v>0</v>
      </c>
      <c r="CD63" s="212">
        <v>0</v>
      </c>
      <c r="CE63" s="212">
        <v>0</v>
      </c>
      <c r="CF63" s="370">
        <f t="shared" si="128"/>
        <v>0</v>
      </c>
      <c r="CG63" s="371">
        <f t="shared" si="129"/>
        <v>0</v>
      </c>
      <c r="CH63" s="897">
        <v>40</v>
      </c>
      <c r="CI63" s="370">
        <f t="shared" si="130"/>
        <v>0</v>
      </c>
      <c r="CJ63" s="370">
        <f t="shared" si="130"/>
        <v>0</v>
      </c>
      <c r="CK63" s="370">
        <f t="shared" si="130"/>
        <v>0</v>
      </c>
      <c r="CL63" s="370">
        <f t="shared" si="130"/>
        <v>0</v>
      </c>
      <c r="CM63" s="372">
        <f t="shared" si="133"/>
        <v>0</v>
      </c>
      <c r="CN63" s="370">
        <f t="shared" si="131"/>
        <v>0</v>
      </c>
      <c r="CO63" s="370">
        <f t="shared" si="131"/>
        <v>0</v>
      </c>
      <c r="CP63" s="370">
        <f t="shared" si="131"/>
        <v>0</v>
      </c>
      <c r="CQ63" s="370">
        <f t="shared" si="131"/>
        <v>0</v>
      </c>
      <c r="CR63" s="372">
        <f t="shared" si="134"/>
        <v>0</v>
      </c>
      <c r="CS63" s="370">
        <f t="shared" si="132"/>
        <v>0</v>
      </c>
      <c r="CT63" s="370">
        <f t="shared" si="132"/>
        <v>0</v>
      </c>
      <c r="CU63" s="370">
        <f t="shared" si="132"/>
        <v>0</v>
      </c>
      <c r="CV63" s="370">
        <f t="shared" si="132"/>
        <v>0</v>
      </c>
      <c r="CW63" s="372">
        <f t="shared" si="135"/>
        <v>0</v>
      </c>
    </row>
    <row r="64" spans="1:101" ht="15.75" customHeight="1">
      <c r="A64" s="79"/>
      <c r="B64" s="897"/>
      <c r="C64" s="171" t="s">
        <v>1362</v>
      </c>
      <c r="D64" s="171" t="s">
        <v>1362</v>
      </c>
      <c r="E64" s="171" t="s">
        <v>1362</v>
      </c>
      <c r="F64" s="171" t="s">
        <v>1362</v>
      </c>
      <c r="G64" s="337"/>
      <c r="H64" s="338" t="s">
        <v>1362</v>
      </c>
      <c r="I64" s="171" t="s">
        <v>1362</v>
      </c>
      <c r="J64" s="171" t="s">
        <v>1362</v>
      </c>
      <c r="K64" s="171" t="s">
        <v>1362</v>
      </c>
      <c r="L64" s="339"/>
      <c r="M64" s="338" t="s">
        <v>1362</v>
      </c>
      <c r="N64" s="897"/>
      <c r="O64" s="171" t="s">
        <v>1362</v>
      </c>
      <c r="P64" s="171" t="s">
        <v>1362</v>
      </c>
      <c r="Q64" s="171" t="s">
        <v>1362</v>
      </c>
      <c r="R64" s="171" t="s">
        <v>1362</v>
      </c>
      <c r="S64" s="337"/>
      <c r="T64" s="338" t="s">
        <v>1362</v>
      </c>
      <c r="U64" s="171" t="s">
        <v>1362</v>
      </c>
      <c r="V64" s="171" t="s">
        <v>1362</v>
      </c>
      <c r="W64" s="171" t="s">
        <v>1362</v>
      </c>
      <c r="X64" s="339"/>
      <c r="Y64" s="338" t="s">
        <v>1362</v>
      </c>
      <c r="Z64" s="897"/>
      <c r="AA64" s="171" t="s">
        <v>1362</v>
      </c>
      <c r="AB64" s="171" t="s">
        <v>1362</v>
      </c>
      <c r="AC64" s="171" t="s">
        <v>1362</v>
      </c>
      <c r="AD64" s="171" t="s">
        <v>1362</v>
      </c>
      <c r="AE64" s="337"/>
      <c r="AF64" s="338" t="s">
        <v>1362</v>
      </c>
      <c r="AG64" s="171" t="s">
        <v>1362</v>
      </c>
      <c r="AH64" s="171" t="s">
        <v>1362</v>
      </c>
      <c r="AI64" s="171" t="s">
        <v>1362</v>
      </c>
      <c r="AJ64" s="339"/>
      <c r="AK64" s="338" t="s">
        <v>1362</v>
      </c>
      <c r="AL64" s="897"/>
      <c r="AM64" s="171" t="s">
        <v>1362</v>
      </c>
      <c r="AN64" s="171" t="s">
        <v>1362</v>
      </c>
      <c r="AO64" s="171" t="s">
        <v>1362</v>
      </c>
      <c r="AP64" s="171" t="s">
        <v>1362</v>
      </c>
      <c r="AQ64" s="337"/>
      <c r="AR64" s="338" t="s">
        <v>1362</v>
      </c>
      <c r="AS64" s="171" t="s">
        <v>1362</v>
      </c>
      <c r="AT64" s="171" t="s">
        <v>1362</v>
      </c>
      <c r="AU64" s="171" t="s">
        <v>1362</v>
      </c>
      <c r="AV64" s="339"/>
      <c r="AW64" s="338" t="s">
        <v>1362</v>
      </c>
      <c r="AX64" s="897"/>
      <c r="AY64" s="171" t="s">
        <v>1362</v>
      </c>
      <c r="AZ64" s="171" t="s">
        <v>1362</v>
      </c>
      <c r="BA64" s="171" t="s">
        <v>1362</v>
      </c>
      <c r="BB64" s="171" t="s">
        <v>1362</v>
      </c>
      <c r="BC64" s="337"/>
      <c r="BD64" s="338" t="s">
        <v>1362</v>
      </c>
      <c r="BE64" s="171" t="s">
        <v>1362</v>
      </c>
      <c r="BF64" s="171" t="s">
        <v>1362</v>
      </c>
      <c r="BG64" s="171" t="s">
        <v>1362</v>
      </c>
      <c r="BH64" s="339"/>
      <c r="BI64" s="338" t="s">
        <v>1362</v>
      </c>
      <c r="BJ64" s="897"/>
      <c r="BK64" s="171" t="s">
        <v>1362</v>
      </c>
      <c r="BL64" s="171" t="s">
        <v>1362</v>
      </c>
      <c r="BM64" s="171" t="s">
        <v>1362</v>
      </c>
      <c r="BN64" s="171" t="s">
        <v>1362</v>
      </c>
      <c r="BO64" s="337"/>
      <c r="BP64" s="338" t="s">
        <v>1362</v>
      </c>
      <c r="BQ64" s="171" t="s">
        <v>1362</v>
      </c>
      <c r="BR64" s="171" t="s">
        <v>1362</v>
      </c>
      <c r="BS64" s="171" t="s">
        <v>1362</v>
      </c>
      <c r="BT64" s="339"/>
      <c r="BU64" s="338" t="s">
        <v>1362</v>
      </c>
      <c r="BV64" s="897"/>
      <c r="BW64" s="171" t="s">
        <v>1362</v>
      </c>
      <c r="BX64" s="171" t="s">
        <v>1362</v>
      </c>
      <c r="BY64" s="171" t="s">
        <v>1362</v>
      </c>
      <c r="BZ64" s="171" t="s">
        <v>1362</v>
      </c>
      <c r="CA64" s="337"/>
      <c r="CB64" s="338" t="s">
        <v>1362</v>
      </c>
      <c r="CC64" s="171" t="s">
        <v>1362</v>
      </c>
      <c r="CD64" s="171" t="s">
        <v>1362</v>
      </c>
      <c r="CE64" s="171" t="s">
        <v>1362</v>
      </c>
      <c r="CF64" s="339"/>
      <c r="CG64" s="338" t="s">
        <v>1362</v>
      </c>
      <c r="CH64" s="897"/>
      <c r="CI64" s="339"/>
      <c r="CJ64" s="339"/>
      <c r="CK64" s="339"/>
      <c r="CL64" s="339"/>
      <c r="CM64" s="171"/>
      <c r="CN64" s="339"/>
      <c r="CO64" s="339"/>
      <c r="CP64" s="339"/>
      <c r="CQ64" s="339"/>
      <c r="CR64" s="171"/>
      <c r="CS64" s="339"/>
      <c r="CT64" s="339"/>
      <c r="CU64" s="339"/>
      <c r="CV64" s="339"/>
      <c r="CW64" s="171"/>
    </row>
    <row r="65" spans="1:135" s="14" customFormat="1" ht="15.75" customHeight="1">
      <c r="A65" s="16" t="s">
        <v>259</v>
      </c>
      <c r="B65" s="897">
        <v>41</v>
      </c>
      <c r="C65" s="198">
        <f>SUM(C34:C63)-C43-C45</f>
        <v>3319935.8101470727</v>
      </c>
      <c r="D65" s="198">
        <f t="shared" ref="D65:M65" si="136">SUM(D34:D63)-D43-D45</f>
        <v>2782303.0085630482</v>
      </c>
      <c r="E65" s="198">
        <f t="shared" si="136"/>
        <v>0</v>
      </c>
      <c r="F65" s="198">
        <f t="shared" si="136"/>
        <v>0</v>
      </c>
      <c r="G65" s="203">
        <f t="shared" si="136"/>
        <v>6102238.8187101204</v>
      </c>
      <c r="H65" s="200">
        <f t="shared" si="136"/>
        <v>10227906.310908066</v>
      </c>
      <c r="I65" s="200">
        <f t="shared" si="136"/>
        <v>9655766.2608125955</v>
      </c>
      <c r="J65" s="200">
        <f t="shared" si="136"/>
        <v>0</v>
      </c>
      <c r="K65" s="200">
        <f t="shared" si="136"/>
        <v>0</v>
      </c>
      <c r="L65" s="201">
        <f t="shared" si="136"/>
        <v>19883672.571720656</v>
      </c>
      <c r="M65" s="200">
        <f t="shared" si="136"/>
        <v>25985911.390430789</v>
      </c>
      <c r="N65" s="897">
        <v>41</v>
      </c>
      <c r="O65" s="198">
        <f>SUM(O34:O63)-O43-O45</f>
        <v>3147085.3720985949</v>
      </c>
      <c r="P65" s="198">
        <f t="shared" ref="P65:Y65" si="137">SUM(P34:P63)-P43-P45</f>
        <v>3042264.8330124961</v>
      </c>
      <c r="Q65" s="198">
        <f t="shared" si="137"/>
        <v>0</v>
      </c>
      <c r="R65" s="198">
        <f t="shared" si="137"/>
        <v>0</v>
      </c>
      <c r="S65" s="203">
        <f t="shared" si="137"/>
        <v>6189350.2051110938</v>
      </c>
      <c r="T65" s="200">
        <f t="shared" si="137"/>
        <v>9549805.0463740025</v>
      </c>
      <c r="U65" s="200">
        <f t="shared" si="137"/>
        <v>9954166.5311189536</v>
      </c>
      <c r="V65" s="200">
        <f t="shared" si="137"/>
        <v>0</v>
      </c>
      <c r="W65" s="200">
        <f t="shared" si="137"/>
        <v>0</v>
      </c>
      <c r="X65" s="201">
        <f t="shared" si="137"/>
        <v>19503971.577492952</v>
      </c>
      <c r="Y65" s="200">
        <f t="shared" si="137"/>
        <v>25693321.782604046</v>
      </c>
      <c r="Z65" s="897">
        <v>41</v>
      </c>
      <c r="AA65" s="198">
        <f>SUM(AA34:AA63)-AA43-AA45</f>
        <v>997701.49281867233</v>
      </c>
      <c r="AB65" s="198">
        <f t="shared" ref="AB65:AK65" si="138">SUM(AB34:AB63)-AB43-AB45</f>
        <v>1063800.3924379665</v>
      </c>
      <c r="AC65" s="198">
        <f t="shared" si="138"/>
        <v>0</v>
      </c>
      <c r="AD65" s="198">
        <f t="shared" si="138"/>
        <v>0</v>
      </c>
      <c r="AE65" s="203">
        <f t="shared" si="138"/>
        <v>2061501.8852566385</v>
      </c>
      <c r="AF65" s="200">
        <f t="shared" si="138"/>
        <v>2231415.0045322902</v>
      </c>
      <c r="AG65" s="200">
        <f t="shared" si="138"/>
        <v>2500686.7619709237</v>
      </c>
      <c r="AH65" s="200">
        <f t="shared" si="138"/>
        <v>0</v>
      </c>
      <c r="AI65" s="200">
        <f t="shared" si="138"/>
        <v>0</v>
      </c>
      <c r="AJ65" s="201">
        <f t="shared" si="138"/>
        <v>4732101.7665032139</v>
      </c>
      <c r="AK65" s="200">
        <f t="shared" si="138"/>
        <v>6793603.6517598517</v>
      </c>
      <c r="AL65" s="897">
        <v>41</v>
      </c>
      <c r="AM65" s="198">
        <f>SUM(AM34:AM63)-AM43-AM45</f>
        <v>46447236.152006023</v>
      </c>
      <c r="AN65" s="198">
        <f t="shared" ref="AN65:AW65" si="139">SUM(AN34:AN63)-AN43-AN45</f>
        <v>48305379.680673704</v>
      </c>
      <c r="AO65" s="198">
        <f t="shared" si="139"/>
        <v>0</v>
      </c>
      <c r="AP65" s="198">
        <f t="shared" si="139"/>
        <v>0</v>
      </c>
      <c r="AQ65" s="203">
        <f t="shared" si="139"/>
        <v>94752615.832679689</v>
      </c>
      <c r="AR65" s="200">
        <f t="shared" si="139"/>
        <v>74289587.870113224</v>
      </c>
      <c r="AS65" s="200">
        <f t="shared" si="139"/>
        <v>75959515.851661205</v>
      </c>
      <c r="AT65" s="200">
        <f t="shared" si="139"/>
        <v>0</v>
      </c>
      <c r="AU65" s="200">
        <f t="shared" si="139"/>
        <v>0</v>
      </c>
      <c r="AV65" s="201">
        <f t="shared" si="139"/>
        <v>150249103.72177449</v>
      </c>
      <c r="AW65" s="200">
        <f t="shared" si="139"/>
        <v>245001719.55445415</v>
      </c>
      <c r="AX65" s="897">
        <v>41</v>
      </c>
      <c r="AY65" s="198">
        <f>SUM(AY34:AY63)-AY43-AY45</f>
        <v>1494567.7066116575</v>
      </c>
      <c r="AZ65" s="198">
        <f t="shared" ref="AZ65:BI65" si="140">SUM(AZ34:AZ63)-AZ43-AZ45</f>
        <v>1688173.6837109448</v>
      </c>
      <c r="BA65" s="198">
        <f t="shared" si="140"/>
        <v>0</v>
      </c>
      <c r="BB65" s="198">
        <f t="shared" si="140"/>
        <v>0</v>
      </c>
      <c r="BC65" s="203">
        <f t="shared" si="140"/>
        <v>3182741.3903226028</v>
      </c>
      <c r="BD65" s="200">
        <f t="shared" si="140"/>
        <v>688051.9187881765</v>
      </c>
      <c r="BE65" s="200">
        <f t="shared" si="140"/>
        <v>1072373.5004061067</v>
      </c>
      <c r="BF65" s="200">
        <f t="shared" si="140"/>
        <v>0</v>
      </c>
      <c r="BG65" s="200">
        <f t="shared" si="140"/>
        <v>0</v>
      </c>
      <c r="BH65" s="201">
        <f t="shared" si="140"/>
        <v>1760425.4191942834</v>
      </c>
      <c r="BI65" s="200">
        <f t="shared" si="140"/>
        <v>4943166.8095168853</v>
      </c>
      <c r="BJ65" s="897">
        <v>41</v>
      </c>
      <c r="BK65" s="198">
        <f>SUM(BK34:BK63)-BK43-BK45</f>
        <v>0</v>
      </c>
      <c r="BL65" s="198">
        <f t="shared" ref="BL65:BU65" si="141">SUM(BL34:BL63)-BL43-BL45</f>
        <v>0</v>
      </c>
      <c r="BM65" s="198">
        <f t="shared" si="141"/>
        <v>0</v>
      </c>
      <c r="BN65" s="198">
        <f t="shared" si="141"/>
        <v>0</v>
      </c>
      <c r="BO65" s="203">
        <f t="shared" si="141"/>
        <v>0</v>
      </c>
      <c r="BP65" s="200">
        <f t="shared" si="141"/>
        <v>0</v>
      </c>
      <c r="BQ65" s="200">
        <f t="shared" si="141"/>
        <v>0</v>
      </c>
      <c r="BR65" s="200">
        <f t="shared" si="141"/>
        <v>0</v>
      </c>
      <c r="BS65" s="200">
        <f t="shared" si="141"/>
        <v>0</v>
      </c>
      <c r="BT65" s="201">
        <f t="shared" si="141"/>
        <v>0</v>
      </c>
      <c r="BU65" s="200">
        <f t="shared" si="141"/>
        <v>0</v>
      </c>
      <c r="BV65" s="897">
        <v>41</v>
      </c>
      <c r="BW65" s="198">
        <f>SUM(BW34:BW63)-BW43-BW45</f>
        <v>594952.05369423202</v>
      </c>
      <c r="BX65" s="198">
        <f t="shared" ref="BX65:CV65" si="142">SUM(BX34:BX63)-BX43-BX45</f>
        <v>653630.57487593801</v>
      </c>
      <c r="BY65" s="198">
        <f t="shared" si="142"/>
        <v>0</v>
      </c>
      <c r="BZ65" s="198">
        <f t="shared" si="142"/>
        <v>0</v>
      </c>
      <c r="CA65" s="203">
        <f t="shared" si="142"/>
        <v>1248582.6285701699</v>
      </c>
      <c r="CB65" s="200">
        <f t="shared" si="142"/>
        <v>2208862.152190519</v>
      </c>
      <c r="CC65" s="200">
        <f t="shared" si="142"/>
        <v>2261362.6827434194</v>
      </c>
      <c r="CD65" s="200">
        <f t="shared" si="142"/>
        <v>0</v>
      </c>
      <c r="CE65" s="200">
        <f t="shared" si="142"/>
        <v>0</v>
      </c>
      <c r="CF65" s="201">
        <f t="shared" si="142"/>
        <v>4470224.8349339357</v>
      </c>
      <c r="CG65" s="200">
        <f t="shared" si="142"/>
        <v>5718807.4635041058</v>
      </c>
      <c r="CH65" s="897">
        <v>41</v>
      </c>
      <c r="CI65" s="201">
        <f t="shared" ref="CI65:CL65" si="143">SUM(CI34:CI63)-CI43-CI45</f>
        <v>56001478.587376244</v>
      </c>
      <c r="CJ65" s="201">
        <f t="shared" si="143"/>
        <v>57535552.173274115</v>
      </c>
      <c r="CK65" s="201">
        <f t="shared" si="143"/>
        <v>0</v>
      </c>
      <c r="CL65" s="201">
        <f t="shared" si="143"/>
        <v>0</v>
      </c>
      <c r="CM65" s="198">
        <f>SUM(CI65:CL65)</f>
        <v>113537030.76065037</v>
      </c>
      <c r="CN65" s="201">
        <f t="shared" ref="CN65:CQ65" si="144">SUM(CN34:CN63)-CN43-CN45</f>
        <v>99195628.302906305</v>
      </c>
      <c r="CO65" s="201">
        <f t="shared" si="144"/>
        <v>101403871.58871318</v>
      </c>
      <c r="CP65" s="201">
        <f t="shared" si="144"/>
        <v>0</v>
      </c>
      <c r="CQ65" s="201">
        <f t="shared" si="144"/>
        <v>0</v>
      </c>
      <c r="CR65" s="198">
        <f>SUM(CN65:CQ65)</f>
        <v>200599499.8916195</v>
      </c>
      <c r="CS65" s="201">
        <f t="shared" si="142"/>
        <v>155197106.89028257</v>
      </c>
      <c r="CT65" s="201">
        <f t="shared" si="142"/>
        <v>158939423.76198727</v>
      </c>
      <c r="CU65" s="201">
        <f t="shared" si="142"/>
        <v>0</v>
      </c>
      <c r="CV65" s="201">
        <f t="shared" si="142"/>
        <v>0</v>
      </c>
      <c r="CW65" s="198">
        <f>SUM(CS65:CV65)</f>
        <v>314136530.65226984</v>
      </c>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row>
    <row r="66" spans="1:135" ht="15.75" customHeight="1">
      <c r="B66" s="897"/>
      <c r="C66" s="162"/>
      <c r="D66" s="162"/>
      <c r="E66" s="162"/>
      <c r="F66" s="162"/>
      <c r="G66" s="340"/>
      <c r="H66" s="341"/>
      <c r="I66" s="162"/>
      <c r="J66" s="162"/>
      <c r="K66" s="162"/>
      <c r="L66" s="162"/>
      <c r="M66" s="342"/>
      <c r="N66" s="897"/>
      <c r="O66" s="162"/>
      <c r="P66" s="162"/>
      <c r="Q66" s="162"/>
      <c r="R66" s="162"/>
      <c r="S66" s="340"/>
      <c r="T66" s="341"/>
      <c r="U66" s="162"/>
      <c r="V66" s="162"/>
      <c r="W66" s="162"/>
      <c r="X66" s="162"/>
      <c r="Y66" s="342"/>
      <c r="Z66" s="897"/>
      <c r="AA66" s="162"/>
      <c r="AB66" s="162"/>
      <c r="AC66" s="162"/>
      <c r="AD66" s="162"/>
      <c r="AE66" s="340"/>
      <c r="AF66" s="341"/>
      <c r="AG66" s="162"/>
      <c r="AH66" s="162"/>
      <c r="AI66" s="162"/>
      <c r="AJ66" s="162"/>
      <c r="AK66" s="342"/>
      <c r="AL66" s="897"/>
      <c r="AM66" s="162"/>
      <c r="AN66" s="162"/>
      <c r="AO66" s="162"/>
      <c r="AP66" s="162"/>
      <c r="AQ66" s="340"/>
      <c r="AR66" s="341"/>
      <c r="AS66" s="162"/>
      <c r="AT66" s="162"/>
      <c r="AU66" s="162"/>
      <c r="AV66" s="162"/>
      <c r="AW66" s="342"/>
      <c r="AX66" s="897"/>
      <c r="AY66" s="162"/>
      <c r="AZ66" s="162"/>
      <c r="BA66" s="162"/>
      <c r="BB66" s="162"/>
      <c r="BC66" s="340"/>
      <c r="BD66" s="341"/>
      <c r="BE66" s="162"/>
      <c r="BF66" s="162"/>
      <c r="BG66" s="162"/>
      <c r="BH66" s="162"/>
      <c r="BI66" s="342"/>
      <c r="BJ66" s="897"/>
      <c r="BK66" s="162"/>
      <c r="BL66" s="162"/>
      <c r="BM66" s="162"/>
      <c r="BN66" s="162"/>
      <c r="BO66" s="340"/>
      <c r="BP66" s="341"/>
      <c r="BQ66" s="162"/>
      <c r="BR66" s="162"/>
      <c r="BS66" s="162"/>
      <c r="BT66" s="162"/>
      <c r="BU66" s="342"/>
      <c r="BV66" s="897"/>
      <c r="BW66" s="162"/>
      <c r="BX66" s="162"/>
      <c r="BY66" s="162"/>
      <c r="BZ66" s="162"/>
      <c r="CA66" s="340"/>
      <c r="CB66" s="341"/>
      <c r="CC66" s="162"/>
      <c r="CD66" s="162"/>
      <c r="CE66" s="162"/>
      <c r="CF66" s="162"/>
      <c r="CG66" s="342"/>
      <c r="CH66" s="897"/>
      <c r="CI66" s="162"/>
      <c r="CJ66" s="162"/>
      <c r="CK66" s="162"/>
      <c r="CL66" s="162"/>
      <c r="CM66" s="375"/>
      <c r="CN66" s="162"/>
      <c r="CO66" s="162"/>
      <c r="CP66" s="162"/>
      <c r="CQ66" s="162"/>
      <c r="CR66" s="375"/>
      <c r="CS66" s="162"/>
      <c r="CT66" s="162"/>
      <c r="CU66" s="162"/>
      <c r="CV66" s="162"/>
      <c r="CW66" s="375"/>
    </row>
    <row r="67" spans="1:135" ht="15.75" customHeight="1">
      <c r="A67" s="16" t="s">
        <v>261</v>
      </c>
      <c r="B67" s="897"/>
      <c r="C67" s="171" t="s">
        <v>1362</v>
      </c>
      <c r="D67" s="171" t="s">
        <v>1362</v>
      </c>
      <c r="E67" s="171" t="s">
        <v>1362</v>
      </c>
      <c r="F67" s="171" t="s">
        <v>1362</v>
      </c>
      <c r="G67" s="337"/>
      <c r="H67" s="338" t="s">
        <v>1362</v>
      </c>
      <c r="I67" s="171" t="s">
        <v>1362</v>
      </c>
      <c r="J67" s="171" t="s">
        <v>1362</v>
      </c>
      <c r="K67" s="171" t="s">
        <v>1362</v>
      </c>
      <c r="L67" s="339"/>
      <c r="M67" s="338" t="s">
        <v>1362</v>
      </c>
      <c r="N67" s="897"/>
      <c r="O67" s="171" t="s">
        <v>1362</v>
      </c>
      <c r="P67" s="171" t="s">
        <v>1362</v>
      </c>
      <c r="Q67" s="171" t="s">
        <v>1362</v>
      </c>
      <c r="R67" s="171" t="s">
        <v>1362</v>
      </c>
      <c r="S67" s="337"/>
      <c r="T67" s="338" t="s">
        <v>1362</v>
      </c>
      <c r="U67" s="171" t="s">
        <v>1362</v>
      </c>
      <c r="V67" s="171" t="s">
        <v>1362</v>
      </c>
      <c r="W67" s="171" t="s">
        <v>1362</v>
      </c>
      <c r="X67" s="339"/>
      <c r="Y67" s="338" t="s">
        <v>1362</v>
      </c>
      <c r="Z67" s="897"/>
      <c r="AA67" s="171" t="s">
        <v>1362</v>
      </c>
      <c r="AB67" s="171" t="s">
        <v>1362</v>
      </c>
      <c r="AC67" s="171" t="s">
        <v>1362</v>
      </c>
      <c r="AD67" s="171" t="s">
        <v>1362</v>
      </c>
      <c r="AE67" s="337"/>
      <c r="AF67" s="338" t="s">
        <v>1362</v>
      </c>
      <c r="AG67" s="171" t="s">
        <v>1362</v>
      </c>
      <c r="AH67" s="171" t="s">
        <v>1362</v>
      </c>
      <c r="AI67" s="171" t="s">
        <v>1362</v>
      </c>
      <c r="AJ67" s="339"/>
      <c r="AK67" s="338" t="s">
        <v>1362</v>
      </c>
      <c r="AL67" s="897"/>
      <c r="AM67" s="171" t="s">
        <v>1362</v>
      </c>
      <c r="AN67" s="171" t="s">
        <v>1362</v>
      </c>
      <c r="AO67" s="171" t="s">
        <v>1362</v>
      </c>
      <c r="AP67" s="171" t="s">
        <v>1362</v>
      </c>
      <c r="AQ67" s="337"/>
      <c r="AR67" s="338" t="s">
        <v>1362</v>
      </c>
      <c r="AS67" s="171" t="s">
        <v>1362</v>
      </c>
      <c r="AT67" s="171" t="s">
        <v>1362</v>
      </c>
      <c r="AU67" s="171" t="s">
        <v>1362</v>
      </c>
      <c r="AV67" s="339"/>
      <c r="AW67" s="338" t="s">
        <v>1362</v>
      </c>
      <c r="AX67" s="897"/>
      <c r="AY67" s="171" t="s">
        <v>1362</v>
      </c>
      <c r="AZ67" s="171" t="s">
        <v>1362</v>
      </c>
      <c r="BA67" s="171" t="s">
        <v>1362</v>
      </c>
      <c r="BB67" s="171" t="s">
        <v>1362</v>
      </c>
      <c r="BC67" s="337"/>
      <c r="BD67" s="338" t="s">
        <v>1362</v>
      </c>
      <c r="BE67" s="171" t="s">
        <v>1362</v>
      </c>
      <c r="BF67" s="171" t="s">
        <v>1362</v>
      </c>
      <c r="BG67" s="171" t="s">
        <v>1362</v>
      </c>
      <c r="BH67" s="339"/>
      <c r="BI67" s="338" t="s">
        <v>1362</v>
      </c>
      <c r="BJ67" s="897"/>
      <c r="BK67" s="171" t="s">
        <v>1362</v>
      </c>
      <c r="BL67" s="171" t="s">
        <v>1362</v>
      </c>
      <c r="BM67" s="171" t="s">
        <v>1362</v>
      </c>
      <c r="BN67" s="171" t="s">
        <v>1362</v>
      </c>
      <c r="BO67" s="337"/>
      <c r="BP67" s="338" t="s">
        <v>1362</v>
      </c>
      <c r="BQ67" s="171" t="s">
        <v>1362</v>
      </c>
      <c r="BR67" s="171" t="s">
        <v>1362</v>
      </c>
      <c r="BS67" s="171" t="s">
        <v>1362</v>
      </c>
      <c r="BT67" s="339"/>
      <c r="BU67" s="338" t="s">
        <v>1362</v>
      </c>
      <c r="BV67" s="897"/>
      <c r="BW67" s="171" t="s">
        <v>1362</v>
      </c>
      <c r="BX67" s="171" t="s">
        <v>1362</v>
      </c>
      <c r="BY67" s="171" t="s">
        <v>1362</v>
      </c>
      <c r="BZ67" s="171" t="s">
        <v>1362</v>
      </c>
      <c r="CA67" s="337"/>
      <c r="CB67" s="338" t="s">
        <v>1362</v>
      </c>
      <c r="CC67" s="171" t="s">
        <v>1362</v>
      </c>
      <c r="CD67" s="171" t="s">
        <v>1362</v>
      </c>
      <c r="CE67" s="171" t="s">
        <v>1362</v>
      </c>
      <c r="CF67" s="339"/>
      <c r="CG67" s="338" t="s">
        <v>1362</v>
      </c>
      <c r="CH67" s="897"/>
      <c r="CI67" s="162"/>
      <c r="CJ67" s="162"/>
      <c r="CK67" s="162"/>
      <c r="CL67" s="162"/>
      <c r="CM67" s="375"/>
      <c r="CN67" s="162"/>
      <c r="CO67" s="162"/>
      <c r="CP67" s="162"/>
      <c r="CQ67" s="162"/>
      <c r="CR67" s="375"/>
      <c r="CS67" s="162"/>
      <c r="CT67" s="162"/>
      <c r="CU67" s="162"/>
      <c r="CV67" s="162"/>
      <c r="CW67" s="375"/>
    </row>
    <row r="68" spans="1:135" ht="15.75" customHeight="1">
      <c r="A68" s="79" t="s">
        <v>262</v>
      </c>
      <c r="B68" s="897">
        <v>42</v>
      </c>
      <c r="C68" s="376">
        <v>206475.1312917223</v>
      </c>
      <c r="D68" s="376">
        <v>259225.22678122582</v>
      </c>
      <c r="E68" s="376">
        <v>0</v>
      </c>
      <c r="F68" s="376">
        <v>0</v>
      </c>
      <c r="G68" s="368">
        <f t="shared" ref="G68" si="145">SUM(C68:F68)</f>
        <v>465700.35807294812</v>
      </c>
      <c r="H68" s="377">
        <v>205137.64442429112</v>
      </c>
      <c r="I68" s="376">
        <v>257874.32606813186</v>
      </c>
      <c r="J68" s="376">
        <v>0</v>
      </c>
      <c r="K68" s="376">
        <v>0</v>
      </c>
      <c r="L68" s="370">
        <f t="shared" ref="L68" si="146">SUM(H68:K68)</f>
        <v>463011.97049242299</v>
      </c>
      <c r="M68" s="371">
        <f t="shared" ref="M68" si="147">SUM(L68,G68)</f>
        <v>928712.32856537111</v>
      </c>
      <c r="N68" s="210">
        <v>46</v>
      </c>
      <c r="O68" s="376">
        <v>233292.33034502962</v>
      </c>
      <c r="P68" s="376">
        <v>323993.10317013063</v>
      </c>
      <c r="Q68" s="376">
        <v>0</v>
      </c>
      <c r="R68" s="376">
        <v>0</v>
      </c>
      <c r="S68" s="368">
        <f t="shared" ref="S68" si="148">SUM(O68:R68)</f>
        <v>557285.43351516023</v>
      </c>
      <c r="T68" s="377">
        <v>231781.12932940683</v>
      </c>
      <c r="U68" s="376">
        <v>322304.67755066173</v>
      </c>
      <c r="V68" s="376">
        <v>0</v>
      </c>
      <c r="W68" s="376">
        <v>0</v>
      </c>
      <c r="X68" s="370">
        <f t="shared" ref="X68" si="149">SUM(T68:W68)</f>
        <v>554085.8068800685</v>
      </c>
      <c r="Y68" s="371">
        <f t="shared" ref="Y68" si="150">SUM(X68,S68)</f>
        <v>1111371.2403952288</v>
      </c>
      <c r="Z68" s="210">
        <v>46</v>
      </c>
      <c r="AA68" s="376">
        <v>40692.936886050855</v>
      </c>
      <c r="AB68" s="376">
        <v>56261.968572007507</v>
      </c>
      <c r="AC68" s="376">
        <v>0</v>
      </c>
      <c r="AD68" s="376">
        <v>0</v>
      </c>
      <c r="AE68" s="368">
        <f t="shared" ref="AE68" si="151">SUM(AA68:AD68)</f>
        <v>96954.905458058362</v>
      </c>
      <c r="AF68" s="377">
        <v>40429.339675375617</v>
      </c>
      <c r="AG68" s="376">
        <v>55968.770512514086</v>
      </c>
      <c r="AH68" s="376">
        <v>0</v>
      </c>
      <c r="AI68" s="376">
        <v>0</v>
      </c>
      <c r="AJ68" s="370">
        <f t="shared" ref="AJ68" si="152">SUM(AF68:AI68)</f>
        <v>96398.110187889703</v>
      </c>
      <c r="AK68" s="371">
        <f t="shared" ref="AK68" si="153">SUM(AJ68,AE68)</f>
        <v>193353.01564594806</v>
      </c>
      <c r="AL68" s="210">
        <v>46</v>
      </c>
      <c r="AM68" s="376">
        <v>914691.40616145253</v>
      </c>
      <c r="AN68" s="376">
        <v>1352080.6600269235</v>
      </c>
      <c r="AO68" s="376">
        <v>0</v>
      </c>
      <c r="AP68" s="376">
        <v>0</v>
      </c>
      <c r="AQ68" s="368">
        <f t="shared" ref="AQ68" si="154">SUM(AM68:AP68)</f>
        <v>2266772.0661883759</v>
      </c>
      <c r="AR68" s="377">
        <v>908766.29675074748</v>
      </c>
      <c r="AS68" s="376">
        <v>1345034.5605771488</v>
      </c>
      <c r="AT68" s="376">
        <v>0</v>
      </c>
      <c r="AU68" s="376">
        <v>0</v>
      </c>
      <c r="AV68" s="370">
        <f t="shared" ref="AV68" si="155">SUM(AR68:AU68)</f>
        <v>2253800.8573278962</v>
      </c>
      <c r="AW68" s="371">
        <f t="shared" ref="AW68" si="156">SUM(AV68,AQ68)</f>
        <v>4520572.9235162716</v>
      </c>
      <c r="AX68" s="210">
        <v>46</v>
      </c>
      <c r="AY68" s="376">
        <v>7716.4327598548807</v>
      </c>
      <c r="AZ68" s="376">
        <v>12297.698048526228</v>
      </c>
      <c r="BA68" s="376">
        <v>0</v>
      </c>
      <c r="BB68" s="376">
        <v>0</v>
      </c>
      <c r="BC68" s="368">
        <f t="shared" ref="BC68" si="157">SUM(AY68:BB68)</f>
        <v>20014.130808381109</v>
      </c>
      <c r="BD68" s="377">
        <v>7666.4479146333015</v>
      </c>
      <c r="BE68" s="376">
        <v>12233.611040986685</v>
      </c>
      <c r="BF68" s="376">
        <v>0</v>
      </c>
      <c r="BG68" s="376">
        <v>0</v>
      </c>
      <c r="BH68" s="370">
        <f t="shared" ref="BH68" si="158">SUM(BD68:BG68)</f>
        <v>19900.058955619985</v>
      </c>
      <c r="BI68" s="371">
        <f t="shared" ref="BI68" si="159">SUM(BH68,BC68)</f>
        <v>39914.189764001094</v>
      </c>
      <c r="BJ68" s="210">
        <v>46</v>
      </c>
      <c r="BK68" s="376">
        <v>0</v>
      </c>
      <c r="BL68" s="376">
        <v>0</v>
      </c>
      <c r="BM68" s="376">
        <v>0</v>
      </c>
      <c r="BN68" s="376">
        <v>0</v>
      </c>
      <c r="BO68" s="368">
        <f t="shared" ref="BO68" si="160">SUM(BK68:BN68)</f>
        <v>0</v>
      </c>
      <c r="BP68" s="377">
        <v>0</v>
      </c>
      <c r="BQ68" s="376">
        <v>0</v>
      </c>
      <c r="BR68" s="376">
        <v>0</v>
      </c>
      <c r="BS68" s="376">
        <v>0</v>
      </c>
      <c r="BT68" s="370">
        <f t="shared" ref="BT68" si="161">SUM(BP68:BS68)</f>
        <v>0</v>
      </c>
      <c r="BU68" s="371">
        <f t="shared" ref="BU68" si="162">SUM(BT68,BO68)</f>
        <v>0</v>
      </c>
      <c r="BV68" s="210">
        <v>46</v>
      </c>
      <c r="BW68" s="376">
        <v>7716.4327598548807</v>
      </c>
      <c r="BX68" s="376">
        <v>11272.889877815711</v>
      </c>
      <c r="BY68" s="376">
        <v>0</v>
      </c>
      <c r="BZ68" s="376">
        <v>0</v>
      </c>
      <c r="CA68" s="368">
        <f t="shared" ref="CA68" si="163">SUM(BW68:BZ68)</f>
        <v>18989.322637670593</v>
      </c>
      <c r="CB68" s="377">
        <v>7666.4479146333015</v>
      </c>
      <c r="CC68" s="376">
        <v>11214.143454237796</v>
      </c>
      <c r="CD68" s="376">
        <v>0</v>
      </c>
      <c r="CE68" s="376">
        <v>0</v>
      </c>
      <c r="CF68" s="370">
        <f>SUM(CB68:CE68)</f>
        <v>18880.591368871097</v>
      </c>
      <c r="CG68" s="371">
        <f>SUM(CF68,CA68)</f>
        <v>37869.914006541687</v>
      </c>
      <c r="CH68" s="897">
        <v>42</v>
      </c>
      <c r="CI68" s="370">
        <f t="shared" ref="CI68:CL70" si="164">+C68+O68+AA68+AM68+AY68+BK68+BW68</f>
        <v>1410584.6702039652</v>
      </c>
      <c r="CJ68" s="370">
        <f t="shared" si="164"/>
        <v>2015131.5464766293</v>
      </c>
      <c r="CK68" s="370">
        <f t="shared" si="164"/>
        <v>0</v>
      </c>
      <c r="CL68" s="370">
        <f t="shared" si="164"/>
        <v>0</v>
      </c>
      <c r="CM68" s="372">
        <f>SUM(CI68:CL68)</f>
        <v>3425716.2166805947</v>
      </c>
      <c r="CN68" s="370">
        <f t="shared" ref="CN68:CQ70" si="165">+H68+T68+AF68+AR68+BD68+BP68+CB68</f>
        <v>1401447.3060090875</v>
      </c>
      <c r="CO68" s="370">
        <f t="shared" si="165"/>
        <v>2004630.0892036809</v>
      </c>
      <c r="CP68" s="370">
        <f t="shared" si="165"/>
        <v>0</v>
      </c>
      <c r="CQ68" s="370">
        <f t="shared" si="165"/>
        <v>0</v>
      </c>
      <c r="CR68" s="372">
        <f>SUM(CN68:CQ68)</f>
        <v>3406077.3952127686</v>
      </c>
      <c r="CS68" s="370">
        <f t="shared" ref="CS68:CV70" si="166">CI68+CN68</f>
        <v>2812031.9762130529</v>
      </c>
      <c r="CT68" s="370">
        <f t="shared" si="166"/>
        <v>4019761.6356803104</v>
      </c>
      <c r="CU68" s="370">
        <f t="shared" si="166"/>
        <v>0</v>
      </c>
      <c r="CV68" s="370">
        <f t="shared" si="166"/>
        <v>0</v>
      </c>
      <c r="CW68" s="372">
        <f>SUM(CS68:CV68)</f>
        <v>6831793.6118933633</v>
      </c>
    </row>
    <row r="69" spans="1:135" ht="15.75" customHeight="1">
      <c r="A69" s="79" t="s">
        <v>264</v>
      </c>
      <c r="B69" s="897">
        <v>43</v>
      </c>
      <c r="C69" s="213">
        <f t="shared" ref="C69:F69" si="167">IF(ABS(C61)&lt;C82, -C61, C82)</f>
        <v>0</v>
      </c>
      <c r="D69" s="213">
        <f t="shared" si="167"/>
        <v>0</v>
      </c>
      <c r="E69" s="213">
        <f t="shared" si="167"/>
        <v>0</v>
      </c>
      <c r="F69" s="213">
        <f t="shared" si="167"/>
        <v>0</v>
      </c>
      <c r="G69" s="368">
        <f>SUM(C69:F69)</f>
        <v>0</v>
      </c>
      <c r="H69" s="374">
        <f t="shared" ref="H69:K69" si="168">IF(ABS(H61)&lt;H82, -H61, H82)</f>
        <v>0</v>
      </c>
      <c r="I69" s="213">
        <f t="shared" si="168"/>
        <v>0</v>
      </c>
      <c r="J69" s="213">
        <f t="shared" si="168"/>
        <v>0</v>
      </c>
      <c r="K69" s="213">
        <f t="shared" si="168"/>
        <v>0</v>
      </c>
      <c r="L69" s="370">
        <f>SUM(H69:K69)</f>
        <v>0</v>
      </c>
      <c r="M69" s="371">
        <f>SUM(L69,G69)</f>
        <v>0</v>
      </c>
      <c r="N69" s="897">
        <v>43</v>
      </c>
      <c r="O69" s="213">
        <f t="shared" ref="O69:R69" si="169">IF(ABS(O61)&lt;O82, -O61, O82)</f>
        <v>0</v>
      </c>
      <c r="P69" s="213">
        <f t="shared" si="169"/>
        <v>0</v>
      </c>
      <c r="Q69" s="213">
        <f t="shared" si="169"/>
        <v>0</v>
      </c>
      <c r="R69" s="213">
        <f t="shared" si="169"/>
        <v>0</v>
      </c>
      <c r="S69" s="368">
        <f>SUM(O69:R69)</f>
        <v>0</v>
      </c>
      <c r="T69" s="374">
        <f t="shared" ref="T69:W69" si="170">IF(ABS(T61)&lt;T82, -T61, T82)</f>
        <v>0</v>
      </c>
      <c r="U69" s="213">
        <f t="shared" si="170"/>
        <v>0</v>
      </c>
      <c r="V69" s="213">
        <f t="shared" si="170"/>
        <v>0</v>
      </c>
      <c r="W69" s="213">
        <f t="shared" si="170"/>
        <v>0</v>
      </c>
      <c r="X69" s="370">
        <f>SUM(T69:W69)</f>
        <v>0</v>
      </c>
      <c r="Y69" s="371">
        <f>SUM(X69,S69)</f>
        <v>0</v>
      </c>
      <c r="Z69" s="897">
        <v>43</v>
      </c>
      <c r="AA69" s="213">
        <f t="shared" ref="AA69:AD69" si="171">IF(ABS(AA61)&lt;AA82, -AA61, AA82)</f>
        <v>0</v>
      </c>
      <c r="AB69" s="213">
        <f t="shared" si="171"/>
        <v>0</v>
      </c>
      <c r="AC69" s="213">
        <f t="shared" si="171"/>
        <v>0</v>
      </c>
      <c r="AD69" s="213">
        <f t="shared" si="171"/>
        <v>0</v>
      </c>
      <c r="AE69" s="368">
        <f>SUM(AA69:AD69)</f>
        <v>0</v>
      </c>
      <c r="AF69" s="374">
        <f t="shared" ref="AF69:AI69" si="172">IF(ABS(AF61)&lt;AF82, -AF61, AF82)</f>
        <v>0</v>
      </c>
      <c r="AG69" s="213">
        <f t="shared" si="172"/>
        <v>0</v>
      </c>
      <c r="AH69" s="213">
        <f t="shared" si="172"/>
        <v>0</v>
      </c>
      <c r="AI69" s="213">
        <f t="shared" si="172"/>
        <v>0</v>
      </c>
      <c r="AJ69" s="370">
        <f>SUM(AF69:AI69)</f>
        <v>0</v>
      </c>
      <c r="AK69" s="371">
        <f>SUM(AJ69,AE69)</f>
        <v>0</v>
      </c>
      <c r="AL69" s="897">
        <v>43</v>
      </c>
      <c r="AM69" s="213">
        <f t="shared" ref="AM69:AP69" si="173">IF(ABS(AM61)&lt;AM82, -AM61, AM82)</f>
        <v>0</v>
      </c>
      <c r="AN69" s="213">
        <f t="shared" si="173"/>
        <v>0</v>
      </c>
      <c r="AO69" s="213">
        <f t="shared" si="173"/>
        <v>0</v>
      </c>
      <c r="AP69" s="213">
        <f t="shared" si="173"/>
        <v>0</v>
      </c>
      <c r="AQ69" s="368">
        <f>SUM(AM69:AP69)</f>
        <v>0</v>
      </c>
      <c r="AR69" s="374">
        <f t="shared" ref="AR69:AU69" si="174">IF(ABS(AR61)&lt;AR82, -AR61, AR82)</f>
        <v>0</v>
      </c>
      <c r="AS69" s="213">
        <f t="shared" si="174"/>
        <v>0</v>
      </c>
      <c r="AT69" s="213">
        <f t="shared" si="174"/>
        <v>0</v>
      </c>
      <c r="AU69" s="213">
        <f t="shared" si="174"/>
        <v>0</v>
      </c>
      <c r="AV69" s="370">
        <f>SUM(AR69:AU69)</f>
        <v>0</v>
      </c>
      <c r="AW69" s="371">
        <f>SUM(AV69,AQ69)</f>
        <v>0</v>
      </c>
      <c r="AX69" s="897">
        <v>43</v>
      </c>
      <c r="AY69" s="213">
        <f t="shared" ref="AY69:BB69" si="175">IF(ABS(AY61)&lt;AY82, -AY61, AY82)</f>
        <v>0</v>
      </c>
      <c r="AZ69" s="213">
        <f t="shared" si="175"/>
        <v>0</v>
      </c>
      <c r="BA69" s="213">
        <f t="shared" si="175"/>
        <v>0</v>
      </c>
      <c r="BB69" s="213">
        <f t="shared" si="175"/>
        <v>0</v>
      </c>
      <c r="BC69" s="368">
        <f>SUM(AY69:BB69)</f>
        <v>0</v>
      </c>
      <c r="BD69" s="374">
        <f t="shared" ref="BD69:BG69" si="176">IF(ABS(BD61)&lt;BD82, -BD61, BD82)</f>
        <v>0</v>
      </c>
      <c r="BE69" s="213">
        <f t="shared" si="176"/>
        <v>0</v>
      </c>
      <c r="BF69" s="213">
        <f t="shared" si="176"/>
        <v>0</v>
      </c>
      <c r="BG69" s="213">
        <f t="shared" si="176"/>
        <v>0</v>
      </c>
      <c r="BH69" s="370">
        <f>SUM(BD69:BG69)</f>
        <v>0</v>
      </c>
      <c r="BI69" s="371">
        <f>SUM(BH69,BC69)</f>
        <v>0</v>
      </c>
      <c r="BJ69" s="897">
        <v>43</v>
      </c>
      <c r="BK69" s="213">
        <f t="shared" ref="BK69:BN69" si="177">IF(ABS(BK61)&lt;BK82, -BK61, BK82)</f>
        <v>0</v>
      </c>
      <c r="BL69" s="213">
        <f t="shared" si="177"/>
        <v>0</v>
      </c>
      <c r="BM69" s="213">
        <f t="shared" si="177"/>
        <v>0</v>
      </c>
      <c r="BN69" s="213">
        <f t="shared" si="177"/>
        <v>0</v>
      </c>
      <c r="BO69" s="368">
        <f>SUM(BK69:BN69)</f>
        <v>0</v>
      </c>
      <c r="BP69" s="374">
        <f t="shared" ref="BP69:BS69" si="178">IF(ABS(BP61)&lt;BP82, -BP61, BP82)</f>
        <v>0</v>
      </c>
      <c r="BQ69" s="213">
        <f t="shared" si="178"/>
        <v>0</v>
      </c>
      <c r="BR69" s="213">
        <f t="shared" si="178"/>
        <v>0</v>
      </c>
      <c r="BS69" s="213">
        <f t="shared" si="178"/>
        <v>0</v>
      </c>
      <c r="BT69" s="370">
        <f>SUM(BP69:BS69)</f>
        <v>0</v>
      </c>
      <c r="BU69" s="371">
        <f>SUM(BT69,BO69)</f>
        <v>0</v>
      </c>
      <c r="BV69" s="897">
        <v>43</v>
      </c>
      <c r="BW69" s="213">
        <f t="shared" ref="BW69:BZ69" si="179">IF(ABS(BW61)&lt;BW82, -BW61, BW82)</f>
        <v>0</v>
      </c>
      <c r="BX69" s="213">
        <f t="shared" si="179"/>
        <v>0</v>
      </c>
      <c r="BY69" s="213">
        <f t="shared" si="179"/>
        <v>0</v>
      </c>
      <c r="BZ69" s="213">
        <f t="shared" si="179"/>
        <v>0</v>
      </c>
      <c r="CA69" s="368">
        <f>SUM(BW69:BZ69)</f>
        <v>0</v>
      </c>
      <c r="CB69" s="374">
        <f t="shared" ref="CB69:CE69" si="180">IF(ABS(CB61)&lt;CB82, -CB61, CB82)</f>
        <v>0</v>
      </c>
      <c r="CC69" s="213">
        <f t="shared" si="180"/>
        <v>0</v>
      </c>
      <c r="CD69" s="213">
        <f t="shared" si="180"/>
        <v>0</v>
      </c>
      <c r="CE69" s="213">
        <f t="shared" si="180"/>
        <v>0</v>
      </c>
      <c r="CF69" s="370">
        <f>SUM(CB69:CE69)</f>
        <v>0</v>
      </c>
      <c r="CG69" s="371">
        <f>SUM(CF69,CA69)</f>
        <v>0</v>
      </c>
      <c r="CH69" s="897">
        <v>43</v>
      </c>
      <c r="CI69" s="370">
        <f t="shared" si="164"/>
        <v>0</v>
      </c>
      <c r="CJ69" s="370">
        <f t="shared" si="164"/>
        <v>0</v>
      </c>
      <c r="CK69" s="370">
        <f t="shared" si="164"/>
        <v>0</v>
      </c>
      <c r="CL69" s="370">
        <f t="shared" si="164"/>
        <v>0</v>
      </c>
      <c r="CM69" s="372">
        <f t="shared" ref="CM69:CM70" si="181">SUM(CI69:CL69)</f>
        <v>0</v>
      </c>
      <c r="CN69" s="370">
        <f t="shared" si="165"/>
        <v>0</v>
      </c>
      <c r="CO69" s="370">
        <f t="shared" si="165"/>
        <v>0</v>
      </c>
      <c r="CP69" s="370">
        <f t="shared" si="165"/>
        <v>0</v>
      </c>
      <c r="CQ69" s="370">
        <f t="shared" si="165"/>
        <v>0</v>
      </c>
      <c r="CR69" s="372">
        <f t="shared" ref="CR69:CR70" si="182">SUM(CN69:CQ69)</f>
        <v>0</v>
      </c>
      <c r="CS69" s="370">
        <f t="shared" si="166"/>
        <v>0</v>
      </c>
      <c r="CT69" s="370">
        <f t="shared" si="166"/>
        <v>0</v>
      </c>
      <c r="CU69" s="370">
        <f t="shared" si="166"/>
        <v>0</v>
      </c>
      <c r="CV69" s="370">
        <f t="shared" si="166"/>
        <v>0</v>
      </c>
      <c r="CW69" s="372">
        <f t="shared" ref="CW69:CW70" si="183">SUM(CS69:CV69)</f>
        <v>0</v>
      </c>
    </row>
    <row r="70" spans="1:135" ht="15.75" customHeight="1">
      <c r="A70" s="79" t="s">
        <v>1386</v>
      </c>
      <c r="B70" s="210">
        <v>44</v>
      </c>
      <c r="C70" s="376">
        <v>266733.12298954313</v>
      </c>
      <c r="D70" s="376">
        <v>227815.33588843743</v>
      </c>
      <c r="E70" s="376">
        <v>0</v>
      </c>
      <c r="F70" s="376">
        <v>0</v>
      </c>
      <c r="G70" s="368">
        <f t="shared" ref="G70" si="184">SUM(C70:F70)</f>
        <v>494548.45887798059</v>
      </c>
      <c r="H70" s="377">
        <v>266733.12298954313</v>
      </c>
      <c r="I70" s="376">
        <v>227815.33588843743</v>
      </c>
      <c r="J70" s="376">
        <v>0</v>
      </c>
      <c r="K70" s="376">
        <v>0</v>
      </c>
      <c r="L70" s="370">
        <f t="shared" ref="L70" si="185">SUM(H70:K70)</f>
        <v>494548.45887798059</v>
      </c>
      <c r="M70" s="371">
        <f t="shared" ref="M70" si="186">SUM(L70,G70)</f>
        <v>989096.91775596119</v>
      </c>
      <c r="N70" s="210">
        <v>46</v>
      </c>
      <c r="O70" s="376">
        <v>301376.69099974859</v>
      </c>
      <c r="P70" s="376">
        <v>284735.39609064831</v>
      </c>
      <c r="Q70" s="376">
        <v>0</v>
      </c>
      <c r="R70" s="376">
        <v>0</v>
      </c>
      <c r="S70" s="368">
        <f t="shared" ref="S70" si="187">SUM(O70:R70)</f>
        <v>586112.0870903969</v>
      </c>
      <c r="T70" s="377">
        <v>301376.69099974859</v>
      </c>
      <c r="U70" s="376">
        <v>284735.39609064831</v>
      </c>
      <c r="V70" s="376">
        <v>0</v>
      </c>
      <c r="W70" s="376">
        <v>0</v>
      </c>
      <c r="X70" s="370">
        <f t="shared" ref="X70" si="188">SUM(T70:W70)</f>
        <v>586112.0870903969</v>
      </c>
      <c r="Y70" s="371">
        <f t="shared" ref="Y70" si="189">SUM(X70,S70)</f>
        <v>1172224.1741807938</v>
      </c>
      <c r="Z70" s="210">
        <v>46</v>
      </c>
      <c r="AA70" s="376">
        <v>52568.82061935692</v>
      </c>
      <c r="AB70" s="376">
        <v>49444.799131350926</v>
      </c>
      <c r="AC70" s="376">
        <v>0</v>
      </c>
      <c r="AD70" s="376">
        <v>0</v>
      </c>
      <c r="AE70" s="368">
        <f t="shared" ref="AE70" si="190">SUM(AA70:AD70)</f>
        <v>102013.61975070785</v>
      </c>
      <c r="AF70" s="377">
        <v>52568.82061935692</v>
      </c>
      <c r="AG70" s="376">
        <v>49444.799131350926</v>
      </c>
      <c r="AH70" s="376">
        <v>0</v>
      </c>
      <c r="AI70" s="376">
        <v>0</v>
      </c>
      <c r="AJ70" s="370">
        <f t="shared" ref="AJ70" si="191">SUM(AF70:AI70)</f>
        <v>102013.61975070785</v>
      </c>
      <c r="AK70" s="371">
        <f t="shared" ref="AK70" si="192">SUM(AJ70,AE70)</f>
        <v>204027.23950141569</v>
      </c>
      <c r="AL70" s="210">
        <v>46</v>
      </c>
      <c r="AM70" s="376">
        <v>1181636.2281055108</v>
      </c>
      <c r="AN70" s="376">
        <v>1188251.2884143505</v>
      </c>
      <c r="AO70" s="376">
        <v>0</v>
      </c>
      <c r="AP70" s="376">
        <v>0</v>
      </c>
      <c r="AQ70" s="368">
        <f t="shared" ref="AQ70" si="193">SUM(AM70:AP70)</f>
        <v>2369887.5165198613</v>
      </c>
      <c r="AR70" s="377">
        <v>1181636.2281055108</v>
      </c>
      <c r="AS70" s="376">
        <v>1188251.2884143505</v>
      </c>
      <c r="AT70" s="376">
        <v>0</v>
      </c>
      <c r="AU70" s="376">
        <v>0</v>
      </c>
      <c r="AV70" s="370">
        <f t="shared" ref="AV70" si="194">SUM(AR70:AU70)</f>
        <v>2369887.5165198613</v>
      </c>
      <c r="AW70" s="371">
        <f t="shared" ref="AW70" si="195">SUM(AV70,AQ70)</f>
        <v>4739775.0330397226</v>
      </c>
      <c r="AX70" s="210">
        <v>46</v>
      </c>
      <c r="AY70" s="376">
        <v>9968.4073113236336</v>
      </c>
      <c r="AZ70" s="376">
        <v>10807.606367508399</v>
      </c>
      <c r="BA70" s="376">
        <v>0</v>
      </c>
      <c r="BB70" s="376">
        <v>0</v>
      </c>
      <c r="BC70" s="368">
        <f t="shared" ref="BC70" si="196">SUM(AY70:BB70)</f>
        <v>20776.013678832031</v>
      </c>
      <c r="BD70" s="377">
        <v>9968.4073113236336</v>
      </c>
      <c r="BE70" s="376">
        <v>10807.606367508399</v>
      </c>
      <c r="BF70" s="376">
        <v>0</v>
      </c>
      <c r="BG70" s="376">
        <v>0</v>
      </c>
      <c r="BH70" s="370">
        <f t="shared" ref="BH70" si="197">SUM(BD70:BG70)</f>
        <v>20776.013678832031</v>
      </c>
      <c r="BI70" s="371">
        <f t="shared" ref="BI70" si="198">SUM(BH70,BC70)</f>
        <v>41552.027357664061</v>
      </c>
      <c r="BJ70" s="210">
        <v>46</v>
      </c>
      <c r="BK70" s="376">
        <v>0</v>
      </c>
      <c r="BL70" s="376">
        <v>0</v>
      </c>
      <c r="BM70" s="376">
        <v>0</v>
      </c>
      <c r="BN70" s="376">
        <v>0</v>
      </c>
      <c r="BO70" s="368">
        <f t="shared" ref="BO70" si="199">SUM(BK70:BN70)</f>
        <v>0</v>
      </c>
      <c r="BP70" s="377">
        <v>0</v>
      </c>
      <c r="BQ70" s="376">
        <v>0</v>
      </c>
      <c r="BR70" s="376">
        <v>0</v>
      </c>
      <c r="BS70" s="376">
        <v>0</v>
      </c>
      <c r="BT70" s="370">
        <f t="shared" ref="BT70" si="200">SUM(BP70:BS70)</f>
        <v>0</v>
      </c>
      <c r="BU70" s="371">
        <f t="shared" ref="BU70" si="201">SUM(BT70,BO70)</f>
        <v>0</v>
      </c>
      <c r="BV70" s="210">
        <v>46</v>
      </c>
      <c r="BW70" s="376">
        <v>9968.4073113236336</v>
      </c>
      <c r="BX70" s="376">
        <v>9906.9725035493648</v>
      </c>
      <c r="BY70" s="376">
        <v>0</v>
      </c>
      <c r="BZ70" s="376">
        <v>0</v>
      </c>
      <c r="CA70" s="368">
        <f t="shared" ref="CA70" si="202">SUM(BW70:BZ70)</f>
        <v>19875.379814872998</v>
      </c>
      <c r="CB70" s="377">
        <v>9968.4073113236336</v>
      </c>
      <c r="CC70" s="376">
        <v>9906.9725035493648</v>
      </c>
      <c r="CD70" s="376">
        <v>0</v>
      </c>
      <c r="CE70" s="376">
        <v>0</v>
      </c>
      <c r="CF70" s="370">
        <f>SUM(CB70:CE70)</f>
        <v>19875.379814872998</v>
      </c>
      <c r="CG70" s="371">
        <f>SUM(CF70,CA70)</f>
        <v>39750.759629745997</v>
      </c>
      <c r="CH70" s="210">
        <v>44</v>
      </c>
      <c r="CI70" s="370">
        <f t="shared" si="164"/>
        <v>1822251.6773368064</v>
      </c>
      <c r="CJ70" s="370">
        <f t="shared" si="164"/>
        <v>1770961.398395845</v>
      </c>
      <c r="CK70" s="370">
        <f t="shared" si="164"/>
        <v>0</v>
      </c>
      <c r="CL70" s="370">
        <f t="shared" si="164"/>
        <v>0</v>
      </c>
      <c r="CM70" s="372">
        <f t="shared" si="181"/>
        <v>3593213.0757326512</v>
      </c>
      <c r="CN70" s="370">
        <f t="shared" si="165"/>
        <v>1822251.6773368064</v>
      </c>
      <c r="CO70" s="370">
        <f t="shared" si="165"/>
        <v>1770961.398395845</v>
      </c>
      <c r="CP70" s="370">
        <f t="shared" si="165"/>
        <v>0</v>
      </c>
      <c r="CQ70" s="370">
        <f t="shared" si="165"/>
        <v>0</v>
      </c>
      <c r="CR70" s="372">
        <f t="shared" si="182"/>
        <v>3593213.0757326512</v>
      </c>
      <c r="CS70" s="370">
        <f t="shared" si="166"/>
        <v>3644503.3546736129</v>
      </c>
      <c r="CT70" s="370">
        <f t="shared" si="166"/>
        <v>3541922.7967916899</v>
      </c>
      <c r="CU70" s="370">
        <f t="shared" si="166"/>
        <v>0</v>
      </c>
      <c r="CV70" s="370">
        <f t="shared" si="166"/>
        <v>0</v>
      </c>
      <c r="CW70" s="372">
        <f t="shared" si="183"/>
        <v>7186426.1514653023</v>
      </c>
    </row>
    <row r="71" spans="1:135" s="14" customFormat="1" ht="15.75" customHeight="1">
      <c r="A71" s="88"/>
      <c r="B71" s="210"/>
      <c r="C71" s="171" t="s">
        <v>1362</v>
      </c>
      <c r="D71" s="171" t="s">
        <v>1362</v>
      </c>
      <c r="E71" s="171" t="s">
        <v>1362</v>
      </c>
      <c r="F71" s="171" t="s">
        <v>1362</v>
      </c>
      <c r="G71" s="337"/>
      <c r="H71" s="338" t="s">
        <v>1362</v>
      </c>
      <c r="I71" s="171" t="s">
        <v>1362</v>
      </c>
      <c r="J71" s="171" t="s">
        <v>1362</v>
      </c>
      <c r="K71" s="171" t="s">
        <v>1362</v>
      </c>
      <c r="L71" s="339"/>
      <c r="M71" s="338" t="s">
        <v>1362</v>
      </c>
      <c r="N71" s="210"/>
      <c r="O71" s="171" t="s">
        <v>1362</v>
      </c>
      <c r="P71" s="171" t="s">
        <v>1362</v>
      </c>
      <c r="Q71" s="171" t="s">
        <v>1362</v>
      </c>
      <c r="R71" s="171" t="s">
        <v>1362</v>
      </c>
      <c r="S71" s="337"/>
      <c r="T71" s="338" t="s">
        <v>1362</v>
      </c>
      <c r="U71" s="171" t="s">
        <v>1362</v>
      </c>
      <c r="V71" s="171" t="s">
        <v>1362</v>
      </c>
      <c r="W71" s="171" t="s">
        <v>1362</v>
      </c>
      <c r="X71" s="339"/>
      <c r="Y71" s="338" t="s">
        <v>1362</v>
      </c>
      <c r="Z71" s="210"/>
      <c r="AA71" s="171" t="s">
        <v>1362</v>
      </c>
      <c r="AB71" s="171" t="s">
        <v>1362</v>
      </c>
      <c r="AC71" s="171" t="s">
        <v>1362</v>
      </c>
      <c r="AD71" s="171" t="s">
        <v>1362</v>
      </c>
      <c r="AE71" s="337"/>
      <c r="AF71" s="338" t="s">
        <v>1362</v>
      </c>
      <c r="AG71" s="171" t="s">
        <v>1362</v>
      </c>
      <c r="AH71" s="171" t="s">
        <v>1362</v>
      </c>
      <c r="AI71" s="171" t="s">
        <v>1362</v>
      </c>
      <c r="AJ71" s="339"/>
      <c r="AK71" s="338" t="s">
        <v>1362</v>
      </c>
      <c r="AL71" s="210"/>
      <c r="AM71" s="171" t="s">
        <v>1362</v>
      </c>
      <c r="AN71" s="171" t="s">
        <v>1362</v>
      </c>
      <c r="AO71" s="171" t="s">
        <v>1362</v>
      </c>
      <c r="AP71" s="171" t="s">
        <v>1362</v>
      </c>
      <c r="AQ71" s="337"/>
      <c r="AR71" s="338" t="s">
        <v>1362</v>
      </c>
      <c r="AS71" s="171" t="s">
        <v>1362</v>
      </c>
      <c r="AT71" s="171" t="s">
        <v>1362</v>
      </c>
      <c r="AU71" s="171" t="s">
        <v>1362</v>
      </c>
      <c r="AV71" s="339"/>
      <c r="AW71" s="338" t="s">
        <v>1362</v>
      </c>
      <c r="AX71" s="210"/>
      <c r="AY71" s="171" t="s">
        <v>1362</v>
      </c>
      <c r="AZ71" s="171" t="s">
        <v>1362</v>
      </c>
      <c r="BA71" s="171" t="s">
        <v>1362</v>
      </c>
      <c r="BB71" s="171" t="s">
        <v>1362</v>
      </c>
      <c r="BC71" s="337"/>
      <c r="BD71" s="338" t="s">
        <v>1362</v>
      </c>
      <c r="BE71" s="171" t="s">
        <v>1362</v>
      </c>
      <c r="BF71" s="171" t="s">
        <v>1362</v>
      </c>
      <c r="BG71" s="171" t="s">
        <v>1362</v>
      </c>
      <c r="BH71" s="339"/>
      <c r="BI71" s="338" t="s">
        <v>1362</v>
      </c>
      <c r="BJ71" s="210"/>
      <c r="BK71" s="171" t="s">
        <v>1362</v>
      </c>
      <c r="BL71" s="171" t="s">
        <v>1362</v>
      </c>
      <c r="BM71" s="171" t="s">
        <v>1362</v>
      </c>
      <c r="BN71" s="171" t="s">
        <v>1362</v>
      </c>
      <c r="BO71" s="337"/>
      <c r="BP71" s="338" t="s">
        <v>1362</v>
      </c>
      <c r="BQ71" s="171" t="s">
        <v>1362</v>
      </c>
      <c r="BR71" s="171" t="s">
        <v>1362</v>
      </c>
      <c r="BS71" s="171" t="s">
        <v>1362</v>
      </c>
      <c r="BT71" s="339"/>
      <c r="BU71" s="338" t="s">
        <v>1362</v>
      </c>
      <c r="BV71" s="210"/>
      <c r="BW71" s="171" t="s">
        <v>1362</v>
      </c>
      <c r="BX71" s="171" t="s">
        <v>1362</v>
      </c>
      <c r="BY71" s="171" t="s">
        <v>1362</v>
      </c>
      <c r="BZ71" s="171" t="s">
        <v>1362</v>
      </c>
      <c r="CA71" s="337"/>
      <c r="CB71" s="338" t="s">
        <v>1362</v>
      </c>
      <c r="CC71" s="171" t="s">
        <v>1362</v>
      </c>
      <c r="CD71" s="171" t="s">
        <v>1362</v>
      </c>
      <c r="CE71" s="171" t="s">
        <v>1362</v>
      </c>
      <c r="CF71" s="339"/>
      <c r="CG71" s="338" t="s">
        <v>1362</v>
      </c>
      <c r="CH71" s="210"/>
      <c r="CI71" s="339"/>
      <c r="CJ71" s="339"/>
      <c r="CK71" s="339"/>
      <c r="CL71" s="339"/>
      <c r="CM71" s="171"/>
      <c r="CN71" s="339"/>
      <c r="CO71" s="339"/>
      <c r="CP71" s="339"/>
      <c r="CQ71" s="339"/>
      <c r="CR71" s="171"/>
      <c r="CS71" s="339"/>
      <c r="CT71" s="339"/>
      <c r="CU71" s="339"/>
      <c r="CV71" s="339"/>
      <c r="CW71" s="171"/>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row>
    <row r="72" spans="1:135" s="14" customFormat="1">
      <c r="A72" s="16" t="s">
        <v>267</v>
      </c>
      <c r="B72" s="210">
        <v>45</v>
      </c>
      <c r="C72" s="198">
        <f t="shared" ref="C72:M72" si="203">SUM(C68:C70)</f>
        <v>473208.25428126543</v>
      </c>
      <c r="D72" s="198">
        <f t="shared" si="203"/>
        <v>487040.56266966322</v>
      </c>
      <c r="E72" s="198">
        <f t="shared" si="203"/>
        <v>0</v>
      </c>
      <c r="F72" s="198">
        <f t="shared" si="203"/>
        <v>0</v>
      </c>
      <c r="G72" s="203">
        <f t="shared" si="203"/>
        <v>960248.81695092865</v>
      </c>
      <c r="H72" s="200">
        <f t="shared" si="203"/>
        <v>471870.76741383423</v>
      </c>
      <c r="I72" s="198">
        <f t="shared" si="203"/>
        <v>485689.6619565693</v>
      </c>
      <c r="J72" s="198">
        <f t="shared" si="203"/>
        <v>0</v>
      </c>
      <c r="K72" s="198">
        <f t="shared" si="203"/>
        <v>0</v>
      </c>
      <c r="L72" s="201">
        <f t="shared" si="203"/>
        <v>957560.42937040352</v>
      </c>
      <c r="M72" s="200">
        <f t="shared" si="203"/>
        <v>1917809.2463213322</v>
      </c>
      <c r="N72" s="210">
        <v>45</v>
      </c>
      <c r="O72" s="198">
        <f t="shared" ref="O72:Y72" si="204">SUM(O68:O70)</f>
        <v>534669.02134477824</v>
      </c>
      <c r="P72" s="198">
        <f t="shared" si="204"/>
        <v>608728.499260779</v>
      </c>
      <c r="Q72" s="198">
        <f t="shared" si="204"/>
        <v>0</v>
      </c>
      <c r="R72" s="198">
        <f t="shared" si="204"/>
        <v>0</v>
      </c>
      <c r="S72" s="203">
        <f t="shared" si="204"/>
        <v>1143397.5206055571</v>
      </c>
      <c r="T72" s="200">
        <f t="shared" si="204"/>
        <v>533157.82032915542</v>
      </c>
      <c r="U72" s="198">
        <f t="shared" si="204"/>
        <v>607040.07364130998</v>
      </c>
      <c r="V72" s="198">
        <f t="shared" si="204"/>
        <v>0</v>
      </c>
      <c r="W72" s="198">
        <f t="shared" si="204"/>
        <v>0</v>
      </c>
      <c r="X72" s="201">
        <f t="shared" si="204"/>
        <v>1140197.8939704653</v>
      </c>
      <c r="Y72" s="200">
        <f t="shared" si="204"/>
        <v>2283595.4145760229</v>
      </c>
      <c r="Z72" s="210">
        <v>45</v>
      </c>
      <c r="AA72" s="198">
        <f t="shared" ref="AA72:AK72" si="205">SUM(AA68:AA70)</f>
        <v>93261.757505407775</v>
      </c>
      <c r="AB72" s="198">
        <f t="shared" si="205"/>
        <v>105706.76770335843</v>
      </c>
      <c r="AC72" s="198">
        <f t="shared" si="205"/>
        <v>0</v>
      </c>
      <c r="AD72" s="198">
        <f t="shared" si="205"/>
        <v>0</v>
      </c>
      <c r="AE72" s="203">
        <f t="shared" si="205"/>
        <v>198968.52520876622</v>
      </c>
      <c r="AF72" s="200">
        <f t="shared" si="205"/>
        <v>92998.160294732545</v>
      </c>
      <c r="AG72" s="198">
        <f t="shared" si="205"/>
        <v>105413.56964386502</v>
      </c>
      <c r="AH72" s="198">
        <f t="shared" si="205"/>
        <v>0</v>
      </c>
      <c r="AI72" s="198">
        <f t="shared" si="205"/>
        <v>0</v>
      </c>
      <c r="AJ72" s="201">
        <f t="shared" si="205"/>
        <v>198411.72993859753</v>
      </c>
      <c r="AK72" s="200">
        <f t="shared" si="205"/>
        <v>397380.25514736376</v>
      </c>
      <c r="AL72" s="210">
        <v>45</v>
      </c>
      <c r="AM72" s="198">
        <f t="shared" ref="AM72:AW72" si="206">SUM(AM68:AM70)</f>
        <v>2096327.6342669632</v>
      </c>
      <c r="AN72" s="198">
        <f t="shared" si="206"/>
        <v>2540331.948441274</v>
      </c>
      <c r="AO72" s="198">
        <f t="shared" si="206"/>
        <v>0</v>
      </c>
      <c r="AP72" s="198">
        <f t="shared" si="206"/>
        <v>0</v>
      </c>
      <c r="AQ72" s="203">
        <f t="shared" si="206"/>
        <v>4636659.5827082377</v>
      </c>
      <c r="AR72" s="200">
        <f t="shared" si="206"/>
        <v>2090402.5248562582</v>
      </c>
      <c r="AS72" s="198">
        <f t="shared" si="206"/>
        <v>2533285.8489914993</v>
      </c>
      <c r="AT72" s="198">
        <f t="shared" si="206"/>
        <v>0</v>
      </c>
      <c r="AU72" s="198">
        <f t="shared" si="206"/>
        <v>0</v>
      </c>
      <c r="AV72" s="201">
        <f t="shared" si="206"/>
        <v>4623688.3738477575</v>
      </c>
      <c r="AW72" s="200">
        <f t="shared" si="206"/>
        <v>9260347.9565559942</v>
      </c>
      <c r="AX72" s="210">
        <v>45</v>
      </c>
      <c r="AY72" s="198">
        <f t="shared" ref="AY72:BI72" si="207">SUM(AY68:AY70)</f>
        <v>17684.840071178514</v>
      </c>
      <c r="AZ72" s="198">
        <f t="shared" si="207"/>
        <v>23105.304416034625</v>
      </c>
      <c r="BA72" s="198">
        <f t="shared" si="207"/>
        <v>0</v>
      </c>
      <c r="BB72" s="198">
        <f t="shared" si="207"/>
        <v>0</v>
      </c>
      <c r="BC72" s="203">
        <f t="shared" si="207"/>
        <v>40790.14448721314</v>
      </c>
      <c r="BD72" s="200">
        <f t="shared" si="207"/>
        <v>17634.855225956933</v>
      </c>
      <c r="BE72" s="198">
        <f t="shared" si="207"/>
        <v>23041.217408495082</v>
      </c>
      <c r="BF72" s="198">
        <f t="shared" si="207"/>
        <v>0</v>
      </c>
      <c r="BG72" s="198">
        <f t="shared" si="207"/>
        <v>0</v>
      </c>
      <c r="BH72" s="201">
        <f t="shared" si="207"/>
        <v>40676.072634452015</v>
      </c>
      <c r="BI72" s="200">
        <f t="shared" si="207"/>
        <v>81466.217121665162</v>
      </c>
      <c r="BJ72" s="210">
        <v>45</v>
      </c>
      <c r="BK72" s="198">
        <f t="shared" ref="BK72:BU72" si="208">SUM(BK68:BK70)</f>
        <v>0</v>
      </c>
      <c r="BL72" s="198">
        <f t="shared" si="208"/>
        <v>0</v>
      </c>
      <c r="BM72" s="198">
        <f t="shared" si="208"/>
        <v>0</v>
      </c>
      <c r="BN72" s="198">
        <f t="shared" si="208"/>
        <v>0</v>
      </c>
      <c r="BO72" s="203">
        <f t="shared" si="208"/>
        <v>0</v>
      </c>
      <c r="BP72" s="200">
        <f t="shared" si="208"/>
        <v>0</v>
      </c>
      <c r="BQ72" s="198">
        <f t="shared" si="208"/>
        <v>0</v>
      </c>
      <c r="BR72" s="198">
        <f t="shared" si="208"/>
        <v>0</v>
      </c>
      <c r="BS72" s="198">
        <f t="shared" si="208"/>
        <v>0</v>
      </c>
      <c r="BT72" s="201">
        <f t="shared" si="208"/>
        <v>0</v>
      </c>
      <c r="BU72" s="200">
        <f t="shared" si="208"/>
        <v>0</v>
      </c>
      <c r="BV72" s="210">
        <v>45</v>
      </c>
      <c r="BW72" s="198">
        <f t="shared" ref="BW72:CG72" si="209">SUM(BW68:BW70)</f>
        <v>17684.840071178514</v>
      </c>
      <c r="BX72" s="198">
        <f t="shared" si="209"/>
        <v>21179.862381365077</v>
      </c>
      <c r="BY72" s="198">
        <f t="shared" si="209"/>
        <v>0</v>
      </c>
      <c r="BZ72" s="198">
        <f t="shared" si="209"/>
        <v>0</v>
      </c>
      <c r="CA72" s="203">
        <f t="shared" si="209"/>
        <v>38864.702452543592</v>
      </c>
      <c r="CB72" s="200">
        <f t="shared" si="209"/>
        <v>17634.855225956933</v>
      </c>
      <c r="CC72" s="198">
        <f t="shared" si="209"/>
        <v>21121.115957787159</v>
      </c>
      <c r="CD72" s="198">
        <f t="shared" si="209"/>
        <v>0</v>
      </c>
      <c r="CE72" s="198">
        <f t="shared" si="209"/>
        <v>0</v>
      </c>
      <c r="CF72" s="201">
        <f t="shared" si="209"/>
        <v>38755.971183744099</v>
      </c>
      <c r="CG72" s="200">
        <f t="shared" si="209"/>
        <v>77620.673636287684</v>
      </c>
      <c r="CH72" s="210">
        <v>45</v>
      </c>
      <c r="CI72" s="201">
        <f>SUM(CI68:CI70)</f>
        <v>3232836.3475407716</v>
      </c>
      <c r="CJ72" s="201">
        <f>SUM(CJ68:CJ70)</f>
        <v>3786092.9448724743</v>
      </c>
      <c r="CK72" s="201">
        <f>SUM(CK68:CK70)</f>
        <v>0</v>
      </c>
      <c r="CL72" s="201">
        <f>SUM(CL68:CL70)</f>
        <v>0</v>
      </c>
      <c r="CM72" s="198">
        <f>SUM(CI72:CL72)</f>
        <v>7018929.2924132459</v>
      </c>
      <c r="CN72" s="201">
        <f>SUM(CN68:CN70)</f>
        <v>3223698.9833458941</v>
      </c>
      <c r="CO72" s="201">
        <f>SUM(CO68:CO70)</f>
        <v>3775591.4875995256</v>
      </c>
      <c r="CP72" s="201">
        <f>SUM(CP68:CP70)</f>
        <v>0</v>
      </c>
      <c r="CQ72" s="201">
        <f>SUM(CQ68:CQ70)</f>
        <v>0</v>
      </c>
      <c r="CR72" s="198">
        <f>SUM(CN72:CQ72)</f>
        <v>6999290.4709454197</v>
      </c>
      <c r="CS72" s="201">
        <f>SUM(CS68:CS70)</f>
        <v>6456535.3308866657</v>
      </c>
      <c r="CT72" s="201">
        <f>SUM(CT68:CT70)</f>
        <v>7561684.4324719999</v>
      </c>
      <c r="CU72" s="201">
        <f>SUM(CU68:CU70)</f>
        <v>0</v>
      </c>
      <c r="CV72" s="201">
        <f>SUM(CV68:CV70)</f>
        <v>0</v>
      </c>
      <c r="CW72" s="198">
        <f>SUM(CS72:CV72)</f>
        <v>14018219.763358666</v>
      </c>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row>
    <row r="73" spans="1:135" ht="15.75" customHeight="1">
      <c r="B73" s="210"/>
      <c r="C73" s="162"/>
      <c r="D73" s="162"/>
      <c r="E73" s="162"/>
      <c r="F73" s="162"/>
      <c r="G73" s="340"/>
      <c r="H73" s="341"/>
      <c r="I73" s="162"/>
      <c r="J73" s="162"/>
      <c r="K73" s="162"/>
      <c r="L73" s="162"/>
      <c r="M73" s="342"/>
      <c r="N73" s="210"/>
      <c r="O73" s="162"/>
      <c r="P73" s="162"/>
      <c r="Q73" s="162"/>
      <c r="R73" s="162"/>
      <c r="S73" s="340"/>
      <c r="T73" s="341"/>
      <c r="U73" s="162"/>
      <c r="V73" s="162"/>
      <c r="W73" s="162"/>
      <c r="X73" s="162"/>
      <c r="Y73" s="342"/>
      <c r="Z73" s="210"/>
      <c r="AA73" s="162"/>
      <c r="AB73" s="162"/>
      <c r="AC73" s="162"/>
      <c r="AD73" s="162"/>
      <c r="AE73" s="340"/>
      <c r="AF73" s="341"/>
      <c r="AG73" s="162"/>
      <c r="AH73" s="162"/>
      <c r="AI73" s="162"/>
      <c r="AJ73" s="162"/>
      <c r="AK73" s="342"/>
      <c r="AL73" s="210"/>
      <c r="AM73" s="162"/>
      <c r="AN73" s="162"/>
      <c r="AO73" s="162"/>
      <c r="AP73" s="162"/>
      <c r="AQ73" s="340"/>
      <c r="AR73" s="341"/>
      <c r="AS73" s="162"/>
      <c r="AT73" s="162"/>
      <c r="AU73" s="162"/>
      <c r="AV73" s="162"/>
      <c r="AW73" s="342"/>
      <c r="AX73" s="210"/>
      <c r="AY73" s="162"/>
      <c r="AZ73" s="162"/>
      <c r="BA73" s="162"/>
      <c r="BB73" s="162"/>
      <c r="BC73" s="340"/>
      <c r="BD73" s="341"/>
      <c r="BE73" s="162"/>
      <c r="BF73" s="162"/>
      <c r="BG73" s="162"/>
      <c r="BH73" s="162"/>
      <c r="BI73" s="342"/>
      <c r="BJ73" s="210"/>
      <c r="BK73" s="162"/>
      <c r="BL73" s="162"/>
      <c r="BM73" s="162"/>
      <c r="BN73" s="162"/>
      <c r="BO73" s="340"/>
      <c r="BP73" s="341"/>
      <c r="BQ73" s="162"/>
      <c r="BR73" s="162"/>
      <c r="BS73" s="162"/>
      <c r="BT73" s="162"/>
      <c r="BU73" s="342"/>
      <c r="BV73" s="210"/>
      <c r="BW73" s="162"/>
      <c r="BX73" s="162"/>
      <c r="BY73" s="162"/>
      <c r="BZ73" s="162"/>
      <c r="CA73" s="340"/>
      <c r="CB73" s="341"/>
      <c r="CC73" s="162"/>
      <c r="CD73" s="162"/>
      <c r="CE73" s="162"/>
      <c r="CF73" s="162"/>
      <c r="CG73" s="342"/>
      <c r="CH73" s="210"/>
      <c r="CI73" s="162"/>
      <c r="CJ73" s="162"/>
      <c r="CK73" s="162"/>
      <c r="CL73" s="162"/>
      <c r="CM73" s="375"/>
      <c r="CN73" s="162"/>
      <c r="CO73" s="162"/>
      <c r="CP73" s="162"/>
      <c r="CQ73" s="162"/>
      <c r="CR73" s="375"/>
      <c r="CS73" s="162"/>
      <c r="CT73" s="162"/>
      <c r="CU73" s="162"/>
      <c r="CV73" s="162"/>
      <c r="CW73" s="375"/>
    </row>
    <row r="74" spans="1:135" ht="15.75" customHeight="1">
      <c r="A74" s="16" t="s">
        <v>269</v>
      </c>
      <c r="B74" s="210"/>
      <c r="C74" s="162"/>
      <c r="D74" s="162"/>
      <c r="E74" s="162"/>
      <c r="F74" s="162"/>
      <c r="G74" s="340"/>
      <c r="H74" s="341"/>
      <c r="I74" s="162"/>
      <c r="J74" s="162"/>
      <c r="K74" s="162"/>
      <c r="L74" s="162"/>
      <c r="M74" s="342"/>
      <c r="N74" s="210"/>
      <c r="O74" s="162"/>
      <c r="P74" s="162"/>
      <c r="Q74" s="162"/>
      <c r="R74" s="162"/>
      <c r="S74" s="340"/>
      <c r="T74" s="341"/>
      <c r="U74" s="162"/>
      <c r="V74" s="162"/>
      <c r="W74" s="162"/>
      <c r="X74" s="162"/>
      <c r="Y74" s="342"/>
      <c r="Z74" s="210"/>
      <c r="AA74" s="162"/>
      <c r="AB74" s="162"/>
      <c r="AC74" s="162"/>
      <c r="AD74" s="162"/>
      <c r="AE74" s="340"/>
      <c r="AF74" s="341"/>
      <c r="AG74" s="162"/>
      <c r="AH74" s="162"/>
      <c r="AI74" s="162"/>
      <c r="AJ74" s="162"/>
      <c r="AK74" s="342"/>
      <c r="AL74" s="210"/>
      <c r="AM74" s="162"/>
      <c r="AN74" s="162"/>
      <c r="AO74" s="162"/>
      <c r="AP74" s="162"/>
      <c r="AQ74" s="340"/>
      <c r="AR74" s="341"/>
      <c r="AS74" s="162"/>
      <c r="AT74" s="162"/>
      <c r="AU74" s="162"/>
      <c r="AV74" s="162"/>
      <c r="AW74" s="342"/>
      <c r="AX74" s="210"/>
      <c r="AY74" s="162"/>
      <c r="AZ74" s="162"/>
      <c r="BA74" s="162"/>
      <c r="BB74" s="162"/>
      <c r="BC74" s="340"/>
      <c r="BD74" s="341"/>
      <c r="BE74" s="162"/>
      <c r="BF74" s="162"/>
      <c r="BG74" s="162"/>
      <c r="BH74" s="162"/>
      <c r="BI74" s="342"/>
      <c r="BJ74" s="210"/>
      <c r="BK74" s="162"/>
      <c r="BL74" s="162"/>
      <c r="BM74" s="162"/>
      <c r="BN74" s="162"/>
      <c r="BO74" s="340"/>
      <c r="BP74" s="341"/>
      <c r="BQ74" s="162"/>
      <c r="BR74" s="162"/>
      <c r="BS74" s="162"/>
      <c r="BT74" s="162"/>
      <c r="BU74" s="342"/>
      <c r="BV74" s="210"/>
      <c r="BW74" s="162"/>
      <c r="BX74" s="162"/>
      <c r="BY74" s="162"/>
      <c r="BZ74" s="162"/>
      <c r="CA74" s="340"/>
      <c r="CB74" s="341"/>
      <c r="CC74" s="162"/>
      <c r="CD74" s="162"/>
      <c r="CE74" s="162"/>
      <c r="CF74" s="162"/>
      <c r="CG74" s="342"/>
      <c r="CH74" s="210"/>
      <c r="CI74" s="162"/>
      <c r="CJ74" s="162"/>
      <c r="CK74" s="162"/>
      <c r="CL74" s="162"/>
      <c r="CM74" s="375"/>
      <c r="CN74" s="162"/>
      <c r="CO74" s="162"/>
      <c r="CP74" s="162"/>
      <c r="CQ74" s="162"/>
      <c r="CR74" s="375"/>
      <c r="CS74" s="162"/>
      <c r="CT74" s="162"/>
      <c r="CU74" s="162"/>
      <c r="CV74" s="162"/>
      <c r="CW74" s="375"/>
    </row>
    <row r="75" spans="1:135" s="14" customFormat="1" ht="15.75" customHeight="1">
      <c r="A75" s="79" t="s">
        <v>270</v>
      </c>
      <c r="B75" s="210">
        <v>46</v>
      </c>
      <c r="C75" s="376">
        <v>88368.100215683575</v>
      </c>
      <c r="D75" s="376">
        <v>88406.050915735294</v>
      </c>
      <c r="E75" s="376">
        <v>0</v>
      </c>
      <c r="F75" s="376">
        <v>0</v>
      </c>
      <c r="G75" s="368">
        <f t="shared" ref="G75:G85" si="210">SUM(C75:F75)</f>
        <v>176774.15113141888</v>
      </c>
      <c r="H75" s="377">
        <v>89705.587083114791</v>
      </c>
      <c r="I75" s="376">
        <v>89756.951628829251</v>
      </c>
      <c r="J75" s="376">
        <v>0</v>
      </c>
      <c r="K75" s="376">
        <v>0</v>
      </c>
      <c r="L75" s="370">
        <f t="shared" ref="L75:L85" si="211">SUM(H75:K75)</f>
        <v>179462.53871194404</v>
      </c>
      <c r="M75" s="371">
        <f t="shared" ref="M75:M85" si="212">SUM(L75,G75)</f>
        <v>356236.6898433629</v>
      </c>
      <c r="N75" s="210">
        <v>46</v>
      </c>
      <c r="O75" s="376">
        <v>99845.438520887998</v>
      </c>
      <c r="P75" s="376">
        <v>110494.4573908271</v>
      </c>
      <c r="Q75" s="376">
        <v>0</v>
      </c>
      <c r="R75" s="376">
        <v>0</v>
      </c>
      <c r="S75" s="368">
        <f t="shared" ref="S75:S85" si="213">SUM(O75:R75)</f>
        <v>210339.89591171511</v>
      </c>
      <c r="T75" s="377">
        <v>101356.6395365108</v>
      </c>
      <c r="U75" s="376">
        <v>112182.88301029598</v>
      </c>
      <c r="V75" s="376">
        <v>0</v>
      </c>
      <c r="W75" s="376">
        <v>0</v>
      </c>
      <c r="X75" s="370">
        <f t="shared" ref="X75:X85" si="214">SUM(T75:W75)</f>
        <v>213539.52254680678</v>
      </c>
      <c r="Y75" s="371">
        <f t="shared" ref="Y75:Y85" si="215">SUM(X75,S75)</f>
        <v>423879.41845852189</v>
      </c>
      <c r="Z75" s="210">
        <v>46</v>
      </c>
      <c r="AA75" s="376">
        <v>17415.9352863489</v>
      </c>
      <c r="AB75" s="376">
        <v>19187.555624723729</v>
      </c>
      <c r="AC75" s="376">
        <v>0</v>
      </c>
      <c r="AD75" s="376">
        <v>0</v>
      </c>
      <c r="AE75" s="368">
        <f t="shared" ref="AE75:AE85" si="216">SUM(AA75:AD75)</f>
        <v>36603.490911072629</v>
      </c>
      <c r="AF75" s="377">
        <v>17679.532497024131</v>
      </c>
      <c r="AG75" s="376">
        <v>19480.753684217139</v>
      </c>
      <c r="AH75" s="376">
        <v>0</v>
      </c>
      <c r="AI75" s="376">
        <v>0</v>
      </c>
      <c r="AJ75" s="370">
        <f t="shared" ref="AJ75:AJ85" si="217">SUM(AF75:AI75)</f>
        <v>37160.286181241274</v>
      </c>
      <c r="AK75" s="371">
        <f t="shared" ref="AK75:AK85" si="218">SUM(AJ75,AE75)</f>
        <v>73763.777092313903</v>
      </c>
      <c r="AL75" s="210">
        <v>46</v>
      </c>
      <c r="AM75" s="376">
        <v>391473.49775454664</v>
      </c>
      <c r="AN75" s="376">
        <v>461112.96017266402</v>
      </c>
      <c r="AO75" s="376">
        <v>0</v>
      </c>
      <c r="AP75" s="376">
        <v>0</v>
      </c>
      <c r="AQ75" s="368">
        <f t="shared" ref="AQ75:AQ85" si="219">SUM(AM75:AP75)</f>
        <v>852586.45792721072</v>
      </c>
      <c r="AR75" s="377">
        <v>397398.60716525163</v>
      </c>
      <c r="AS75" s="376">
        <v>468159.05962243868</v>
      </c>
      <c r="AT75" s="376">
        <v>0</v>
      </c>
      <c r="AU75" s="376">
        <v>0</v>
      </c>
      <c r="AV75" s="370">
        <f t="shared" ref="AV75:AV85" si="220">SUM(AR75:AU75)</f>
        <v>865557.66678769025</v>
      </c>
      <c r="AW75" s="371">
        <f t="shared" ref="AW75:AW85" si="221">SUM(AV75,AQ75)</f>
        <v>1718144.124714901</v>
      </c>
      <c r="AX75" s="210">
        <v>46</v>
      </c>
      <c r="AY75" s="376">
        <v>3302.5115381426913</v>
      </c>
      <c r="AZ75" s="376">
        <v>4194.0012294478101</v>
      </c>
      <c r="BA75" s="376">
        <v>0</v>
      </c>
      <c r="BB75" s="376">
        <v>0</v>
      </c>
      <c r="BC75" s="368">
        <f t="shared" ref="BC75:BC85" si="222">SUM(AY75:BB75)</f>
        <v>7496.5127675905014</v>
      </c>
      <c r="BD75" s="377">
        <v>3352.4963833642696</v>
      </c>
      <c r="BE75" s="376">
        <v>4258.0882369873534</v>
      </c>
      <c r="BF75" s="376">
        <v>0</v>
      </c>
      <c r="BG75" s="376">
        <v>0</v>
      </c>
      <c r="BH75" s="370">
        <f t="shared" ref="BH75:BH85" si="223">SUM(BD75:BG75)</f>
        <v>7610.584620351623</v>
      </c>
      <c r="BI75" s="371">
        <f t="shared" ref="BI75:BI85" si="224">SUM(BH75,BC75)</f>
        <v>15107.097387942125</v>
      </c>
      <c r="BJ75" s="210">
        <v>46</v>
      </c>
      <c r="BK75" s="376">
        <v>0</v>
      </c>
      <c r="BL75" s="376">
        <v>0</v>
      </c>
      <c r="BM75" s="376">
        <v>0</v>
      </c>
      <c r="BN75" s="376">
        <v>0</v>
      </c>
      <c r="BO75" s="368">
        <f t="shared" ref="BO75:BO85" si="225">SUM(BK75:BN75)</f>
        <v>0</v>
      </c>
      <c r="BP75" s="377">
        <v>0</v>
      </c>
      <c r="BQ75" s="376">
        <v>0</v>
      </c>
      <c r="BR75" s="376">
        <v>0</v>
      </c>
      <c r="BS75" s="376">
        <v>0</v>
      </c>
      <c r="BT75" s="370">
        <f t="shared" ref="BT75:BT85" si="226">SUM(BP75:BS75)</f>
        <v>0</v>
      </c>
      <c r="BU75" s="371">
        <f t="shared" ref="BU75:BU85" si="227">SUM(BT75,BO75)</f>
        <v>0</v>
      </c>
      <c r="BV75" s="210">
        <v>46</v>
      </c>
      <c r="BW75" s="376">
        <v>3302.5115381426913</v>
      </c>
      <c r="BX75" s="376">
        <v>3844.5011269938263</v>
      </c>
      <c r="BY75" s="376">
        <v>0</v>
      </c>
      <c r="BZ75" s="376">
        <v>0</v>
      </c>
      <c r="CA75" s="368">
        <f t="shared" ref="CA75:CA85" si="228">SUM(BW75:BZ75)</f>
        <v>7147.0126651365172</v>
      </c>
      <c r="CB75" s="377">
        <v>3352.4963833642696</v>
      </c>
      <c r="CC75" s="376">
        <v>3903.2475505717402</v>
      </c>
      <c r="CD75" s="376">
        <v>0</v>
      </c>
      <c r="CE75" s="376">
        <v>0</v>
      </c>
      <c r="CF75" s="370">
        <f t="shared" ref="CF75:CF85" si="229">SUM(CB75:CE75)</f>
        <v>7255.7439339360099</v>
      </c>
      <c r="CG75" s="371">
        <f t="shared" ref="CG75:CG85" si="230">SUM(CF75,CA75)</f>
        <v>14402.756599072527</v>
      </c>
      <c r="CH75" s="210">
        <v>46</v>
      </c>
      <c r="CI75" s="370">
        <f t="shared" ref="CI75:CL85" si="231">+C75+O75+AA75+AM75+AY75+BK75+BW75</f>
        <v>603707.99485375243</v>
      </c>
      <c r="CJ75" s="370">
        <f t="shared" si="231"/>
        <v>687239.5264603917</v>
      </c>
      <c r="CK75" s="370">
        <f t="shared" si="231"/>
        <v>0</v>
      </c>
      <c r="CL75" s="370">
        <f t="shared" si="231"/>
        <v>0</v>
      </c>
      <c r="CM75" s="372">
        <f>SUM(CI75:CL75)</f>
        <v>1290947.5213141441</v>
      </c>
      <c r="CN75" s="370">
        <f t="shared" ref="CN75:CQ85" si="232">+H75+T75+AF75+AR75+BD75+BP75+CB75</f>
        <v>612845.35904862999</v>
      </c>
      <c r="CO75" s="370">
        <f t="shared" si="232"/>
        <v>697740.98373334005</v>
      </c>
      <c r="CP75" s="370">
        <f t="shared" si="232"/>
        <v>0</v>
      </c>
      <c r="CQ75" s="370">
        <f t="shared" si="232"/>
        <v>0</v>
      </c>
      <c r="CR75" s="372">
        <f>SUM(CN75:CQ75)</f>
        <v>1310586.34278197</v>
      </c>
      <c r="CS75" s="370">
        <f t="shared" ref="CS75:CV85" si="233">CI75+CN75</f>
        <v>1216553.3539023823</v>
      </c>
      <c r="CT75" s="370">
        <f t="shared" si="233"/>
        <v>1384980.5101937316</v>
      </c>
      <c r="CU75" s="370">
        <f t="shared" si="233"/>
        <v>0</v>
      </c>
      <c r="CV75" s="370">
        <f t="shared" si="233"/>
        <v>0</v>
      </c>
      <c r="CW75" s="372">
        <f>SUM(CS75:CV75)</f>
        <v>2601533.8640961139</v>
      </c>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row>
    <row r="76" spans="1:135" ht="15.75" customHeight="1">
      <c r="A76" s="79" t="s">
        <v>272</v>
      </c>
      <c r="B76" s="210">
        <v>47</v>
      </c>
      <c r="C76" s="376">
        <v>88.319684626758118</v>
      </c>
      <c r="D76" s="376">
        <v>61.14869274191981</v>
      </c>
      <c r="E76" s="376">
        <v>0</v>
      </c>
      <c r="F76" s="376">
        <v>0</v>
      </c>
      <c r="G76" s="368">
        <f t="shared" si="210"/>
        <v>149.46837736867792</v>
      </c>
      <c r="H76" s="377">
        <v>88.319684626758118</v>
      </c>
      <c r="I76" s="376">
        <v>61.14869274191981</v>
      </c>
      <c r="J76" s="376">
        <v>0</v>
      </c>
      <c r="K76" s="376">
        <v>0</v>
      </c>
      <c r="L76" s="370">
        <f t="shared" si="211"/>
        <v>149.46837736867792</v>
      </c>
      <c r="M76" s="371">
        <f t="shared" si="212"/>
        <v>298.93675473735584</v>
      </c>
      <c r="N76" s="210">
        <v>47</v>
      </c>
      <c r="O76" s="376">
        <v>99.790734666264996</v>
      </c>
      <c r="P76" s="376">
        <v>76.426800594417671</v>
      </c>
      <c r="Q76" s="376">
        <v>0</v>
      </c>
      <c r="R76" s="376">
        <v>0</v>
      </c>
      <c r="S76" s="368">
        <f t="shared" si="213"/>
        <v>176.21753526068267</v>
      </c>
      <c r="T76" s="377">
        <v>99.790734666264996</v>
      </c>
      <c r="U76" s="376">
        <v>76.426800594417671</v>
      </c>
      <c r="V76" s="376">
        <v>0</v>
      </c>
      <c r="W76" s="376">
        <v>0</v>
      </c>
      <c r="X76" s="370">
        <f t="shared" si="214"/>
        <v>176.21753526068267</v>
      </c>
      <c r="Y76" s="371">
        <f t="shared" si="215"/>
        <v>352.43507052136533</v>
      </c>
      <c r="Z76" s="210">
        <v>47</v>
      </c>
      <c r="AA76" s="376">
        <v>17.406393350271081</v>
      </c>
      <c r="AB76" s="376">
        <v>13.271647485793231</v>
      </c>
      <c r="AC76" s="376">
        <v>0</v>
      </c>
      <c r="AD76" s="376">
        <v>0</v>
      </c>
      <c r="AE76" s="368">
        <f t="shared" si="216"/>
        <v>30.678040836064312</v>
      </c>
      <c r="AF76" s="377">
        <v>17.406393350271081</v>
      </c>
      <c r="AG76" s="376">
        <v>13.271647485793231</v>
      </c>
      <c r="AH76" s="376">
        <v>0</v>
      </c>
      <c r="AI76" s="376">
        <v>0</v>
      </c>
      <c r="AJ76" s="370">
        <f t="shared" si="217"/>
        <v>30.678040836064312</v>
      </c>
      <c r="AK76" s="371">
        <f t="shared" si="218"/>
        <v>61.356081672128624</v>
      </c>
      <c r="AL76" s="210">
        <v>47</v>
      </c>
      <c r="AM76" s="376">
        <v>391.25901515396748</v>
      </c>
      <c r="AN76" s="376">
        <v>318.94258853153548</v>
      </c>
      <c r="AO76" s="376">
        <v>0</v>
      </c>
      <c r="AP76" s="376">
        <v>0</v>
      </c>
      <c r="AQ76" s="368">
        <f t="shared" si="219"/>
        <v>710.20160368550296</v>
      </c>
      <c r="AR76" s="377">
        <v>391.25901515396748</v>
      </c>
      <c r="AS76" s="376">
        <v>318.94258853153548</v>
      </c>
      <c r="AT76" s="376">
        <v>0</v>
      </c>
      <c r="AU76" s="376">
        <v>0</v>
      </c>
      <c r="AV76" s="370">
        <f t="shared" si="220"/>
        <v>710.20160368550296</v>
      </c>
      <c r="AW76" s="371">
        <f t="shared" si="221"/>
        <v>1420.4032073710059</v>
      </c>
      <c r="AX76" s="210">
        <v>47</v>
      </c>
      <c r="AY76" s="376">
        <v>3.3007021404000438</v>
      </c>
      <c r="AZ76" s="376">
        <v>2.900906554271744</v>
      </c>
      <c r="BA76" s="376">
        <v>0</v>
      </c>
      <c r="BB76" s="376">
        <v>0</v>
      </c>
      <c r="BC76" s="368">
        <f t="shared" si="222"/>
        <v>6.2016086946717879</v>
      </c>
      <c r="BD76" s="377">
        <v>3.3007021404000438</v>
      </c>
      <c r="BE76" s="376">
        <v>2.900906554271744</v>
      </c>
      <c r="BF76" s="376">
        <v>0</v>
      </c>
      <c r="BG76" s="376">
        <v>0</v>
      </c>
      <c r="BH76" s="370">
        <f t="shared" si="223"/>
        <v>6.2016086946717879</v>
      </c>
      <c r="BI76" s="371">
        <f t="shared" si="224"/>
        <v>12.403217389343576</v>
      </c>
      <c r="BJ76" s="210">
        <v>47</v>
      </c>
      <c r="BK76" s="376">
        <v>0</v>
      </c>
      <c r="BL76" s="376">
        <v>0</v>
      </c>
      <c r="BM76" s="376">
        <v>0</v>
      </c>
      <c r="BN76" s="376">
        <v>0</v>
      </c>
      <c r="BO76" s="368">
        <f t="shared" si="225"/>
        <v>0</v>
      </c>
      <c r="BP76" s="377">
        <v>0</v>
      </c>
      <c r="BQ76" s="376">
        <v>0</v>
      </c>
      <c r="BR76" s="376">
        <v>0</v>
      </c>
      <c r="BS76" s="376">
        <v>0</v>
      </c>
      <c r="BT76" s="370">
        <f t="shared" si="226"/>
        <v>0</v>
      </c>
      <c r="BU76" s="371">
        <f t="shared" si="227"/>
        <v>0</v>
      </c>
      <c r="BV76" s="210">
        <v>47</v>
      </c>
      <c r="BW76" s="376">
        <v>3.3007021404000438</v>
      </c>
      <c r="BX76" s="376">
        <v>2.6591643414157655</v>
      </c>
      <c r="BY76" s="376">
        <v>0</v>
      </c>
      <c r="BZ76" s="376">
        <v>0</v>
      </c>
      <c r="CA76" s="368">
        <f t="shared" si="228"/>
        <v>5.9598664818158094</v>
      </c>
      <c r="CB76" s="377">
        <v>3.3007021404000438</v>
      </c>
      <c r="CC76" s="376">
        <v>2.6591643414157655</v>
      </c>
      <c r="CD76" s="376">
        <v>0</v>
      </c>
      <c r="CE76" s="376">
        <v>0</v>
      </c>
      <c r="CF76" s="370">
        <f t="shared" si="229"/>
        <v>5.9598664818158094</v>
      </c>
      <c r="CG76" s="371">
        <f t="shared" si="230"/>
        <v>11.919732963631619</v>
      </c>
      <c r="CH76" s="210">
        <v>47</v>
      </c>
      <c r="CI76" s="370">
        <f t="shared" si="231"/>
        <v>603.37723207806175</v>
      </c>
      <c r="CJ76" s="370">
        <f t="shared" si="231"/>
        <v>475.34980024935368</v>
      </c>
      <c r="CK76" s="370">
        <f t="shared" si="231"/>
        <v>0</v>
      </c>
      <c r="CL76" s="370">
        <f t="shared" si="231"/>
        <v>0</v>
      </c>
      <c r="CM76" s="372">
        <f t="shared" ref="CM76:CM85" si="234">SUM(CI76:CL76)</f>
        <v>1078.7270323274154</v>
      </c>
      <c r="CN76" s="370">
        <f t="shared" si="232"/>
        <v>603.37723207806175</v>
      </c>
      <c r="CO76" s="370">
        <f t="shared" si="232"/>
        <v>475.34980024935368</v>
      </c>
      <c r="CP76" s="370">
        <f t="shared" si="232"/>
        <v>0</v>
      </c>
      <c r="CQ76" s="370">
        <f t="shared" si="232"/>
        <v>0</v>
      </c>
      <c r="CR76" s="372">
        <f t="shared" ref="CR76:CR85" si="235">SUM(CN76:CQ76)</f>
        <v>1078.7270323274154</v>
      </c>
      <c r="CS76" s="370">
        <f t="shared" si="233"/>
        <v>1206.7544641561235</v>
      </c>
      <c r="CT76" s="370">
        <f t="shared" si="233"/>
        <v>950.69960049870735</v>
      </c>
      <c r="CU76" s="370">
        <f t="shared" si="233"/>
        <v>0</v>
      </c>
      <c r="CV76" s="370">
        <f t="shared" si="233"/>
        <v>0</v>
      </c>
      <c r="CW76" s="372">
        <f t="shared" ref="CW76:CW85" si="236">SUM(CS76:CV76)</f>
        <v>2157.4540646548307</v>
      </c>
    </row>
    <row r="77" spans="1:135" ht="15.75" customHeight="1">
      <c r="A77" s="79" t="s">
        <v>274</v>
      </c>
      <c r="B77" s="210">
        <v>48</v>
      </c>
      <c r="C77" s="376">
        <v>0</v>
      </c>
      <c r="D77" s="376">
        <v>0</v>
      </c>
      <c r="E77" s="376">
        <v>0</v>
      </c>
      <c r="F77" s="376">
        <v>0</v>
      </c>
      <c r="G77" s="368">
        <f t="shared" si="210"/>
        <v>0</v>
      </c>
      <c r="H77" s="377">
        <v>0</v>
      </c>
      <c r="I77" s="376">
        <v>0</v>
      </c>
      <c r="J77" s="376">
        <v>0</v>
      </c>
      <c r="K77" s="376">
        <v>0</v>
      </c>
      <c r="L77" s="370">
        <f t="shared" si="211"/>
        <v>0</v>
      </c>
      <c r="M77" s="371">
        <f t="shared" si="212"/>
        <v>0</v>
      </c>
      <c r="N77" s="210">
        <v>48</v>
      </c>
      <c r="O77" s="376">
        <v>0</v>
      </c>
      <c r="P77" s="376">
        <v>0</v>
      </c>
      <c r="Q77" s="376">
        <v>0</v>
      </c>
      <c r="R77" s="376">
        <v>0</v>
      </c>
      <c r="S77" s="368">
        <f t="shared" si="213"/>
        <v>0</v>
      </c>
      <c r="T77" s="377">
        <v>0</v>
      </c>
      <c r="U77" s="376">
        <v>0</v>
      </c>
      <c r="V77" s="376">
        <v>0</v>
      </c>
      <c r="W77" s="376">
        <v>0</v>
      </c>
      <c r="X77" s="370">
        <f t="shared" si="214"/>
        <v>0</v>
      </c>
      <c r="Y77" s="371">
        <f t="shared" si="215"/>
        <v>0</v>
      </c>
      <c r="Z77" s="210">
        <v>48</v>
      </c>
      <c r="AA77" s="376">
        <v>0</v>
      </c>
      <c r="AB77" s="376">
        <v>0</v>
      </c>
      <c r="AC77" s="376">
        <v>0</v>
      </c>
      <c r="AD77" s="376">
        <v>0</v>
      </c>
      <c r="AE77" s="368">
        <f t="shared" si="216"/>
        <v>0</v>
      </c>
      <c r="AF77" s="377">
        <v>0</v>
      </c>
      <c r="AG77" s="376">
        <v>0</v>
      </c>
      <c r="AH77" s="376">
        <v>0</v>
      </c>
      <c r="AI77" s="376">
        <v>0</v>
      </c>
      <c r="AJ77" s="370">
        <f t="shared" si="217"/>
        <v>0</v>
      </c>
      <c r="AK77" s="371">
        <f t="shared" si="218"/>
        <v>0</v>
      </c>
      <c r="AL77" s="210">
        <v>48</v>
      </c>
      <c r="AM77" s="376">
        <v>0</v>
      </c>
      <c r="AN77" s="376">
        <v>0</v>
      </c>
      <c r="AO77" s="376">
        <v>0</v>
      </c>
      <c r="AP77" s="376">
        <v>0</v>
      </c>
      <c r="AQ77" s="368">
        <f t="shared" si="219"/>
        <v>0</v>
      </c>
      <c r="AR77" s="377">
        <v>0</v>
      </c>
      <c r="AS77" s="376">
        <v>0</v>
      </c>
      <c r="AT77" s="376">
        <v>0</v>
      </c>
      <c r="AU77" s="376">
        <v>0</v>
      </c>
      <c r="AV77" s="370">
        <f t="shared" si="220"/>
        <v>0</v>
      </c>
      <c r="AW77" s="371">
        <f t="shared" si="221"/>
        <v>0</v>
      </c>
      <c r="AX77" s="210">
        <v>48</v>
      </c>
      <c r="AY77" s="376">
        <v>0</v>
      </c>
      <c r="AZ77" s="376">
        <v>0</v>
      </c>
      <c r="BA77" s="376">
        <v>0</v>
      </c>
      <c r="BB77" s="376">
        <v>0</v>
      </c>
      <c r="BC77" s="368">
        <f t="shared" si="222"/>
        <v>0</v>
      </c>
      <c r="BD77" s="377">
        <v>0</v>
      </c>
      <c r="BE77" s="376">
        <v>0</v>
      </c>
      <c r="BF77" s="376">
        <v>0</v>
      </c>
      <c r="BG77" s="376">
        <v>0</v>
      </c>
      <c r="BH77" s="370">
        <f t="shared" si="223"/>
        <v>0</v>
      </c>
      <c r="BI77" s="371">
        <f t="shared" si="224"/>
        <v>0</v>
      </c>
      <c r="BJ77" s="210">
        <v>48</v>
      </c>
      <c r="BK77" s="376">
        <v>0</v>
      </c>
      <c r="BL77" s="376">
        <v>0</v>
      </c>
      <c r="BM77" s="376">
        <v>0</v>
      </c>
      <c r="BN77" s="376">
        <v>0</v>
      </c>
      <c r="BO77" s="368">
        <f t="shared" si="225"/>
        <v>0</v>
      </c>
      <c r="BP77" s="377">
        <v>0</v>
      </c>
      <c r="BQ77" s="376">
        <v>0</v>
      </c>
      <c r="BR77" s="376">
        <v>0</v>
      </c>
      <c r="BS77" s="376">
        <v>0</v>
      </c>
      <c r="BT77" s="370">
        <f t="shared" si="226"/>
        <v>0</v>
      </c>
      <c r="BU77" s="371">
        <f t="shared" si="227"/>
        <v>0</v>
      </c>
      <c r="BV77" s="210">
        <v>48</v>
      </c>
      <c r="BW77" s="376">
        <v>0</v>
      </c>
      <c r="BX77" s="376">
        <v>0</v>
      </c>
      <c r="BY77" s="376">
        <v>0</v>
      </c>
      <c r="BZ77" s="376">
        <v>0</v>
      </c>
      <c r="CA77" s="368">
        <f t="shared" si="228"/>
        <v>0</v>
      </c>
      <c r="CB77" s="377">
        <v>0</v>
      </c>
      <c r="CC77" s="376">
        <v>0</v>
      </c>
      <c r="CD77" s="376">
        <v>0</v>
      </c>
      <c r="CE77" s="376">
        <v>0</v>
      </c>
      <c r="CF77" s="370">
        <f t="shared" si="229"/>
        <v>0</v>
      </c>
      <c r="CG77" s="371">
        <f t="shared" si="230"/>
        <v>0</v>
      </c>
      <c r="CH77" s="210">
        <v>48</v>
      </c>
      <c r="CI77" s="370">
        <f t="shared" si="231"/>
        <v>0</v>
      </c>
      <c r="CJ77" s="370">
        <f t="shared" si="231"/>
        <v>0</v>
      </c>
      <c r="CK77" s="370">
        <f t="shared" si="231"/>
        <v>0</v>
      </c>
      <c r="CL77" s="370">
        <f t="shared" si="231"/>
        <v>0</v>
      </c>
      <c r="CM77" s="372">
        <f t="shared" si="234"/>
        <v>0</v>
      </c>
      <c r="CN77" s="370">
        <f t="shared" si="232"/>
        <v>0</v>
      </c>
      <c r="CO77" s="370">
        <f t="shared" si="232"/>
        <v>0</v>
      </c>
      <c r="CP77" s="370">
        <f t="shared" si="232"/>
        <v>0</v>
      </c>
      <c r="CQ77" s="370">
        <f t="shared" si="232"/>
        <v>0</v>
      </c>
      <c r="CR77" s="372">
        <f t="shared" si="235"/>
        <v>0</v>
      </c>
      <c r="CS77" s="370">
        <f t="shared" si="233"/>
        <v>0</v>
      </c>
      <c r="CT77" s="370">
        <f t="shared" si="233"/>
        <v>0</v>
      </c>
      <c r="CU77" s="370">
        <f t="shared" si="233"/>
        <v>0</v>
      </c>
      <c r="CV77" s="370">
        <f t="shared" si="233"/>
        <v>0</v>
      </c>
      <c r="CW77" s="372">
        <f t="shared" si="236"/>
        <v>0</v>
      </c>
    </row>
    <row r="78" spans="1:135" ht="15.75" customHeight="1">
      <c r="A78" s="79" t="s">
        <v>276</v>
      </c>
      <c r="B78" s="210">
        <v>49</v>
      </c>
      <c r="C78" s="376">
        <v>73378.390913480063</v>
      </c>
      <c r="D78" s="376">
        <v>65560.74362391507</v>
      </c>
      <c r="E78" s="376">
        <v>0</v>
      </c>
      <c r="F78" s="376">
        <v>0</v>
      </c>
      <c r="G78" s="368">
        <f t="shared" si="210"/>
        <v>138939.13453739515</v>
      </c>
      <c r="H78" s="377">
        <v>73378.390913480063</v>
      </c>
      <c r="I78" s="376">
        <v>65560.74362391507</v>
      </c>
      <c r="J78" s="376">
        <v>0</v>
      </c>
      <c r="K78" s="376">
        <v>0</v>
      </c>
      <c r="L78" s="370">
        <f t="shared" si="211"/>
        <v>138939.13453739515</v>
      </c>
      <c r="M78" s="371">
        <f t="shared" si="212"/>
        <v>277878.2690747903</v>
      </c>
      <c r="N78" s="210">
        <v>49</v>
      </c>
      <c r="O78" s="376">
        <v>82908.850601421582</v>
      </c>
      <c r="P78" s="376">
        <v>81941.210107534091</v>
      </c>
      <c r="Q78" s="376">
        <v>0</v>
      </c>
      <c r="R78" s="376">
        <v>0</v>
      </c>
      <c r="S78" s="368">
        <f t="shared" si="213"/>
        <v>164850.06070895569</v>
      </c>
      <c r="T78" s="377">
        <v>82908.850601421582</v>
      </c>
      <c r="U78" s="376">
        <v>81941.210107534091</v>
      </c>
      <c r="V78" s="376">
        <v>0</v>
      </c>
      <c r="W78" s="376">
        <v>0</v>
      </c>
      <c r="X78" s="370">
        <f t="shared" si="214"/>
        <v>164850.06070895569</v>
      </c>
      <c r="Y78" s="371">
        <f t="shared" si="215"/>
        <v>329700.12141791137</v>
      </c>
      <c r="Z78" s="210">
        <v>49</v>
      </c>
      <c r="AA78" s="376">
        <v>14461.70399099255</v>
      </c>
      <c r="AB78" s="376">
        <v>14229.234334662726</v>
      </c>
      <c r="AC78" s="376">
        <v>0</v>
      </c>
      <c r="AD78" s="376">
        <v>0</v>
      </c>
      <c r="AE78" s="368">
        <f t="shared" si="216"/>
        <v>28690.938325655276</v>
      </c>
      <c r="AF78" s="377">
        <v>14461.70399099255</v>
      </c>
      <c r="AG78" s="376">
        <v>14229.234334662726</v>
      </c>
      <c r="AH78" s="376">
        <v>0</v>
      </c>
      <c r="AI78" s="376">
        <v>0</v>
      </c>
      <c r="AJ78" s="370">
        <f t="shared" si="217"/>
        <v>28690.938325655276</v>
      </c>
      <c r="AK78" s="371">
        <f t="shared" si="218"/>
        <v>57381.876651310551</v>
      </c>
      <c r="AL78" s="210">
        <v>49</v>
      </c>
      <c r="AM78" s="376">
        <v>325068.60824651114</v>
      </c>
      <c r="AN78" s="376">
        <v>341955.19707536011</v>
      </c>
      <c r="AO78" s="376">
        <v>0</v>
      </c>
      <c r="AP78" s="376">
        <v>0</v>
      </c>
      <c r="AQ78" s="368">
        <f t="shared" si="219"/>
        <v>667023.8053218713</v>
      </c>
      <c r="AR78" s="377">
        <v>325068.60824651114</v>
      </c>
      <c r="AS78" s="376">
        <v>341955.19707536011</v>
      </c>
      <c r="AT78" s="376">
        <v>0</v>
      </c>
      <c r="AU78" s="376">
        <v>0</v>
      </c>
      <c r="AV78" s="370">
        <f t="shared" si="220"/>
        <v>667023.8053218713</v>
      </c>
      <c r="AW78" s="371">
        <f t="shared" si="221"/>
        <v>1334047.6106437426</v>
      </c>
      <c r="AX78" s="210">
        <v>49</v>
      </c>
      <c r="AY78" s="376">
        <v>2742.3129166593017</v>
      </c>
      <c r="AZ78" s="376">
        <v>3110.2151551175357</v>
      </c>
      <c r="BA78" s="376">
        <v>0</v>
      </c>
      <c r="BB78" s="376">
        <v>0</v>
      </c>
      <c r="BC78" s="368">
        <f t="shared" si="222"/>
        <v>5852.5280717768374</v>
      </c>
      <c r="BD78" s="377">
        <v>2742.3129166593017</v>
      </c>
      <c r="BE78" s="376">
        <v>3110.2151551175357</v>
      </c>
      <c r="BF78" s="376">
        <v>0</v>
      </c>
      <c r="BG78" s="376">
        <v>0</v>
      </c>
      <c r="BH78" s="370">
        <f t="shared" si="223"/>
        <v>5852.5280717768374</v>
      </c>
      <c r="BI78" s="371">
        <f t="shared" si="224"/>
        <v>11705.056143553675</v>
      </c>
      <c r="BJ78" s="210">
        <v>49</v>
      </c>
      <c r="BK78" s="376">
        <v>0</v>
      </c>
      <c r="BL78" s="376">
        <v>0</v>
      </c>
      <c r="BM78" s="376">
        <v>0</v>
      </c>
      <c r="BN78" s="376">
        <v>0</v>
      </c>
      <c r="BO78" s="368">
        <f t="shared" si="225"/>
        <v>0</v>
      </c>
      <c r="BP78" s="377">
        <v>0</v>
      </c>
      <c r="BQ78" s="376">
        <v>0</v>
      </c>
      <c r="BR78" s="376">
        <v>0</v>
      </c>
      <c r="BS78" s="376">
        <v>0</v>
      </c>
      <c r="BT78" s="370">
        <f t="shared" si="226"/>
        <v>0</v>
      </c>
      <c r="BU78" s="371">
        <f t="shared" si="227"/>
        <v>0</v>
      </c>
      <c r="BV78" s="210">
        <v>49</v>
      </c>
      <c r="BW78" s="376">
        <v>2742.3129166593017</v>
      </c>
      <c r="BX78" s="376">
        <v>2851.0305588577412</v>
      </c>
      <c r="BY78" s="376">
        <v>0</v>
      </c>
      <c r="BZ78" s="376">
        <v>0</v>
      </c>
      <c r="CA78" s="368">
        <f t="shared" si="228"/>
        <v>5593.3434755170429</v>
      </c>
      <c r="CB78" s="377">
        <v>2742.3129166593017</v>
      </c>
      <c r="CC78" s="376">
        <v>2851.0305588577412</v>
      </c>
      <c r="CD78" s="376">
        <v>0</v>
      </c>
      <c r="CE78" s="376">
        <v>0</v>
      </c>
      <c r="CF78" s="370">
        <f t="shared" si="229"/>
        <v>5593.3434755170429</v>
      </c>
      <c r="CG78" s="371">
        <f t="shared" si="230"/>
        <v>11186.686951034086</v>
      </c>
      <c r="CH78" s="210">
        <v>49</v>
      </c>
      <c r="CI78" s="370">
        <f t="shared" si="231"/>
        <v>501302.1795857239</v>
      </c>
      <c r="CJ78" s="370">
        <f t="shared" si="231"/>
        <v>509647.63085544726</v>
      </c>
      <c r="CK78" s="370">
        <f t="shared" si="231"/>
        <v>0</v>
      </c>
      <c r="CL78" s="370">
        <f t="shared" si="231"/>
        <v>0</v>
      </c>
      <c r="CM78" s="372">
        <f t="shared" si="234"/>
        <v>1010949.8104411712</v>
      </c>
      <c r="CN78" s="370">
        <f t="shared" si="232"/>
        <v>501302.1795857239</v>
      </c>
      <c r="CO78" s="370">
        <f t="shared" si="232"/>
        <v>509647.63085544726</v>
      </c>
      <c r="CP78" s="370">
        <f t="shared" si="232"/>
        <v>0</v>
      </c>
      <c r="CQ78" s="370">
        <f t="shared" si="232"/>
        <v>0</v>
      </c>
      <c r="CR78" s="372">
        <f t="shared" si="235"/>
        <v>1010949.8104411712</v>
      </c>
      <c r="CS78" s="370">
        <f t="shared" si="233"/>
        <v>1002604.3591714478</v>
      </c>
      <c r="CT78" s="370">
        <f t="shared" si="233"/>
        <v>1019295.2617108945</v>
      </c>
      <c r="CU78" s="370">
        <f t="shared" si="233"/>
        <v>0</v>
      </c>
      <c r="CV78" s="370">
        <f t="shared" si="233"/>
        <v>0</v>
      </c>
      <c r="CW78" s="372">
        <f t="shared" si="236"/>
        <v>2021899.6208823423</v>
      </c>
    </row>
    <row r="79" spans="1:135" ht="15.75" customHeight="1">
      <c r="A79" s="79" t="s">
        <v>278</v>
      </c>
      <c r="B79" s="210">
        <v>50</v>
      </c>
      <c r="C79" s="376">
        <v>0</v>
      </c>
      <c r="D79" s="376">
        <v>0</v>
      </c>
      <c r="E79" s="376">
        <v>0</v>
      </c>
      <c r="F79" s="376">
        <v>0</v>
      </c>
      <c r="G79" s="368">
        <f t="shared" si="210"/>
        <v>0</v>
      </c>
      <c r="H79" s="377">
        <v>0</v>
      </c>
      <c r="I79" s="376">
        <v>0</v>
      </c>
      <c r="J79" s="376">
        <v>0</v>
      </c>
      <c r="K79" s="376">
        <v>0</v>
      </c>
      <c r="L79" s="370">
        <f t="shared" si="211"/>
        <v>0</v>
      </c>
      <c r="M79" s="371">
        <f t="shared" si="212"/>
        <v>0</v>
      </c>
      <c r="N79" s="210">
        <v>50</v>
      </c>
      <c r="O79" s="376">
        <v>0</v>
      </c>
      <c r="P79" s="376">
        <v>0</v>
      </c>
      <c r="Q79" s="376">
        <v>0</v>
      </c>
      <c r="R79" s="376">
        <v>0</v>
      </c>
      <c r="S79" s="368">
        <f t="shared" si="213"/>
        <v>0</v>
      </c>
      <c r="T79" s="377">
        <v>0</v>
      </c>
      <c r="U79" s="376">
        <v>0</v>
      </c>
      <c r="V79" s="376">
        <v>0</v>
      </c>
      <c r="W79" s="376">
        <v>0</v>
      </c>
      <c r="X79" s="370">
        <f t="shared" si="214"/>
        <v>0</v>
      </c>
      <c r="Y79" s="371">
        <f t="shared" si="215"/>
        <v>0</v>
      </c>
      <c r="Z79" s="210">
        <v>50</v>
      </c>
      <c r="AA79" s="376">
        <v>0</v>
      </c>
      <c r="AB79" s="376">
        <v>0</v>
      </c>
      <c r="AC79" s="376">
        <v>0</v>
      </c>
      <c r="AD79" s="376">
        <v>0</v>
      </c>
      <c r="AE79" s="368">
        <f t="shared" si="216"/>
        <v>0</v>
      </c>
      <c r="AF79" s="377">
        <v>0</v>
      </c>
      <c r="AG79" s="376">
        <v>0</v>
      </c>
      <c r="AH79" s="376">
        <v>0</v>
      </c>
      <c r="AI79" s="376">
        <v>0</v>
      </c>
      <c r="AJ79" s="370">
        <f t="shared" si="217"/>
        <v>0</v>
      </c>
      <c r="AK79" s="371">
        <f t="shared" si="218"/>
        <v>0</v>
      </c>
      <c r="AL79" s="210">
        <v>50</v>
      </c>
      <c r="AM79" s="376">
        <v>0</v>
      </c>
      <c r="AN79" s="376">
        <v>0</v>
      </c>
      <c r="AO79" s="376">
        <v>0</v>
      </c>
      <c r="AP79" s="376">
        <v>0</v>
      </c>
      <c r="AQ79" s="368">
        <f t="shared" si="219"/>
        <v>0</v>
      </c>
      <c r="AR79" s="377">
        <v>0</v>
      </c>
      <c r="AS79" s="376">
        <v>0</v>
      </c>
      <c r="AT79" s="376">
        <v>0</v>
      </c>
      <c r="AU79" s="376">
        <v>0</v>
      </c>
      <c r="AV79" s="370">
        <f t="shared" si="220"/>
        <v>0</v>
      </c>
      <c r="AW79" s="371">
        <f t="shared" si="221"/>
        <v>0</v>
      </c>
      <c r="AX79" s="210">
        <v>50</v>
      </c>
      <c r="AY79" s="376">
        <v>0</v>
      </c>
      <c r="AZ79" s="376">
        <v>0</v>
      </c>
      <c r="BA79" s="376">
        <v>0</v>
      </c>
      <c r="BB79" s="376">
        <v>0</v>
      </c>
      <c r="BC79" s="368">
        <f t="shared" si="222"/>
        <v>0</v>
      </c>
      <c r="BD79" s="377">
        <v>0</v>
      </c>
      <c r="BE79" s="376">
        <v>0</v>
      </c>
      <c r="BF79" s="376">
        <v>0</v>
      </c>
      <c r="BG79" s="376">
        <v>0</v>
      </c>
      <c r="BH79" s="370">
        <f t="shared" si="223"/>
        <v>0</v>
      </c>
      <c r="BI79" s="371">
        <f t="shared" si="224"/>
        <v>0</v>
      </c>
      <c r="BJ79" s="210">
        <v>50</v>
      </c>
      <c r="BK79" s="376">
        <v>0</v>
      </c>
      <c r="BL79" s="376">
        <v>0</v>
      </c>
      <c r="BM79" s="376">
        <v>0</v>
      </c>
      <c r="BN79" s="376">
        <v>0</v>
      </c>
      <c r="BO79" s="368">
        <f t="shared" si="225"/>
        <v>0</v>
      </c>
      <c r="BP79" s="377">
        <v>0</v>
      </c>
      <c r="BQ79" s="376">
        <v>0</v>
      </c>
      <c r="BR79" s="376">
        <v>0</v>
      </c>
      <c r="BS79" s="376">
        <v>0</v>
      </c>
      <c r="BT79" s="370">
        <f t="shared" si="226"/>
        <v>0</v>
      </c>
      <c r="BU79" s="371">
        <f t="shared" si="227"/>
        <v>0</v>
      </c>
      <c r="BV79" s="210">
        <v>50</v>
      </c>
      <c r="BW79" s="376">
        <v>0</v>
      </c>
      <c r="BX79" s="376">
        <v>0</v>
      </c>
      <c r="BY79" s="376">
        <v>0</v>
      </c>
      <c r="BZ79" s="376">
        <v>0</v>
      </c>
      <c r="CA79" s="368">
        <f t="shared" si="228"/>
        <v>0</v>
      </c>
      <c r="CB79" s="377">
        <v>0</v>
      </c>
      <c r="CC79" s="376">
        <v>0</v>
      </c>
      <c r="CD79" s="376">
        <v>0</v>
      </c>
      <c r="CE79" s="376">
        <v>0</v>
      </c>
      <c r="CF79" s="370">
        <f t="shared" si="229"/>
        <v>0</v>
      </c>
      <c r="CG79" s="371">
        <f t="shared" si="230"/>
        <v>0</v>
      </c>
      <c r="CH79" s="210">
        <v>50</v>
      </c>
      <c r="CI79" s="370">
        <f t="shared" si="231"/>
        <v>0</v>
      </c>
      <c r="CJ79" s="370">
        <f t="shared" si="231"/>
        <v>0</v>
      </c>
      <c r="CK79" s="370">
        <f t="shared" si="231"/>
        <v>0</v>
      </c>
      <c r="CL79" s="370">
        <f t="shared" si="231"/>
        <v>0</v>
      </c>
      <c r="CM79" s="372">
        <f t="shared" si="234"/>
        <v>0</v>
      </c>
      <c r="CN79" s="370">
        <f t="shared" si="232"/>
        <v>0</v>
      </c>
      <c r="CO79" s="370">
        <f t="shared" si="232"/>
        <v>0</v>
      </c>
      <c r="CP79" s="370">
        <f t="shared" si="232"/>
        <v>0</v>
      </c>
      <c r="CQ79" s="370">
        <f t="shared" si="232"/>
        <v>0</v>
      </c>
      <c r="CR79" s="372">
        <f t="shared" si="235"/>
        <v>0</v>
      </c>
      <c r="CS79" s="370">
        <f t="shared" si="233"/>
        <v>0</v>
      </c>
      <c r="CT79" s="370">
        <f t="shared" si="233"/>
        <v>0</v>
      </c>
      <c r="CU79" s="370">
        <f t="shared" si="233"/>
        <v>0</v>
      </c>
      <c r="CV79" s="370">
        <f t="shared" si="233"/>
        <v>0</v>
      </c>
      <c r="CW79" s="372">
        <f t="shared" si="236"/>
        <v>0</v>
      </c>
    </row>
    <row r="80" spans="1:135" ht="15.75" customHeight="1">
      <c r="A80" s="79" t="s">
        <v>280</v>
      </c>
      <c r="B80" s="210">
        <v>51</v>
      </c>
      <c r="C80" s="376">
        <v>1106.6759987733485</v>
      </c>
      <c r="D80" s="376">
        <v>5526.9206885082012</v>
      </c>
      <c r="E80" s="376">
        <v>0</v>
      </c>
      <c r="F80" s="376">
        <v>0</v>
      </c>
      <c r="G80" s="368">
        <f t="shared" si="210"/>
        <v>6633.5966872815497</v>
      </c>
      <c r="H80" s="377">
        <v>1106.6759987733485</v>
      </c>
      <c r="I80" s="376">
        <v>5526.9206885082012</v>
      </c>
      <c r="J80" s="376">
        <v>0</v>
      </c>
      <c r="K80" s="376">
        <v>0</v>
      </c>
      <c r="L80" s="370">
        <f t="shared" si="211"/>
        <v>6633.5966872815497</v>
      </c>
      <c r="M80" s="371">
        <f t="shared" si="212"/>
        <v>13267.193374563099</v>
      </c>
      <c r="N80" s="210">
        <v>51</v>
      </c>
      <c r="O80" s="376">
        <v>1250.4121977090526</v>
      </c>
      <c r="P80" s="376">
        <v>6907.8314910925783</v>
      </c>
      <c r="Q80" s="376">
        <v>0</v>
      </c>
      <c r="R80" s="376">
        <v>0</v>
      </c>
      <c r="S80" s="368">
        <f t="shared" si="213"/>
        <v>8158.2436888016309</v>
      </c>
      <c r="T80" s="377">
        <v>1250.4121977090526</v>
      </c>
      <c r="U80" s="376">
        <v>6907.8314910925783</v>
      </c>
      <c r="V80" s="376">
        <v>0</v>
      </c>
      <c r="W80" s="376">
        <v>0</v>
      </c>
      <c r="X80" s="370">
        <f t="shared" si="214"/>
        <v>8158.2436888016309</v>
      </c>
      <c r="Y80" s="371">
        <f t="shared" si="215"/>
        <v>16316.487377603262</v>
      </c>
      <c r="Z80" s="210">
        <v>51</v>
      </c>
      <c r="AA80" s="376">
        <v>218.10809025598425</v>
      </c>
      <c r="AB80" s="376">
        <v>1199.5570104728215</v>
      </c>
      <c r="AC80" s="376">
        <v>0</v>
      </c>
      <c r="AD80" s="376">
        <v>0</v>
      </c>
      <c r="AE80" s="368">
        <f t="shared" si="216"/>
        <v>1417.6651007288058</v>
      </c>
      <c r="AF80" s="377">
        <v>218.10809025598425</v>
      </c>
      <c r="AG80" s="376">
        <v>1199.5570104728215</v>
      </c>
      <c r="AH80" s="376">
        <v>0</v>
      </c>
      <c r="AI80" s="376">
        <v>0</v>
      </c>
      <c r="AJ80" s="370">
        <f t="shared" si="217"/>
        <v>1417.6651007288058</v>
      </c>
      <c r="AK80" s="371">
        <f t="shared" si="218"/>
        <v>2835.3302014576116</v>
      </c>
      <c r="AL80" s="210">
        <v>51</v>
      </c>
      <c r="AM80" s="376">
        <v>4902.6099131179317</v>
      </c>
      <c r="AN80" s="376">
        <v>28827.605496672448</v>
      </c>
      <c r="AO80" s="376">
        <v>0</v>
      </c>
      <c r="AP80" s="376">
        <v>0</v>
      </c>
      <c r="AQ80" s="368">
        <f t="shared" si="219"/>
        <v>33730.215409790377</v>
      </c>
      <c r="AR80" s="377">
        <v>4902.6099131179317</v>
      </c>
      <c r="AS80" s="376">
        <v>28827.605496672448</v>
      </c>
      <c r="AT80" s="376">
        <v>0</v>
      </c>
      <c r="AU80" s="376">
        <v>0</v>
      </c>
      <c r="AV80" s="370">
        <f t="shared" si="220"/>
        <v>33730.215409790377</v>
      </c>
      <c r="AW80" s="371">
        <f t="shared" si="221"/>
        <v>67460.430819580753</v>
      </c>
      <c r="AX80" s="210">
        <v>51</v>
      </c>
      <c r="AY80" s="376">
        <v>41.35893208085416</v>
      </c>
      <c r="AZ80" s="376">
        <v>262.19825365526157</v>
      </c>
      <c r="BA80" s="376">
        <v>0</v>
      </c>
      <c r="BB80" s="376">
        <v>0</v>
      </c>
      <c r="BC80" s="368">
        <f t="shared" si="222"/>
        <v>303.55718573611574</v>
      </c>
      <c r="BD80" s="377">
        <v>41.35893208085416</v>
      </c>
      <c r="BE80" s="376">
        <v>262.19825365526157</v>
      </c>
      <c r="BF80" s="376">
        <v>0</v>
      </c>
      <c r="BG80" s="376">
        <v>0</v>
      </c>
      <c r="BH80" s="370">
        <f t="shared" si="223"/>
        <v>303.55718573611574</v>
      </c>
      <c r="BI80" s="371">
        <f t="shared" si="224"/>
        <v>607.11437147223148</v>
      </c>
      <c r="BJ80" s="210">
        <v>51</v>
      </c>
      <c r="BK80" s="376">
        <v>0</v>
      </c>
      <c r="BL80" s="376">
        <v>0</v>
      </c>
      <c r="BM80" s="376">
        <v>0</v>
      </c>
      <c r="BN80" s="376">
        <v>0</v>
      </c>
      <c r="BO80" s="368">
        <f t="shared" si="225"/>
        <v>0</v>
      </c>
      <c r="BP80" s="377">
        <v>0</v>
      </c>
      <c r="BQ80" s="376">
        <v>0</v>
      </c>
      <c r="BR80" s="376">
        <v>0</v>
      </c>
      <c r="BS80" s="376">
        <v>0</v>
      </c>
      <c r="BT80" s="370">
        <f t="shared" si="226"/>
        <v>0</v>
      </c>
      <c r="BU80" s="371">
        <f t="shared" si="227"/>
        <v>0</v>
      </c>
      <c r="BV80" s="210">
        <v>51</v>
      </c>
      <c r="BW80" s="376">
        <v>41.35893208085416</v>
      </c>
      <c r="BX80" s="376">
        <v>240.34839918398976</v>
      </c>
      <c r="BY80" s="376">
        <v>0</v>
      </c>
      <c r="BZ80" s="376">
        <v>0</v>
      </c>
      <c r="CA80" s="368">
        <f t="shared" si="228"/>
        <v>281.7073312648439</v>
      </c>
      <c r="CB80" s="377">
        <v>41.35893208085416</v>
      </c>
      <c r="CC80" s="376">
        <v>240.34839918398976</v>
      </c>
      <c r="CD80" s="376">
        <v>0</v>
      </c>
      <c r="CE80" s="376">
        <v>0</v>
      </c>
      <c r="CF80" s="370">
        <f t="shared" si="229"/>
        <v>281.7073312648439</v>
      </c>
      <c r="CG80" s="371">
        <f t="shared" si="230"/>
        <v>563.4146625296878</v>
      </c>
      <c r="CH80" s="210">
        <v>51</v>
      </c>
      <c r="CI80" s="370">
        <f t="shared" si="231"/>
        <v>7560.5240640180255</v>
      </c>
      <c r="CJ80" s="370">
        <f t="shared" si="231"/>
        <v>42964.461339585301</v>
      </c>
      <c r="CK80" s="370">
        <f t="shared" si="231"/>
        <v>0</v>
      </c>
      <c r="CL80" s="370">
        <f t="shared" si="231"/>
        <v>0</v>
      </c>
      <c r="CM80" s="372">
        <f t="shared" si="234"/>
        <v>50524.985403603328</v>
      </c>
      <c r="CN80" s="370">
        <f t="shared" si="232"/>
        <v>7560.5240640180255</v>
      </c>
      <c r="CO80" s="370">
        <f t="shared" si="232"/>
        <v>42964.461339585301</v>
      </c>
      <c r="CP80" s="370">
        <f t="shared" si="232"/>
        <v>0</v>
      </c>
      <c r="CQ80" s="370">
        <f t="shared" si="232"/>
        <v>0</v>
      </c>
      <c r="CR80" s="372">
        <f t="shared" si="235"/>
        <v>50524.985403603328</v>
      </c>
      <c r="CS80" s="370">
        <f t="shared" si="233"/>
        <v>15121.048128036051</v>
      </c>
      <c r="CT80" s="370">
        <f t="shared" si="233"/>
        <v>85928.922679170602</v>
      </c>
      <c r="CU80" s="370">
        <f t="shared" si="233"/>
        <v>0</v>
      </c>
      <c r="CV80" s="370">
        <f t="shared" si="233"/>
        <v>0</v>
      </c>
      <c r="CW80" s="372">
        <f t="shared" si="236"/>
        <v>101049.97080720666</v>
      </c>
    </row>
    <row r="81" spans="1:135" ht="15.75" customHeight="1">
      <c r="A81" s="79" t="s">
        <v>282</v>
      </c>
      <c r="B81" s="210">
        <v>52</v>
      </c>
      <c r="C81" s="376">
        <v>1001227.4207460054</v>
      </c>
      <c r="D81" s="376">
        <v>751697.76438068296</v>
      </c>
      <c r="E81" s="376">
        <v>0</v>
      </c>
      <c r="F81" s="376">
        <v>0</v>
      </c>
      <c r="G81" s="368">
        <f t="shared" si="210"/>
        <v>1752925.1851266883</v>
      </c>
      <c r="H81" s="377">
        <v>1001227.4207460054</v>
      </c>
      <c r="I81" s="376">
        <v>751697.76438068296</v>
      </c>
      <c r="J81" s="376">
        <v>0</v>
      </c>
      <c r="K81" s="376">
        <v>0</v>
      </c>
      <c r="L81" s="370">
        <f t="shared" si="211"/>
        <v>1752925.1851266883</v>
      </c>
      <c r="M81" s="371">
        <f t="shared" si="212"/>
        <v>3505850.3702533767</v>
      </c>
      <c r="N81" s="210">
        <v>52</v>
      </c>
      <c r="O81" s="376">
        <v>1131267.851628887</v>
      </c>
      <c r="P81" s="376">
        <v>939510.76579937909</v>
      </c>
      <c r="Q81" s="376">
        <v>0</v>
      </c>
      <c r="R81" s="376">
        <v>0</v>
      </c>
      <c r="S81" s="368">
        <f t="shared" si="213"/>
        <v>2070778.617428266</v>
      </c>
      <c r="T81" s="377">
        <v>1131267.851628887</v>
      </c>
      <c r="U81" s="376">
        <v>939510.76579937909</v>
      </c>
      <c r="V81" s="376">
        <v>0</v>
      </c>
      <c r="W81" s="376">
        <v>0</v>
      </c>
      <c r="X81" s="370">
        <f t="shared" si="214"/>
        <v>2070778.617428266</v>
      </c>
      <c r="Y81" s="371">
        <f t="shared" si="215"/>
        <v>4141557.234856532</v>
      </c>
      <c r="Z81" s="210">
        <v>52</v>
      </c>
      <c r="AA81" s="376">
        <v>197325.86673324992</v>
      </c>
      <c r="AB81" s="376">
        <v>163147.68635896224</v>
      </c>
      <c r="AC81" s="376">
        <v>0</v>
      </c>
      <c r="AD81" s="376">
        <v>0</v>
      </c>
      <c r="AE81" s="368">
        <f t="shared" si="216"/>
        <v>360473.55309221218</v>
      </c>
      <c r="AF81" s="377">
        <v>197325.86673324992</v>
      </c>
      <c r="AG81" s="376">
        <v>163147.68635896224</v>
      </c>
      <c r="AH81" s="376">
        <v>0</v>
      </c>
      <c r="AI81" s="376">
        <v>0</v>
      </c>
      <c r="AJ81" s="370">
        <f t="shared" si="217"/>
        <v>360473.55309221218</v>
      </c>
      <c r="AK81" s="371">
        <f t="shared" si="218"/>
        <v>720947.10618442437</v>
      </c>
      <c r="AL81" s="210">
        <v>52</v>
      </c>
      <c r="AM81" s="376">
        <v>4435469.354784633</v>
      </c>
      <c r="AN81" s="376">
        <v>3920744.9908505799</v>
      </c>
      <c r="AO81" s="376">
        <v>0</v>
      </c>
      <c r="AP81" s="376">
        <v>0</v>
      </c>
      <c r="AQ81" s="368">
        <f t="shared" si="219"/>
        <v>8356214.345635213</v>
      </c>
      <c r="AR81" s="377">
        <v>4435469.354784633</v>
      </c>
      <c r="AS81" s="376">
        <v>3920744.9908505799</v>
      </c>
      <c r="AT81" s="376">
        <v>0</v>
      </c>
      <c r="AU81" s="376">
        <v>0</v>
      </c>
      <c r="AV81" s="370">
        <f t="shared" si="220"/>
        <v>8356214.345635213</v>
      </c>
      <c r="AW81" s="371">
        <f t="shared" si="221"/>
        <v>16712428.691270426</v>
      </c>
      <c r="AX81" s="210">
        <v>52</v>
      </c>
      <c r="AY81" s="376">
        <v>37418.085273396886</v>
      </c>
      <c r="AZ81" s="376">
        <v>35660.69647190431</v>
      </c>
      <c r="BA81" s="376">
        <v>0</v>
      </c>
      <c r="BB81" s="376">
        <v>0</v>
      </c>
      <c r="BC81" s="368">
        <f t="shared" si="222"/>
        <v>73078.781745301196</v>
      </c>
      <c r="BD81" s="377">
        <v>37418.085273396886</v>
      </c>
      <c r="BE81" s="376">
        <v>35660.69647190431</v>
      </c>
      <c r="BF81" s="376">
        <v>0</v>
      </c>
      <c r="BG81" s="376">
        <v>0</v>
      </c>
      <c r="BH81" s="370">
        <f t="shared" si="223"/>
        <v>73078.781745301196</v>
      </c>
      <c r="BI81" s="371">
        <f t="shared" si="224"/>
        <v>146157.56349060239</v>
      </c>
      <c r="BJ81" s="210">
        <v>52</v>
      </c>
      <c r="BK81" s="376">
        <v>0</v>
      </c>
      <c r="BL81" s="376">
        <v>0</v>
      </c>
      <c r="BM81" s="376">
        <v>0</v>
      </c>
      <c r="BN81" s="376">
        <v>0</v>
      </c>
      <c r="BO81" s="368">
        <f t="shared" si="225"/>
        <v>0</v>
      </c>
      <c r="BP81" s="377">
        <v>0</v>
      </c>
      <c r="BQ81" s="376">
        <v>0</v>
      </c>
      <c r="BR81" s="376">
        <v>0</v>
      </c>
      <c r="BS81" s="376">
        <v>0</v>
      </c>
      <c r="BT81" s="370">
        <f t="shared" si="226"/>
        <v>0</v>
      </c>
      <c r="BU81" s="371">
        <f t="shared" si="227"/>
        <v>0</v>
      </c>
      <c r="BV81" s="210">
        <v>52</v>
      </c>
      <c r="BW81" s="376">
        <v>37418.085273396886</v>
      </c>
      <c r="BX81" s="376">
        <v>32688.971765912283</v>
      </c>
      <c r="BY81" s="376">
        <v>0</v>
      </c>
      <c r="BZ81" s="376">
        <v>0</v>
      </c>
      <c r="CA81" s="368">
        <f t="shared" si="228"/>
        <v>70107.057039309177</v>
      </c>
      <c r="CB81" s="377">
        <v>37418.085273396886</v>
      </c>
      <c r="CC81" s="376">
        <v>32688.971765912283</v>
      </c>
      <c r="CD81" s="376">
        <v>0</v>
      </c>
      <c r="CE81" s="376">
        <v>0</v>
      </c>
      <c r="CF81" s="370">
        <f t="shared" si="229"/>
        <v>70107.057039309177</v>
      </c>
      <c r="CG81" s="371">
        <f t="shared" si="230"/>
        <v>140214.11407861835</v>
      </c>
      <c r="CH81" s="210">
        <v>52</v>
      </c>
      <c r="CI81" s="370">
        <f t="shared" si="231"/>
        <v>6840126.6644395702</v>
      </c>
      <c r="CJ81" s="370">
        <f t="shared" si="231"/>
        <v>5843450.8756274208</v>
      </c>
      <c r="CK81" s="370">
        <f t="shared" si="231"/>
        <v>0</v>
      </c>
      <c r="CL81" s="370">
        <f t="shared" si="231"/>
        <v>0</v>
      </c>
      <c r="CM81" s="372">
        <f t="shared" si="234"/>
        <v>12683577.540066991</v>
      </c>
      <c r="CN81" s="370">
        <f t="shared" si="232"/>
        <v>6840126.6644395702</v>
      </c>
      <c r="CO81" s="370">
        <f t="shared" si="232"/>
        <v>5843450.8756274208</v>
      </c>
      <c r="CP81" s="370">
        <f t="shared" si="232"/>
        <v>0</v>
      </c>
      <c r="CQ81" s="370">
        <f t="shared" si="232"/>
        <v>0</v>
      </c>
      <c r="CR81" s="372">
        <f t="shared" si="235"/>
        <v>12683577.540066991</v>
      </c>
      <c r="CS81" s="370">
        <f t="shared" si="233"/>
        <v>13680253.32887914</v>
      </c>
      <c r="CT81" s="370">
        <f t="shared" si="233"/>
        <v>11686901.751254842</v>
      </c>
      <c r="CU81" s="370">
        <f t="shared" si="233"/>
        <v>0</v>
      </c>
      <c r="CV81" s="370">
        <f t="shared" si="233"/>
        <v>0</v>
      </c>
      <c r="CW81" s="372">
        <f t="shared" si="236"/>
        <v>25367155.080133982</v>
      </c>
    </row>
    <row r="82" spans="1:135" ht="15.75" customHeight="1">
      <c r="A82" s="79" t="s">
        <v>284</v>
      </c>
      <c r="B82" s="210">
        <v>53</v>
      </c>
      <c r="C82" s="376">
        <v>11676.487915917698</v>
      </c>
      <c r="D82" s="376">
        <v>7337.3743684313604</v>
      </c>
      <c r="E82" s="376">
        <v>0</v>
      </c>
      <c r="F82" s="376">
        <v>0</v>
      </c>
      <c r="G82" s="368">
        <f t="shared" si="210"/>
        <v>19013.862284349059</v>
      </c>
      <c r="H82" s="377">
        <v>11676.487915917698</v>
      </c>
      <c r="I82" s="376">
        <v>7337.3743684313604</v>
      </c>
      <c r="J82" s="376">
        <v>0</v>
      </c>
      <c r="K82" s="376">
        <v>0</v>
      </c>
      <c r="L82" s="370">
        <f t="shared" si="211"/>
        <v>19013.862284349059</v>
      </c>
      <c r="M82" s="371">
        <f t="shared" si="212"/>
        <v>38027.724568698119</v>
      </c>
      <c r="N82" s="210">
        <v>53</v>
      </c>
      <c r="O82" s="376">
        <v>13193.041985774611</v>
      </c>
      <c r="P82" s="376">
        <v>9170.6301900754079</v>
      </c>
      <c r="Q82" s="376">
        <v>0</v>
      </c>
      <c r="R82" s="376">
        <v>0</v>
      </c>
      <c r="S82" s="368">
        <f t="shared" si="213"/>
        <v>22363.672175850021</v>
      </c>
      <c r="T82" s="377">
        <v>13193.041985774611</v>
      </c>
      <c r="U82" s="376">
        <v>9170.6301900754079</v>
      </c>
      <c r="V82" s="376">
        <v>0</v>
      </c>
      <c r="W82" s="376">
        <v>0</v>
      </c>
      <c r="X82" s="370">
        <f t="shared" si="214"/>
        <v>22363.672175850021</v>
      </c>
      <c r="Y82" s="371">
        <f t="shared" si="215"/>
        <v>44727.344351700041</v>
      </c>
      <c r="Z82" s="210">
        <v>53</v>
      </c>
      <c r="AA82" s="376">
        <v>2301.2484982603</v>
      </c>
      <c r="AB82" s="376">
        <v>1592.4959589914279</v>
      </c>
      <c r="AC82" s="376">
        <v>0</v>
      </c>
      <c r="AD82" s="376">
        <v>0</v>
      </c>
      <c r="AE82" s="368">
        <f t="shared" si="216"/>
        <v>3893.7444572517279</v>
      </c>
      <c r="AF82" s="377">
        <v>2301.2484982603</v>
      </c>
      <c r="AG82" s="376">
        <v>1592.4959589914279</v>
      </c>
      <c r="AH82" s="376">
        <v>0</v>
      </c>
      <c r="AI82" s="376">
        <v>0</v>
      </c>
      <c r="AJ82" s="370">
        <f t="shared" si="217"/>
        <v>3893.7444572517279</v>
      </c>
      <c r="AK82" s="371">
        <f t="shared" si="218"/>
        <v>7787.4889145034558</v>
      </c>
      <c r="AL82" s="210">
        <v>53</v>
      </c>
      <c r="AM82" s="376">
        <v>51727.213267868006</v>
      </c>
      <c r="AN82" s="376">
        <v>38270.665637437887</v>
      </c>
      <c r="AO82" s="376">
        <v>0</v>
      </c>
      <c r="AP82" s="376">
        <v>0</v>
      </c>
      <c r="AQ82" s="368">
        <f t="shared" si="219"/>
        <v>89997.878905305901</v>
      </c>
      <c r="AR82" s="377">
        <v>51727.213267868006</v>
      </c>
      <c r="AS82" s="376">
        <v>38270.665637437887</v>
      </c>
      <c r="AT82" s="376">
        <v>0</v>
      </c>
      <c r="AU82" s="376">
        <v>0</v>
      </c>
      <c r="AV82" s="370">
        <f t="shared" si="220"/>
        <v>89997.878905305901</v>
      </c>
      <c r="AW82" s="371">
        <f t="shared" si="221"/>
        <v>179995.7578106118</v>
      </c>
      <c r="AX82" s="210">
        <v>53</v>
      </c>
      <c r="AY82" s="376">
        <v>436.37620332657048</v>
      </c>
      <c r="AZ82" s="376">
        <v>348.08654841342684</v>
      </c>
      <c r="BA82" s="376">
        <v>0</v>
      </c>
      <c r="BB82" s="376">
        <v>0</v>
      </c>
      <c r="BC82" s="368">
        <f t="shared" si="222"/>
        <v>784.46275173999732</v>
      </c>
      <c r="BD82" s="377">
        <v>436.37620332657048</v>
      </c>
      <c r="BE82" s="376">
        <v>348.08654841342684</v>
      </c>
      <c r="BF82" s="376">
        <v>0</v>
      </c>
      <c r="BG82" s="376">
        <v>0</v>
      </c>
      <c r="BH82" s="370">
        <f t="shared" si="223"/>
        <v>784.46275173999732</v>
      </c>
      <c r="BI82" s="371">
        <f t="shared" si="224"/>
        <v>1568.9255034799946</v>
      </c>
      <c r="BJ82" s="210">
        <v>53</v>
      </c>
      <c r="BK82" s="376">
        <v>0</v>
      </c>
      <c r="BL82" s="376">
        <v>0</v>
      </c>
      <c r="BM82" s="376">
        <v>0</v>
      </c>
      <c r="BN82" s="376">
        <v>0</v>
      </c>
      <c r="BO82" s="368">
        <f t="shared" si="225"/>
        <v>0</v>
      </c>
      <c r="BP82" s="377">
        <v>0</v>
      </c>
      <c r="BQ82" s="376">
        <v>0</v>
      </c>
      <c r="BR82" s="376">
        <v>0</v>
      </c>
      <c r="BS82" s="376">
        <v>0</v>
      </c>
      <c r="BT82" s="370">
        <f t="shared" si="226"/>
        <v>0</v>
      </c>
      <c r="BU82" s="371">
        <f t="shared" si="227"/>
        <v>0</v>
      </c>
      <c r="BV82" s="210">
        <v>53</v>
      </c>
      <c r="BW82" s="376">
        <v>436.37620332657048</v>
      </c>
      <c r="BX82" s="376">
        <v>319.07933604564124</v>
      </c>
      <c r="BY82" s="376">
        <v>0</v>
      </c>
      <c r="BZ82" s="376">
        <v>0</v>
      </c>
      <c r="CA82" s="368">
        <f t="shared" si="228"/>
        <v>755.45553937221166</v>
      </c>
      <c r="CB82" s="377">
        <v>436.37620332657048</v>
      </c>
      <c r="CC82" s="376">
        <v>319.07933604564124</v>
      </c>
      <c r="CD82" s="376">
        <v>0</v>
      </c>
      <c r="CE82" s="376">
        <v>0</v>
      </c>
      <c r="CF82" s="370">
        <f t="shared" si="229"/>
        <v>755.45553937221166</v>
      </c>
      <c r="CG82" s="371">
        <f t="shared" si="230"/>
        <v>1510.9110787444233</v>
      </c>
      <c r="CH82" s="210">
        <v>53</v>
      </c>
      <c r="CI82" s="370">
        <f t="shared" si="231"/>
        <v>79770.74407447374</v>
      </c>
      <c r="CJ82" s="370">
        <f t="shared" si="231"/>
        <v>57038.332039395158</v>
      </c>
      <c r="CK82" s="370">
        <f t="shared" si="231"/>
        <v>0</v>
      </c>
      <c r="CL82" s="370">
        <f t="shared" si="231"/>
        <v>0</v>
      </c>
      <c r="CM82" s="372">
        <f t="shared" si="234"/>
        <v>136809.07611386891</v>
      </c>
      <c r="CN82" s="370">
        <f t="shared" si="232"/>
        <v>79770.74407447374</v>
      </c>
      <c r="CO82" s="370">
        <f t="shared" si="232"/>
        <v>57038.332039395158</v>
      </c>
      <c r="CP82" s="370">
        <f t="shared" si="232"/>
        <v>0</v>
      </c>
      <c r="CQ82" s="370">
        <f t="shared" si="232"/>
        <v>0</v>
      </c>
      <c r="CR82" s="372">
        <f t="shared" si="235"/>
        <v>136809.07611386891</v>
      </c>
      <c r="CS82" s="370">
        <f t="shared" si="233"/>
        <v>159541.48814894748</v>
      </c>
      <c r="CT82" s="370">
        <f t="shared" si="233"/>
        <v>114076.66407879032</v>
      </c>
      <c r="CU82" s="370">
        <f t="shared" si="233"/>
        <v>0</v>
      </c>
      <c r="CV82" s="370">
        <f t="shared" si="233"/>
        <v>0</v>
      </c>
      <c r="CW82" s="372">
        <f t="shared" si="236"/>
        <v>273618.15222773782</v>
      </c>
    </row>
    <row r="83" spans="1:135" ht="15.75" customHeight="1">
      <c r="A83" s="79" t="s">
        <v>286</v>
      </c>
      <c r="B83" s="210">
        <v>54</v>
      </c>
      <c r="C83" s="376">
        <v>0</v>
      </c>
      <c r="D83" s="376">
        <v>0</v>
      </c>
      <c r="E83" s="376">
        <v>0</v>
      </c>
      <c r="F83" s="376">
        <v>0</v>
      </c>
      <c r="G83" s="368">
        <f t="shared" si="210"/>
        <v>0</v>
      </c>
      <c r="H83" s="377">
        <v>0</v>
      </c>
      <c r="I83" s="376">
        <v>0</v>
      </c>
      <c r="J83" s="376">
        <v>0</v>
      </c>
      <c r="K83" s="376">
        <v>0</v>
      </c>
      <c r="L83" s="370">
        <f t="shared" si="211"/>
        <v>0</v>
      </c>
      <c r="M83" s="371">
        <f t="shared" si="212"/>
        <v>0</v>
      </c>
      <c r="N83" s="210">
        <v>54</v>
      </c>
      <c r="O83" s="376">
        <v>0</v>
      </c>
      <c r="P83" s="376">
        <v>0</v>
      </c>
      <c r="Q83" s="376">
        <v>0</v>
      </c>
      <c r="R83" s="376">
        <v>0</v>
      </c>
      <c r="S83" s="368">
        <f t="shared" si="213"/>
        <v>0</v>
      </c>
      <c r="T83" s="377">
        <v>0</v>
      </c>
      <c r="U83" s="376">
        <v>0</v>
      </c>
      <c r="V83" s="376">
        <v>0</v>
      </c>
      <c r="W83" s="376">
        <v>0</v>
      </c>
      <c r="X83" s="370">
        <f t="shared" si="214"/>
        <v>0</v>
      </c>
      <c r="Y83" s="371">
        <f t="shared" si="215"/>
        <v>0</v>
      </c>
      <c r="Z83" s="210">
        <v>54</v>
      </c>
      <c r="AA83" s="376">
        <v>0</v>
      </c>
      <c r="AB83" s="376">
        <v>0</v>
      </c>
      <c r="AC83" s="376">
        <v>0</v>
      </c>
      <c r="AD83" s="376">
        <v>0</v>
      </c>
      <c r="AE83" s="368">
        <f t="shared" si="216"/>
        <v>0</v>
      </c>
      <c r="AF83" s="377">
        <v>0</v>
      </c>
      <c r="AG83" s="376">
        <v>0</v>
      </c>
      <c r="AH83" s="376">
        <v>0</v>
      </c>
      <c r="AI83" s="376">
        <v>0</v>
      </c>
      <c r="AJ83" s="370">
        <f t="shared" si="217"/>
        <v>0</v>
      </c>
      <c r="AK83" s="371">
        <f t="shared" si="218"/>
        <v>0</v>
      </c>
      <c r="AL83" s="210">
        <v>54</v>
      </c>
      <c r="AM83" s="376">
        <v>0</v>
      </c>
      <c r="AN83" s="376">
        <v>0</v>
      </c>
      <c r="AO83" s="376">
        <v>0</v>
      </c>
      <c r="AP83" s="376">
        <v>0</v>
      </c>
      <c r="AQ83" s="368">
        <f t="shared" si="219"/>
        <v>0</v>
      </c>
      <c r="AR83" s="377">
        <v>0</v>
      </c>
      <c r="AS83" s="376">
        <v>0</v>
      </c>
      <c r="AT83" s="376">
        <v>0</v>
      </c>
      <c r="AU83" s="376">
        <v>0</v>
      </c>
      <c r="AV83" s="370">
        <f t="shared" si="220"/>
        <v>0</v>
      </c>
      <c r="AW83" s="371">
        <f t="shared" si="221"/>
        <v>0</v>
      </c>
      <c r="AX83" s="210">
        <v>54</v>
      </c>
      <c r="AY83" s="376">
        <v>0</v>
      </c>
      <c r="AZ83" s="376">
        <v>0</v>
      </c>
      <c r="BA83" s="376">
        <v>0</v>
      </c>
      <c r="BB83" s="376">
        <v>0</v>
      </c>
      <c r="BC83" s="368">
        <f t="shared" si="222"/>
        <v>0</v>
      </c>
      <c r="BD83" s="377">
        <v>0</v>
      </c>
      <c r="BE83" s="376">
        <v>0</v>
      </c>
      <c r="BF83" s="376">
        <v>0</v>
      </c>
      <c r="BG83" s="376">
        <v>0</v>
      </c>
      <c r="BH83" s="370">
        <f t="shared" si="223"/>
        <v>0</v>
      </c>
      <c r="BI83" s="371">
        <f t="shared" si="224"/>
        <v>0</v>
      </c>
      <c r="BJ83" s="210">
        <v>54</v>
      </c>
      <c r="BK83" s="376">
        <v>0</v>
      </c>
      <c r="BL83" s="376">
        <v>0</v>
      </c>
      <c r="BM83" s="376">
        <v>0</v>
      </c>
      <c r="BN83" s="376">
        <v>0</v>
      </c>
      <c r="BO83" s="368">
        <f t="shared" si="225"/>
        <v>0</v>
      </c>
      <c r="BP83" s="377">
        <v>0</v>
      </c>
      <c r="BQ83" s="376">
        <v>0</v>
      </c>
      <c r="BR83" s="376">
        <v>0</v>
      </c>
      <c r="BS83" s="376">
        <v>0</v>
      </c>
      <c r="BT83" s="370">
        <f t="shared" si="226"/>
        <v>0</v>
      </c>
      <c r="BU83" s="371">
        <f t="shared" si="227"/>
        <v>0</v>
      </c>
      <c r="BV83" s="210">
        <v>54</v>
      </c>
      <c r="BW83" s="376">
        <v>0</v>
      </c>
      <c r="BX83" s="376">
        <v>0</v>
      </c>
      <c r="BY83" s="376">
        <v>0</v>
      </c>
      <c r="BZ83" s="376">
        <v>0</v>
      </c>
      <c r="CA83" s="368">
        <f t="shared" si="228"/>
        <v>0</v>
      </c>
      <c r="CB83" s="377">
        <v>0</v>
      </c>
      <c r="CC83" s="376">
        <v>0</v>
      </c>
      <c r="CD83" s="376">
        <v>0</v>
      </c>
      <c r="CE83" s="376">
        <v>0</v>
      </c>
      <c r="CF83" s="370">
        <f t="shared" si="229"/>
        <v>0</v>
      </c>
      <c r="CG83" s="371">
        <f t="shared" si="230"/>
        <v>0</v>
      </c>
      <c r="CH83" s="210">
        <v>54</v>
      </c>
      <c r="CI83" s="370">
        <f t="shared" si="231"/>
        <v>0</v>
      </c>
      <c r="CJ83" s="370">
        <f t="shared" si="231"/>
        <v>0</v>
      </c>
      <c r="CK83" s="370">
        <f t="shared" si="231"/>
        <v>0</v>
      </c>
      <c r="CL83" s="370">
        <f t="shared" si="231"/>
        <v>0</v>
      </c>
      <c r="CM83" s="372">
        <f t="shared" si="234"/>
        <v>0</v>
      </c>
      <c r="CN83" s="370">
        <f t="shared" si="232"/>
        <v>0</v>
      </c>
      <c r="CO83" s="370">
        <f t="shared" si="232"/>
        <v>0</v>
      </c>
      <c r="CP83" s="370">
        <f t="shared" si="232"/>
        <v>0</v>
      </c>
      <c r="CQ83" s="370">
        <f t="shared" si="232"/>
        <v>0</v>
      </c>
      <c r="CR83" s="372">
        <f t="shared" si="235"/>
        <v>0</v>
      </c>
      <c r="CS83" s="370">
        <f t="shared" si="233"/>
        <v>0</v>
      </c>
      <c r="CT83" s="370">
        <f t="shared" si="233"/>
        <v>0</v>
      </c>
      <c r="CU83" s="370">
        <f t="shared" si="233"/>
        <v>0</v>
      </c>
      <c r="CV83" s="370">
        <f t="shared" si="233"/>
        <v>0</v>
      </c>
      <c r="CW83" s="372">
        <f t="shared" si="236"/>
        <v>0</v>
      </c>
    </row>
    <row r="84" spans="1:135" ht="15.75" customHeight="1">
      <c r="A84" s="79" t="s">
        <v>288</v>
      </c>
      <c r="B84" s="210">
        <v>55</v>
      </c>
      <c r="C84" s="376">
        <v>171394.65686039493</v>
      </c>
      <c r="D84" s="376">
        <v>120601.88786481359</v>
      </c>
      <c r="E84" s="376">
        <v>0</v>
      </c>
      <c r="F84" s="376">
        <v>0</v>
      </c>
      <c r="G84" s="368">
        <f t="shared" si="210"/>
        <v>291996.54472520854</v>
      </c>
      <c r="H84" s="377">
        <v>171394.65686039493</v>
      </c>
      <c r="I84" s="376">
        <v>120601.88786481359</v>
      </c>
      <c r="J84" s="376">
        <v>0</v>
      </c>
      <c r="K84" s="376">
        <v>0</v>
      </c>
      <c r="L84" s="370">
        <f t="shared" si="211"/>
        <v>291996.54472520854</v>
      </c>
      <c r="M84" s="371">
        <f t="shared" si="212"/>
        <v>583993.08945041709</v>
      </c>
      <c r="N84" s="210">
        <v>55</v>
      </c>
      <c r="O84" s="376">
        <v>193655.56838491411</v>
      </c>
      <c r="P84" s="376">
        <v>150734.48052366404</v>
      </c>
      <c r="Q84" s="376">
        <v>0</v>
      </c>
      <c r="R84" s="376">
        <v>0</v>
      </c>
      <c r="S84" s="368">
        <f t="shared" si="213"/>
        <v>344390.04890857812</v>
      </c>
      <c r="T84" s="377">
        <v>193655.56838491411</v>
      </c>
      <c r="U84" s="376">
        <v>150734.48052366404</v>
      </c>
      <c r="V84" s="376">
        <v>0</v>
      </c>
      <c r="W84" s="376">
        <v>0</v>
      </c>
      <c r="X84" s="370">
        <f t="shared" si="214"/>
        <v>344390.04890857812</v>
      </c>
      <c r="Y84" s="371">
        <f t="shared" si="215"/>
        <v>688780.09781715623</v>
      </c>
      <c r="Z84" s="210">
        <v>55</v>
      </c>
      <c r="AA84" s="376">
        <v>33779.138003657521</v>
      </c>
      <c r="AB84" s="376">
        <v>26175.305964729261</v>
      </c>
      <c r="AC84" s="376">
        <v>0</v>
      </c>
      <c r="AD84" s="376">
        <v>0</v>
      </c>
      <c r="AE84" s="368">
        <f t="shared" si="216"/>
        <v>59954.443968386782</v>
      </c>
      <c r="AF84" s="377">
        <v>33779.138003657521</v>
      </c>
      <c r="AG84" s="376">
        <v>26175.305964729261</v>
      </c>
      <c r="AH84" s="376">
        <v>0</v>
      </c>
      <c r="AI84" s="376">
        <v>0</v>
      </c>
      <c r="AJ84" s="370">
        <f t="shared" si="217"/>
        <v>59954.443968386782</v>
      </c>
      <c r="AK84" s="371">
        <f t="shared" si="218"/>
        <v>119908.88793677356</v>
      </c>
      <c r="AL84" s="210">
        <v>55</v>
      </c>
      <c r="AM84" s="376">
        <v>759283.78740534256</v>
      </c>
      <c r="AN84" s="376">
        <v>629041.71082997357</v>
      </c>
      <c r="AO84" s="376">
        <v>0</v>
      </c>
      <c r="AP84" s="376">
        <v>0</v>
      </c>
      <c r="AQ84" s="368">
        <f t="shared" si="219"/>
        <v>1388325.498235316</v>
      </c>
      <c r="AR84" s="377">
        <v>759283.78740534256</v>
      </c>
      <c r="AS84" s="376">
        <v>629041.71082997357</v>
      </c>
      <c r="AT84" s="376">
        <v>0</v>
      </c>
      <c r="AU84" s="376">
        <v>0</v>
      </c>
      <c r="AV84" s="370">
        <f t="shared" si="220"/>
        <v>1388325.498235316</v>
      </c>
      <c r="AW84" s="371">
        <f t="shared" si="221"/>
        <v>2776650.996470632</v>
      </c>
      <c r="AX84" s="210">
        <v>55</v>
      </c>
      <c r="AY84" s="376">
        <v>6405.3977677003641</v>
      </c>
      <c r="AZ84" s="376">
        <v>5721.3783529462862</v>
      </c>
      <c r="BA84" s="376">
        <v>0</v>
      </c>
      <c r="BB84" s="376">
        <v>0</v>
      </c>
      <c r="BC84" s="368">
        <f t="shared" si="222"/>
        <v>12126.776120646649</v>
      </c>
      <c r="BD84" s="377">
        <v>6405.3977677003641</v>
      </c>
      <c r="BE84" s="376">
        <v>5721.3783529462862</v>
      </c>
      <c r="BF84" s="376">
        <v>0</v>
      </c>
      <c r="BG84" s="376">
        <v>0</v>
      </c>
      <c r="BH84" s="370">
        <f t="shared" si="223"/>
        <v>12126.776120646649</v>
      </c>
      <c r="BI84" s="371">
        <f t="shared" si="224"/>
        <v>24253.552241293299</v>
      </c>
      <c r="BJ84" s="210">
        <v>55</v>
      </c>
      <c r="BK84" s="376">
        <v>0</v>
      </c>
      <c r="BL84" s="376">
        <v>0</v>
      </c>
      <c r="BM84" s="376">
        <v>0</v>
      </c>
      <c r="BN84" s="376">
        <v>0</v>
      </c>
      <c r="BO84" s="368">
        <f t="shared" si="225"/>
        <v>0</v>
      </c>
      <c r="BP84" s="377">
        <v>0</v>
      </c>
      <c r="BQ84" s="376">
        <v>0</v>
      </c>
      <c r="BR84" s="376">
        <v>0</v>
      </c>
      <c r="BS84" s="376">
        <v>0</v>
      </c>
      <c r="BT84" s="370">
        <f t="shared" si="226"/>
        <v>0</v>
      </c>
      <c r="BU84" s="371">
        <f t="shared" si="227"/>
        <v>0</v>
      </c>
      <c r="BV84" s="210">
        <v>55</v>
      </c>
      <c r="BW84" s="376">
        <v>6405.3977677003641</v>
      </c>
      <c r="BX84" s="376">
        <v>5244.5968235340961</v>
      </c>
      <c r="BY84" s="376">
        <v>0</v>
      </c>
      <c r="BZ84" s="376">
        <v>0</v>
      </c>
      <c r="CA84" s="368">
        <f t="shared" si="228"/>
        <v>11649.994591234459</v>
      </c>
      <c r="CB84" s="377">
        <v>6405.3977677003641</v>
      </c>
      <c r="CC84" s="376">
        <v>5244.5968235340961</v>
      </c>
      <c r="CD84" s="376">
        <v>0</v>
      </c>
      <c r="CE84" s="376">
        <v>0</v>
      </c>
      <c r="CF84" s="370">
        <f t="shared" si="229"/>
        <v>11649.994591234459</v>
      </c>
      <c r="CG84" s="371">
        <f t="shared" si="230"/>
        <v>23299.989182468918</v>
      </c>
      <c r="CH84" s="210">
        <v>55</v>
      </c>
      <c r="CI84" s="370">
        <f t="shared" si="231"/>
        <v>1170923.9461897097</v>
      </c>
      <c r="CJ84" s="370">
        <f t="shared" si="231"/>
        <v>937519.36035966082</v>
      </c>
      <c r="CK84" s="370">
        <f t="shared" si="231"/>
        <v>0</v>
      </c>
      <c r="CL84" s="370">
        <f t="shared" si="231"/>
        <v>0</v>
      </c>
      <c r="CM84" s="372">
        <f t="shared" si="234"/>
        <v>2108443.3065493703</v>
      </c>
      <c r="CN84" s="370">
        <f t="shared" si="232"/>
        <v>1170923.9461897097</v>
      </c>
      <c r="CO84" s="370">
        <f t="shared" si="232"/>
        <v>937519.36035966082</v>
      </c>
      <c r="CP84" s="370">
        <f t="shared" si="232"/>
        <v>0</v>
      </c>
      <c r="CQ84" s="370">
        <f t="shared" si="232"/>
        <v>0</v>
      </c>
      <c r="CR84" s="372">
        <f t="shared" si="235"/>
        <v>2108443.3065493703</v>
      </c>
      <c r="CS84" s="370">
        <f t="shared" si="233"/>
        <v>2341847.8923794194</v>
      </c>
      <c r="CT84" s="370">
        <f t="shared" si="233"/>
        <v>1875038.7207193216</v>
      </c>
      <c r="CU84" s="370">
        <f t="shared" si="233"/>
        <v>0</v>
      </c>
      <c r="CV84" s="370">
        <f t="shared" si="233"/>
        <v>0</v>
      </c>
      <c r="CW84" s="372">
        <f t="shared" si="236"/>
        <v>4216886.6130987406</v>
      </c>
    </row>
    <row r="85" spans="1:135" ht="15.75" customHeight="1">
      <c r="A85" s="79" t="s">
        <v>290</v>
      </c>
      <c r="B85" s="210">
        <v>56</v>
      </c>
      <c r="C85" s="376">
        <v>7440.247919090295</v>
      </c>
      <c r="D85" s="376">
        <v>9197.6157735690467</v>
      </c>
      <c r="E85" s="376">
        <v>0</v>
      </c>
      <c r="F85" s="376">
        <v>0</v>
      </c>
      <c r="G85" s="368">
        <f t="shared" si="210"/>
        <v>16637.863692659343</v>
      </c>
      <c r="H85" s="377">
        <v>7440.247919090295</v>
      </c>
      <c r="I85" s="376">
        <v>9197.6157735690467</v>
      </c>
      <c r="J85" s="376">
        <v>0</v>
      </c>
      <c r="K85" s="376">
        <v>0</v>
      </c>
      <c r="L85" s="370">
        <f t="shared" si="211"/>
        <v>16637.863692659343</v>
      </c>
      <c r="M85" s="371">
        <f t="shared" si="212"/>
        <v>33275.727385318685</v>
      </c>
      <c r="N85" s="210">
        <v>56</v>
      </c>
      <c r="O85" s="376">
        <v>8406.5948500933082</v>
      </c>
      <c r="P85" s="376">
        <v>11495.65616451415</v>
      </c>
      <c r="Q85" s="376">
        <v>0</v>
      </c>
      <c r="R85" s="376">
        <v>0</v>
      </c>
      <c r="S85" s="368">
        <f t="shared" si="213"/>
        <v>19902.251014607456</v>
      </c>
      <c r="T85" s="377">
        <v>8406.5948500933082</v>
      </c>
      <c r="U85" s="376">
        <v>11495.65616451415</v>
      </c>
      <c r="V85" s="376">
        <v>0</v>
      </c>
      <c r="W85" s="376">
        <v>0</v>
      </c>
      <c r="X85" s="370">
        <f t="shared" si="214"/>
        <v>19902.251014607456</v>
      </c>
      <c r="Y85" s="371">
        <f t="shared" si="215"/>
        <v>39804.502029214913</v>
      </c>
      <c r="Z85" s="210">
        <v>56</v>
      </c>
      <c r="AA85" s="376">
        <v>1466.3535365929592</v>
      </c>
      <c r="AB85" s="376">
        <v>1996.2407826406036</v>
      </c>
      <c r="AC85" s="376">
        <v>0</v>
      </c>
      <c r="AD85" s="376">
        <v>0</v>
      </c>
      <c r="AE85" s="368">
        <f t="shared" si="216"/>
        <v>3462.5943192335626</v>
      </c>
      <c r="AF85" s="377">
        <v>1466.3535365929592</v>
      </c>
      <c r="AG85" s="376">
        <v>1996.2407826406036</v>
      </c>
      <c r="AH85" s="376">
        <v>0</v>
      </c>
      <c r="AI85" s="376">
        <v>0</v>
      </c>
      <c r="AJ85" s="370">
        <f t="shared" si="217"/>
        <v>3462.5943192335626</v>
      </c>
      <c r="AK85" s="371">
        <f t="shared" si="218"/>
        <v>6925.1886384671252</v>
      </c>
      <c r="AL85" s="210">
        <v>56</v>
      </c>
      <c r="AM85" s="376">
        <v>32960.535192430514</v>
      </c>
      <c r="AN85" s="376">
        <v>47973.411230908569</v>
      </c>
      <c r="AO85" s="376">
        <v>0</v>
      </c>
      <c r="AP85" s="376">
        <v>0</v>
      </c>
      <c r="AQ85" s="368">
        <f t="shared" si="219"/>
        <v>80933.946423339075</v>
      </c>
      <c r="AR85" s="377">
        <v>32960.535192430514</v>
      </c>
      <c r="AS85" s="376">
        <v>47973.411230908569</v>
      </c>
      <c r="AT85" s="376">
        <v>0</v>
      </c>
      <c r="AU85" s="376">
        <v>0</v>
      </c>
      <c r="AV85" s="370">
        <f t="shared" si="220"/>
        <v>80933.946423339075</v>
      </c>
      <c r="AW85" s="371">
        <f t="shared" si="221"/>
        <v>161867.89284667815</v>
      </c>
      <c r="AX85" s="210">
        <v>56</v>
      </c>
      <c r="AY85" s="376">
        <v>278.05853627570571</v>
      </c>
      <c r="AZ85" s="376">
        <v>436.33678309084235</v>
      </c>
      <c r="BA85" s="376">
        <v>0</v>
      </c>
      <c r="BB85" s="376">
        <v>0</v>
      </c>
      <c r="BC85" s="368">
        <f t="shared" si="222"/>
        <v>714.39531936654805</v>
      </c>
      <c r="BD85" s="377">
        <v>278.05853627570571</v>
      </c>
      <c r="BE85" s="376">
        <v>436.33678309084235</v>
      </c>
      <c r="BF85" s="376">
        <v>0</v>
      </c>
      <c r="BG85" s="376">
        <v>0</v>
      </c>
      <c r="BH85" s="370">
        <f t="shared" si="223"/>
        <v>714.39531936654805</v>
      </c>
      <c r="BI85" s="371">
        <f t="shared" si="224"/>
        <v>1428.7906387330961</v>
      </c>
      <c r="BJ85" s="210">
        <v>56</v>
      </c>
      <c r="BK85" s="376">
        <v>0</v>
      </c>
      <c r="BL85" s="376">
        <v>0</v>
      </c>
      <c r="BM85" s="376">
        <v>0</v>
      </c>
      <c r="BN85" s="376">
        <v>0</v>
      </c>
      <c r="BO85" s="368">
        <f t="shared" si="225"/>
        <v>0</v>
      </c>
      <c r="BP85" s="377">
        <v>0</v>
      </c>
      <c r="BQ85" s="376">
        <v>0</v>
      </c>
      <c r="BR85" s="376">
        <v>0</v>
      </c>
      <c r="BS85" s="376">
        <v>0</v>
      </c>
      <c r="BT85" s="370">
        <f t="shared" si="226"/>
        <v>0</v>
      </c>
      <c r="BU85" s="371">
        <f t="shared" si="227"/>
        <v>0</v>
      </c>
      <c r="BV85" s="210">
        <v>56</v>
      </c>
      <c r="BW85" s="376">
        <v>278.05853627570571</v>
      </c>
      <c r="BX85" s="376">
        <v>399.9753844999388</v>
      </c>
      <c r="BY85" s="376">
        <v>0</v>
      </c>
      <c r="BZ85" s="376">
        <v>0</v>
      </c>
      <c r="CA85" s="368">
        <f t="shared" si="228"/>
        <v>678.03392077564445</v>
      </c>
      <c r="CB85" s="377">
        <v>278.05853627570571</v>
      </c>
      <c r="CC85" s="376">
        <v>399.9753844999388</v>
      </c>
      <c r="CD85" s="376">
        <v>0</v>
      </c>
      <c r="CE85" s="376">
        <v>0</v>
      </c>
      <c r="CF85" s="370">
        <f t="shared" si="229"/>
        <v>678.03392077564445</v>
      </c>
      <c r="CG85" s="371">
        <f t="shared" si="230"/>
        <v>1356.0678415512889</v>
      </c>
      <c r="CH85" s="210">
        <v>56</v>
      </c>
      <c r="CI85" s="370">
        <f t="shared" si="231"/>
        <v>50829.848570758491</v>
      </c>
      <c r="CJ85" s="370">
        <f t="shared" si="231"/>
        <v>71499.236119223147</v>
      </c>
      <c r="CK85" s="370">
        <f t="shared" si="231"/>
        <v>0</v>
      </c>
      <c r="CL85" s="370">
        <f t="shared" si="231"/>
        <v>0</v>
      </c>
      <c r="CM85" s="372">
        <f t="shared" si="234"/>
        <v>122329.08468998164</v>
      </c>
      <c r="CN85" s="370">
        <f t="shared" si="232"/>
        <v>50829.848570758491</v>
      </c>
      <c r="CO85" s="370">
        <f t="shared" si="232"/>
        <v>71499.236119223147</v>
      </c>
      <c r="CP85" s="370">
        <f t="shared" si="232"/>
        <v>0</v>
      </c>
      <c r="CQ85" s="370">
        <f t="shared" si="232"/>
        <v>0</v>
      </c>
      <c r="CR85" s="372">
        <f t="shared" si="235"/>
        <v>122329.08468998164</v>
      </c>
      <c r="CS85" s="370">
        <f t="shared" si="233"/>
        <v>101659.69714151698</v>
      </c>
      <c r="CT85" s="370">
        <f t="shared" si="233"/>
        <v>142998.47223844629</v>
      </c>
      <c r="CU85" s="370">
        <f t="shared" si="233"/>
        <v>0</v>
      </c>
      <c r="CV85" s="370">
        <f t="shared" si="233"/>
        <v>0</v>
      </c>
      <c r="CW85" s="372">
        <f t="shared" si="236"/>
        <v>244658.16937996328</v>
      </c>
    </row>
    <row r="86" spans="1:135" ht="15.75" customHeight="1">
      <c r="B86" s="210"/>
      <c r="C86" s="171" t="s">
        <v>1362</v>
      </c>
      <c r="D86" s="171" t="s">
        <v>1362</v>
      </c>
      <c r="E86" s="171" t="s">
        <v>1362</v>
      </c>
      <c r="F86" s="171" t="s">
        <v>1362</v>
      </c>
      <c r="G86" s="337"/>
      <c r="H86" s="338" t="s">
        <v>1362</v>
      </c>
      <c r="I86" s="171" t="s">
        <v>1362</v>
      </c>
      <c r="J86" s="171" t="s">
        <v>1362</v>
      </c>
      <c r="K86" s="171" t="s">
        <v>1362</v>
      </c>
      <c r="L86" s="339" t="s">
        <v>1362</v>
      </c>
      <c r="M86" s="338" t="s">
        <v>1362</v>
      </c>
      <c r="N86" s="210"/>
      <c r="O86" s="171" t="s">
        <v>1362</v>
      </c>
      <c r="P86" s="171" t="s">
        <v>1362</v>
      </c>
      <c r="Q86" s="171" t="s">
        <v>1362</v>
      </c>
      <c r="R86" s="171" t="s">
        <v>1362</v>
      </c>
      <c r="S86" s="337"/>
      <c r="T86" s="338" t="s">
        <v>1362</v>
      </c>
      <c r="U86" s="171" t="s">
        <v>1362</v>
      </c>
      <c r="V86" s="171" t="s">
        <v>1362</v>
      </c>
      <c r="W86" s="171" t="s">
        <v>1362</v>
      </c>
      <c r="X86" s="339" t="s">
        <v>1362</v>
      </c>
      <c r="Y86" s="338" t="s">
        <v>1362</v>
      </c>
      <c r="Z86" s="210"/>
      <c r="AA86" s="171" t="s">
        <v>1362</v>
      </c>
      <c r="AB86" s="171" t="s">
        <v>1362</v>
      </c>
      <c r="AC86" s="171" t="s">
        <v>1362</v>
      </c>
      <c r="AD86" s="171" t="s">
        <v>1362</v>
      </c>
      <c r="AE86" s="337"/>
      <c r="AF86" s="338" t="s">
        <v>1362</v>
      </c>
      <c r="AG86" s="171" t="s">
        <v>1362</v>
      </c>
      <c r="AH86" s="171" t="s">
        <v>1362</v>
      </c>
      <c r="AI86" s="171" t="s">
        <v>1362</v>
      </c>
      <c r="AJ86" s="339" t="s">
        <v>1362</v>
      </c>
      <c r="AK86" s="338" t="s">
        <v>1362</v>
      </c>
      <c r="AL86" s="210"/>
      <c r="AM86" s="171" t="s">
        <v>1362</v>
      </c>
      <c r="AN86" s="171" t="s">
        <v>1362</v>
      </c>
      <c r="AO86" s="171" t="s">
        <v>1362</v>
      </c>
      <c r="AP86" s="171" t="s">
        <v>1362</v>
      </c>
      <c r="AQ86" s="337"/>
      <c r="AR86" s="338" t="s">
        <v>1362</v>
      </c>
      <c r="AS86" s="171" t="s">
        <v>1362</v>
      </c>
      <c r="AT86" s="171" t="s">
        <v>1362</v>
      </c>
      <c r="AU86" s="171" t="s">
        <v>1362</v>
      </c>
      <c r="AV86" s="339" t="s">
        <v>1362</v>
      </c>
      <c r="AW86" s="338" t="s">
        <v>1362</v>
      </c>
      <c r="AX86" s="210"/>
      <c r="AY86" s="171" t="s">
        <v>1362</v>
      </c>
      <c r="AZ86" s="171" t="s">
        <v>1362</v>
      </c>
      <c r="BA86" s="171" t="s">
        <v>1362</v>
      </c>
      <c r="BB86" s="171" t="s">
        <v>1362</v>
      </c>
      <c r="BC86" s="337"/>
      <c r="BD86" s="338" t="s">
        <v>1362</v>
      </c>
      <c r="BE86" s="171" t="s">
        <v>1362</v>
      </c>
      <c r="BF86" s="171" t="s">
        <v>1362</v>
      </c>
      <c r="BG86" s="171" t="s">
        <v>1362</v>
      </c>
      <c r="BH86" s="339" t="s">
        <v>1362</v>
      </c>
      <c r="BI86" s="338" t="s">
        <v>1362</v>
      </c>
      <c r="BJ86" s="210"/>
      <c r="BK86" s="171" t="s">
        <v>1362</v>
      </c>
      <c r="BL86" s="171" t="s">
        <v>1362</v>
      </c>
      <c r="BM86" s="171" t="s">
        <v>1362</v>
      </c>
      <c r="BN86" s="171" t="s">
        <v>1362</v>
      </c>
      <c r="BO86" s="337"/>
      <c r="BP86" s="338" t="s">
        <v>1362</v>
      </c>
      <c r="BQ86" s="171" t="s">
        <v>1362</v>
      </c>
      <c r="BR86" s="171" t="s">
        <v>1362</v>
      </c>
      <c r="BS86" s="171" t="s">
        <v>1362</v>
      </c>
      <c r="BT86" s="339" t="s">
        <v>1362</v>
      </c>
      <c r="BU86" s="338" t="s">
        <v>1362</v>
      </c>
      <c r="BV86" s="210"/>
      <c r="BW86" s="171" t="s">
        <v>1362</v>
      </c>
      <c r="BX86" s="171" t="s">
        <v>1362</v>
      </c>
      <c r="BY86" s="171" t="s">
        <v>1362</v>
      </c>
      <c r="BZ86" s="171" t="s">
        <v>1362</v>
      </c>
      <c r="CA86" s="337"/>
      <c r="CB86" s="338" t="s">
        <v>1362</v>
      </c>
      <c r="CC86" s="171" t="s">
        <v>1362</v>
      </c>
      <c r="CD86" s="171" t="s">
        <v>1362</v>
      </c>
      <c r="CE86" s="171" t="s">
        <v>1362</v>
      </c>
      <c r="CF86" s="339" t="s">
        <v>1362</v>
      </c>
      <c r="CG86" s="338" t="s">
        <v>1362</v>
      </c>
      <c r="CH86" s="210"/>
      <c r="CI86" s="339" t="s">
        <v>1362</v>
      </c>
      <c r="CJ86" s="339"/>
      <c r="CK86" s="339"/>
      <c r="CL86" s="339"/>
      <c r="CM86" s="171"/>
      <c r="CN86" s="339" t="s">
        <v>1362</v>
      </c>
      <c r="CO86" s="339"/>
      <c r="CP86" s="339"/>
      <c r="CQ86" s="339"/>
      <c r="CR86" s="171"/>
      <c r="CS86" s="339" t="s">
        <v>1362</v>
      </c>
      <c r="CT86" s="339"/>
      <c r="CU86" s="339"/>
      <c r="CV86" s="339"/>
      <c r="CW86" s="171"/>
    </row>
    <row r="87" spans="1:135" s="14" customFormat="1" ht="15.75" customHeight="1">
      <c r="A87" s="16" t="s">
        <v>292</v>
      </c>
      <c r="B87" s="210">
        <v>57</v>
      </c>
      <c r="C87" s="198">
        <f t="shared" ref="C87:M87" si="237">SUM(C75:C85)</f>
        <v>1354680.3002539722</v>
      </c>
      <c r="D87" s="198">
        <f t="shared" si="237"/>
        <v>1048389.5063083975</v>
      </c>
      <c r="E87" s="198">
        <f t="shared" si="237"/>
        <v>0</v>
      </c>
      <c r="F87" s="198">
        <f t="shared" si="237"/>
        <v>0</v>
      </c>
      <c r="G87" s="203">
        <f t="shared" si="237"/>
        <v>2403069.8065623697</v>
      </c>
      <c r="H87" s="200">
        <f t="shared" si="237"/>
        <v>1356017.7871214033</v>
      </c>
      <c r="I87" s="198">
        <f t="shared" si="237"/>
        <v>1049740.4070214913</v>
      </c>
      <c r="J87" s="198">
        <f t="shared" si="237"/>
        <v>0</v>
      </c>
      <c r="K87" s="198">
        <f t="shared" si="237"/>
        <v>0</v>
      </c>
      <c r="L87" s="201">
        <f t="shared" si="237"/>
        <v>2405758.1941428948</v>
      </c>
      <c r="M87" s="202">
        <f t="shared" si="237"/>
        <v>4808828.0007052645</v>
      </c>
      <c r="N87" s="210">
        <v>57</v>
      </c>
      <c r="O87" s="198">
        <f t="shared" ref="O87:Y87" si="238">SUM(O75:O85)</f>
        <v>1530627.5489043542</v>
      </c>
      <c r="P87" s="198">
        <f t="shared" si="238"/>
        <v>1310331.4584676807</v>
      </c>
      <c r="Q87" s="198">
        <f t="shared" si="238"/>
        <v>0</v>
      </c>
      <c r="R87" s="198">
        <f t="shared" si="238"/>
        <v>0</v>
      </c>
      <c r="S87" s="203">
        <f t="shared" si="238"/>
        <v>2840959.0073720352</v>
      </c>
      <c r="T87" s="200">
        <f t="shared" si="238"/>
        <v>1532138.7499199768</v>
      </c>
      <c r="U87" s="198">
        <f t="shared" si="238"/>
        <v>1312019.8840871498</v>
      </c>
      <c r="V87" s="198">
        <f t="shared" si="238"/>
        <v>0</v>
      </c>
      <c r="W87" s="198">
        <f t="shared" si="238"/>
        <v>0</v>
      </c>
      <c r="X87" s="201">
        <f t="shared" si="238"/>
        <v>2844158.6340071266</v>
      </c>
      <c r="Y87" s="202">
        <f t="shared" si="238"/>
        <v>5685117.6413791617</v>
      </c>
      <c r="Z87" s="210">
        <v>57</v>
      </c>
      <c r="AA87" s="198">
        <f t="shared" ref="AA87:AK87" si="239">SUM(AA75:AA85)</f>
        <v>266985.76053270843</v>
      </c>
      <c r="AB87" s="198">
        <f t="shared" si="239"/>
        <v>227541.34768266862</v>
      </c>
      <c r="AC87" s="198">
        <f t="shared" si="239"/>
        <v>0</v>
      </c>
      <c r="AD87" s="198">
        <f t="shared" si="239"/>
        <v>0</v>
      </c>
      <c r="AE87" s="203">
        <f t="shared" si="239"/>
        <v>494527.10821537703</v>
      </c>
      <c r="AF87" s="200">
        <f t="shared" si="239"/>
        <v>267249.35774338368</v>
      </c>
      <c r="AG87" s="198">
        <f t="shared" si="239"/>
        <v>227834.54574216201</v>
      </c>
      <c r="AH87" s="198">
        <f t="shared" si="239"/>
        <v>0</v>
      </c>
      <c r="AI87" s="198">
        <f t="shared" si="239"/>
        <v>0</v>
      </c>
      <c r="AJ87" s="201">
        <f t="shared" si="239"/>
        <v>495083.90348554571</v>
      </c>
      <c r="AK87" s="202">
        <f t="shared" si="239"/>
        <v>989611.01170092274</v>
      </c>
      <c r="AL87" s="210">
        <v>57</v>
      </c>
      <c r="AM87" s="198">
        <f t="shared" ref="AM87:AW87" si="240">SUM(AM75:AM85)</f>
        <v>6001276.8655796051</v>
      </c>
      <c r="AN87" s="198">
        <f t="shared" si="240"/>
        <v>5468245.4838821283</v>
      </c>
      <c r="AO87" s="198">
        <f t="shared" si="240"/>
        <v>0</v>
      </c>
      <c r="AP87" s="198">
        <f t="shared" si="240"/>
        <v>0</v>
      </c>
      <c r="AQ87" s="203">
        <f t="shared" si="240"/>
        <v>11469522.349461732</v>
      </c>
      <c r="AR87" s="200">
        <f t="shared" si="240"/>
        <v>6007201.9749903101</v>
      </c>
      <c r="AS87" s="198">
        <f t="shared" si="240"/>
        <v>5475291.5833319025</v>
      </c>
      <c r="AT87" s="198">
        <f t="shared" si="240"/>
        <v>0</v>
      </c>
      <c r="AU87" s="198">
        <f t="shared" si="240"/>
        <v>0</v>
      </c>
      <c r="AV87" s="201">
        <f t="shared" si="240"/>
        <v>11482493.558322212</v>
      </c>
      <c r="AW87" s="202">
        <f t="shared" si="240"/>
        <v>22952015.907783944</v>
      </c>
      <c r="AX87" s="210">
        <v>57</v>
      </c>
      <c r="AY87" s="198">
        <f t="shared" ref="AY87:BI87" si="241">SUM(AY75:AY85)</f>
        <v>50627.401869722773</v>
      </c>
      <c r="AZ87" s="198">
        <f t="shared" si="241"/>
        <v>49735.813701129744</v>
      </c>
      <c r="BA87" s="198">
        <f t="shared" si="241"/>
        <v>0</v>
      </c>
      <c r="BB87" s="198">
        <f t="shared" si="241"/>
        <v>0</v>
      </c>
      <c r="BC87" s="203">
        <f t="shared" si="241"/>
        <v>100363.21557085252</v>
      </c>
      <c r="BD87" s="200">
        <f t="shared" si="241"/>
        <v>50677.386714944354</v>
      </c>
      <c r="BE87" s="198">
        <f t="shared" si="241"/>
        <v>49799.900708669287</v>
      </c>
      <c r="BF87" s="198">
        <f t="shared" si="241"/>
        <v>0</v>
      </c>
      <c r="BG87" s="198">
        <f t="shared" si="241"/>
        <v>0</v>
      </c>
      <c r="BH87" s="201">
        <f t="shared" si="241"/>
        <v>100477.28742361364</v>
      </c>
      <c r="BI87" s="202">
        <f t="shared" si="241"/>
        <v>200840.50299446617</v>
      </c>
      <c r="BJ87" s="210">
        <v>57</v>
      </c>
      <c r="BK87" s="198">
        <f t="shared" ref="BK87:BU87" si="242">SUM(BK75:BK85)</f>
        <v>0</v>
      </c>
      <c r="BL87" s="198">
        <f t="shared" si="242"/>
        <v>0</v>
      </c>
      <c r="BM87" s="198">
        <f t="shared" si="242"/>
        <v>0</v>
      </c>
      <c r="BN87" s="198">
        <f t="shared" si="242"/>
        <v>0</v>
      </c>
      <c r="BO87" s="203">
        <f t="shared" si="242"/>
        <v>0</v>
      </c>
      <c r="BP87" s="200">
        <f t="shared" si="242"/>
        <v>0</v>
      </c>
      <c r="BQ87" s="198">
        <f t="shared" si="242"/>
        <v>0</v>
      </c>
      <c r="BR87" s="198">
        <f t="shared" si="242"/>
        <v>0</v>
      </c>
      <c r="BS87" s="198">
        <f t="shared" si="242"/>
        <v>0</v>
      </c>
      <c r="BT87" s="201">
        <f t="shared" si="242"/>
        <v>0</v>
      </c>
      <c r="BU87" s="202">
        <f t="shared" si="242"/>
        <v>0</v>
      </c>
      <c r="BV87" s="210">
        <v>57</v>
      </c>
      <c r="BW87" s="198">
        <f t="shared" ref="BW87:CG87" si="243">SUM(BW75:BW85)</f>
        <v>50627.401869722773</v>
      </c>
      <c r="BX87" s="198">
        <f t="shared" si="243"/>
        <v>45591.162559368939</v>
      </c>
      <c r="BY87" s="198">
        <f t="shared" si="243"/>
        <v>0</v>
      </c>
      <c r="BZ87" s="198">
        <f t="shared" si="243"/>
        <v>0</v>
      </c>
      <c r="CA87" s="203">
        <f t="shared" si="243"/>
        <v>96218.564429091712</v>
      </c>
      <c r="CB87" s="200">
        <f t="shared" si="243"/>
        <v>50677.386714944354</v>
      </c>
      <c r="CC87" s="198">
        <f t="shared" si="243"/>
        <v>45649.90898294685</v>
      </c>
      <c r="CD87" s="198">
        <f t="shared" si="243"/>
        <v>0</v>
      </c>
      <c r="CE87" s="198">
        <f t="shared" si="243"/>
        <v>0</v>
      </c>
      <c r="CF87" s="201">
        <f t="shared" si="243"/>
        <v>96327.295697891212</v>
      </c>
      <c r="CG87" s="202">
        <f t="shared" si="243"/>
        <v>192545.86012698291</v>
      </c>
      <c r="CH87" s="210">
        <v>57</v>
      </c>
      <c r="CI87" s="201">
        <f t="shared" ref="CI87:CL87" si="244">SUM(CI75:CI85)</f>
        <v>9254825.2790100854</v>
      </c>
      <c r="CJ87" s="201">
        <f t="shared" si="244"/>
        <v>8149834.7726013726</v>
      </c>
      <c r="CK87" s="201">
        <f t="shared" si="244"/>
        <v>0</v>
      </c>
      <c r="CL87" s="201">
        <f t="shared" si="244"/>
        <v>0</v>
      </c>
      <c r="CM87" s="198">
        <f>SUM(CM75:CM85)</f>
        <v>17404660.051611457</v>
      </c>
      <c r="CN87" s="201">
        <f t="shared" ref="CN87:CQ87" si="245">SUM(CN75:CN85)</f>
        <v>9263962.6432049628</v>
      </c>
      <c r="CO87" s="201">
        <f t="shared" si="245"/>
        <v>8160336.2298743213</v>
      </c>
      <c r="CP87" s="201">
        <f t="shared" si="245"/>
        <v>0</v>
      </c>
      <c r="CQ87" s="201">
        <f t="shared" si="245"/>
        <v>0</v>
      </c>
      <c r="CR87" s="198">
        <f>SUM(CR75:CR85)</f>
        <v>17424298.873079285</v>
      </c>
      <c r="CS87" s="201">
        <f t="shared" ref="CS87:CV87" si="246">SUM(CS75:CS85)</f>
        <v>18518787.922215048</v>
      </c>
      <c r="CT87" s="201">
        <f t="shared" si="246"/>
        <v>16310171.002475696</v>
      </c>
      <c r="CU87" s="201">
        <f t="shared" si="246"/>
        <v>0</v>
      </c>
      <c r="CV87" s="201">
        <f t="shared" si="246"/>
        <v>0</v>
      </c>
      <c r="CW87" s="198">
        <f>SUM(CW75:CW85)</f>
        <v>34828958.924690738</v>
      </c>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row>
    <row r="88" spans="1:135" ht="15.75" customHeight="1">
      <c r="B88" s="210"/>
      <c r="C88" s="171" t="s">
        <v>1362</v>
      </c>
      <c r="D88" s="171" t="s">
        <v>1362</v>
      </c>
      <c r="E88" s="171" t="s">
        <v>1362</v>
      </c>
      <c r="F88" s="171" t="s">
        <v>1362</v>
      </c>
      <c r="G88" s="337"/>
      <c r="H88" s="338" t="s">
        <v>1362</v>
      </c>
      <c r="I88" s="171" t="s">
        <v>1362</v>
      </c>
      <c r="J88" s="171" t="s">
        <v>1362</v>
      </c>
      <c r="K88" s="171" t="s">
        <v>1362</v>
      </c>
      <c r="L88" s="339" t="s">
        <v>1362</v>
      </c>
      <c r="M88" s="378" t="s">
        <v>1362</v>
      </c>
      <c r="N88" s="210"/>
      <c r="O88" s="171" t="s">
        <v>1362</v>
      </c>
      <c r="P88" s="171" t="s">
        <v>1362</v>
      </c>
      <c r="Q88" s="171" t="s">
        <v>1362</v>
      </c>
      <c r="R88" s="171" t="s">
        <v>1362</v>
      </c>
      <c r="S88" s="337"/>
      <c r="T88" s="338" t="s">
        <v>1362</v>
      </c>
      <c r="U88" s="171" t="s">
        <v>1362</v>
      </c>
      <c r="V88" s="171" t="s">
        <v>1362</v>
      </c>
      <c r="W88" s="171" t="s">
        <v>1362</v>
      </c>
      <c r="X88" s="339" t="s">
        <v>1362</v>
      </c>
      <c r="Y88" s="378" t="s">
        <v>1362</v>
      </c>
      <c r="Z88" s="210"/>
      <c r="AA88" s="171" t="s">
        <v>1362</v>
      </c>
      <c r="AB88" s="171" t="s">
        <v>1362</v>
      </c>
      <c r="AC88" s="171" t="s">
        <v>1362</v>
      </c>
      <c r="AD88" s="171" t="s">
        <v>1362</v>
      </c>
      <c r="AE88" s="337"/>
      <c r="AF88" s="338" t="s">
        <v>1362</v>
      </c>
      <c r="AG88" s="171" t="s">
        <v>1362</v>
      </c>
      <c r="AH88" s="171" t="s">
        <v>1362</v>
      </c>
      <c r="AI88" s="171" t="s">
        <v>1362</v>
      </c>
      <c r="AJ88" s="339" t="s">
        <v>1362</v>
      </c>
      <c r="AK88" s="378" t="s">
        <v>1362</v>
      </c>
      <c r="AL88" s="210"/>
      <c r="AM88" s="171" t="s">
        <v>1362</v>
      </c>
      <c r="AN88" s="171" t="s">
        <v>1362</v>
      </c>
      <c r="AO88" s="171" t="s">
        <v>1362</v>
      </c>
      <c r="AP88" s="171" t="s">
        <v>1362</v>
      </c>
      <c r="AQ88" s="337"/>
      <c r="AR88" s="338" t="s">
        <v>1362</v>
      </c>
      <c r="AS88" s="171" t="s">
        <v>1362</v>
      </c>
      <c r="AT88" s="171" t="s">
        <v>1362</v>
      </c>
      <c r="AU88" s="171" t="s">
        <v>1362</v>
      </c>
      <c r="AV88" s="339" t="s">
        <v>1362</v>
      </c>
      <c r="AW88" s="378" t="s">
        <v>1362</v>
      </c>
      <c r="AX88" s="210"/>
      <c r="AY88" s="171" t="s">
        <v>1362</v>
      </c>
      <c r="AZ88" s="171" t="s">
        <v>1362</v>
      </c>
      <c r="BA88" s="171" t="s">
        <v>1362</v>
      </c>
      <c r="BB88" s="171" t="s">
        <v>1362</v>
      </c>
      <c r="BC88" s="337"/>
      <c r="BD88" s="338" t="s">
        <v>1362</v>
      </c>
      <c r="BE88" s="171" t="s">
        <v>1362</v>
      </c>
      <c r="BF88" s="171" t="s">
        <v>1362</v>
      </c>
      <c r="BG88" s="171" t="s">
        <v>1362</v>
      </c>
      <c r="BH88" s="339" t="s">
        <v>1362</v>
      </c>
      <c r="BI88" s="378" t="s">
        <v>1362</v>
      </c>
      <c r="BJ88" s="210"/>
      <c r="BK88" s="171" t="s">
        <v>1362</v>
      </c>
      <c r="BL88" s="171" t="s">
        <v>1362</v>
      </c>
      <c r="BM88" s="171" t="s">
        <v>1362</v>
      </c>
      <c r="BN88" s="171" t="s">
        <v>1362</v>
      </c>
      <c r="BO88" s="337"/>
      <c r="BP88" s="338" t="s">
        <v>1362</v>
      </c>
      <c r="BQ88" s="171" t="s">
        <v>1362</v>
      </c>
      <c r="BR88" s="171" t="s">
        <v>1362</v>
      </c>
      <c r="BS88" s="171" t="s">
        <v>1362</v>
      </c>
      <c r="BT88" s="339" t="s">
        <v>1362</v>
      </c>
      <c r="BU88" s="378" t="s">
        <v>1362</v>
      </c>
      <c r="BV88" s="210"/>
      <c r="BW88" s="171" t="s">
        <v>1362</v>
      </c>
      <c r="BX88" s="171" t="s">
        <v>1362</v>
      </c>
      <c r="BY88" s="171" t="s">
        <v>1362</v>
      </c>
      <c r="BZ88" s="171" t="s">
        <v>1362</v>
      </c>
      <c r="CA88" s="337"/>
      <c r="CB88" s="338" t="s">
        <v>1362</v>
      </c>
      <c r="CC88" s="171" t="s">
        <v>1362</v>
      </c>
      <c r="CD88" s="171" t="s">
        <v>1362</v>
      </c>
      <c r="CE88" s="171" t="s">
        <v>1362</v>
      </c>
      <c r="CF88" s="339" t="s">
        <v>1362</v>
      </c>
      <c r="CG88" s="378" t="s">
        <v>1362</v>
      </c>
      <c r="CH88" s="210"/>
      <c r="CI88" s="339" t="s">
        <v>1362</v>
      </c>
      <c r="CJ88" s="339"/>
      <c r="CK88" s="339"/>
      <c r="CL88" s="339"/>
      <c r="CM88" s="171"/>
      <c r="CN88" s="339" t="s">
        <v>1362</v>
      </c>
      <c r="CO88" s="339"/>
      <c r="CP88" s="339"/>
      <c r="CQ88" s="339"/>
      <c r="CR88" s="171"/>
      <c r="CS88" s="339" t="s">
        <v>1362</v>
      </c>
      <c r="CT88" s="339"/>
      <c r="CU88" s="339"/>
      <c r="CV88" s="339"/>
      <c r="CW88" s="171"/>
    </row>
    <row r="89" spans="1:135" s="14" customFormat="1" ht="15.75" customHeight="1">
      <c r="A89" s="16" t="s">
        <v>294</v>
      </c>
      <c r="B89" s="210">
        <v>58</v>
      </c>
      <c r="C89" s="198">
        <f t="shared" ref="C89:M89" si="247">C87+C65+C72-C69</f>
        <v>5147824.3646823103</v>
      </c>
      <c r="D89" s="198">
        <f t="shared" si="247"/>
        <v>4317733.0775411092</v>
      </c>
      <c r="E89" s="198">
        <f t="shared" si="247"/>
        <v>0</v>
      </c>
      <c r="F89" s="198">
        <f t="shared" si="247"/>
        <v>0</v>
      </c>
      <c r="G89" s="203">
        <f t="shared" si="247"/>
        <v>9465557.4422234185</v>
      </c>
      <c r="H89" s="200">
        <f t="shared" si="247"/>
        <v>12055794.865443304</v>
      </c>
      <c r="I89" s="198">
        <f t="shared" si="247"/>
        <v>11191196.329790656</v>
      </c>
      <c r="J89" s="198">
        <f t="shared" si="247"/>
        <v>0</v>
      </c>
      <c r="K89" s="198">
        <f t="shared" si="247"/>
        <v>0</v>
      </c>
      <c r="L89" s="201">
        <f t="shared" si="247"/>
        <v>23246991.195233956</v>
      </c>
      <c r="M89" s="202">
        <f t="shared" si="247"/>
        <v>32712548.637457386</v>
      </c>
      <c r="N89" s="210">
        <v>58</v>
      </c>
      <c r="O89" s="198">
        <f t="shared" ref="O89:Y89" si="248">O87+O65+O72-O69</f>
        <v>5212381.9423477268</v>
      </c>
      <c r="P89" s="198">
        <f t="shared" si="248"/>
        <v>4961324.7907409556</v>
      </c>
      <c r="Q89" s="198">
        <f t="shared" si="248"/>
        <v>0</v>
      </c>
      <c r="R89" s="198">
        <f t="shared" si="248"/>
        <v>0</v>
      </c>
      <c r="S89" s="203">
        <f t="shared" si="248"/>
        <v>10173706.733088685</v>
      </c>
      <c r="T89" s="200">
        <f t="shared" si="248"/>
        <v>11615101.616623135</v>
      </c>
      <c r="U89" s="198">
        <f t="shared" si="248"/>
        <v>11873226.488847412</v>
      </c>
      <c r="V89" s="198">
        <f t="shared" si="248"/>
        <v>0</v>
      </c>
      <c r="W89" s="198">
        <f t="shared" si="248"/>
        <v>0</v>
      </c>
      <c r="X89" s="201">
        <f t="shared" si="248"/>
        <v>23488328.105470546</v>
      </c>
      <c r="Y89" s="202">
        <f t="shared" si="248"/>
        <v>33662034.838559233</v>
      </c>
      <c r="Z89" s="210">
        <v>58</v>
      </c>
      <c r="AA89" s="198">
        <f t="shared" ref="AA89:AK89" si="249">AA87+AA65+AA72-AA69</f>
        <v>1357949.0108567886</v>
      </c>
      <c r="AB89" s="198">
        <f t="shared" si="249"/>
        <v>1397048.5078239935</v>
      </c>
      <c r="AC89" s="198">
        <f t="shared" si="249"/>
        <v>0</v>
      </c>
      <c r="AD89" s="198">
        <f t="shared" si="249"/>
        <v>0</v>
      </c>
      <c r="AE89" s="203">
        <f t="shared" si="249"/>
        <v>2754997.5186807816</v>
      </c>
      <c r="AF89" s="200">
        <f t="shared" si="249"/>
        <v>2591662.5225704066</v>
      </c>
      <c r="AG89" s="198">
        <f t="shared" si="249"/>
        <v>2833934.8773569507</v>
      </c>
      <c r="AH89" s="198">
        <f t="shared" si="249"/>
        <v>0</v>
      </c>
      <c r="AI89" s="198">
        <f t="shared" si="249"/>
        <v>0</v>
      </c>
      <c r="AJ89" s="201">
        <f t="shared" si="249"/>
        <v>5425597.3999273572</v>
      </c>
      <c r="AK89" s="202">
        <f t="shared" si="249"/>
        <v>8180594.9186081383</v>
      </c>
      <c r="AL89" s="210">
        <v>58</v>
      </c>
      <c r="AM89" s="198">
        <f t="shared" ref="AM89:AW89" si="250">AM87+AM65+AM72-AM69</f>
        <v>54544840.651852593</v>
      </c>
      <c r="AN89" s="198">
        <f t="shared" si="250"/>
        <v>56313957.112997107</v>
      </c>
      <c r="AO89" s="198">
        <f t="shared" si="250"/>
        <v>0</v>
      </c>
      <c r="AP89" s="198">
        <f t="shared" si="250"/>
        <v>0</v>
      </c>
      <c r="AQ89" s="203">
        <f t="shared" si="250"/>
        <v>110858797.76484966</v>
      </c>
      <c r="AR89" s="200">
        <f t="shared" si="250"/>
        <v>82387192.369959787</v>
      </c>
      <c r="AS89" s="198">
        <f t="shared" si="250"/>
        <v>83968093.283984601</v>
      </c>
      <c r="AT89" s="198">
        <f t="shared" si="250"/>
        <v>0</v>
      </c>
      <c r="AU89" s="198">
        <f t="shared" si="250"/>
        <v>0</v>
      </c>
      <c r="AV89" s="201">
        <f t="shared" si="250"/>
        <v>166355285.65394446</v>
      </c>
      <c r="AW89" s="202">
        <f t="shared" si="250"/>
        <v>277214083.4187941</v>
      </c>
      <c r="AX89" s="210">
        <v>58</v>
      </c>
      <c r="AY89" s="198">
        <f t="shared" ref="AY89:BI89" si="251">AY87+AY65+AY72-AY69</f>
        <v>1562879.9485525589</v>
      </c>
      <c r="AZ89" s="198">
        <f t="shared" si="251"/>
        <v>1761014.8018281092</v>
      </c>
      <c r="BA89" s="198">
        <f t="shared" si="251"/>
        <v>0</v>
      </c>
      <c r="BB89" s="198">
        <f t="shared" si="251"/>
        <v>0</v>
      </c>
      <c r="BC89" s="203">
        <f t="shared" si="251"/>
        <v>3323894.7503806688</v>
      </c>
      <c r="BD89" s="200">
        <f t="shared" si="251"/>
        <v>756364.16072907776</v>
      </c>
      <c r="BE89" s="198">
        <f t="shared" si="251"/>
        <v>1145214.6185232711</v>
      </c>
      <c r="BF89" s="198">
        <f t="shared" si="251"/>
        <v>0</v>
      </c>
      <c r="BG89" s="198">
        <f t="shared" si="251"/>
        <v>0</v>
      </c>
      <c r="BH89" s="201">
        <f t="shared" si="251"/>
        <v>1901578.7792523492</v>
      </c>
      <c r="BI89" s="202">
        <f t="shared" si="251"/>
        <v>5225473.5296330173</v>
      </c>
      <c r="BJ89" s="210">
        <v>58</v>
      </c>
      <c r="BK89" s="198">
        <f t="shared" ref="BK89:BU89" si="252">BK87+BK65+BK72-BK69</f>
        <v>0</v>
      </c>
      <c r="BL89" s="198">
        <f t="shared" si="252"/>
        <v>0</v>
      </c>
      <c r="BM89" s="198">
        <f t="shared" si="252"/>
        <v>0</v>
      </c>
      <c r="BN89" s="198">
        <f t="shared" si="252"/>
        <v>0</v>
      </c>
      <c r="BO89" s="203">
        <f t="shared" si="252"/>
        <v>0</v>
      </c>
      <c r="BP89" s="200">
        <f t="shared" si="252"/>
        <v>0</v>
      </c>
      <c r="BQ89" s="198">
        <f t="shared" si="252"/>
        <v>0</v>
      </c>
      <c r="BR89" s="198">
        <f t="shared" si="252"/>
        <v>0</v>
      </c>
      <c r="BS89" s="198">
        <f t="shared" si="252"/>
        <v>0</v>
      </c>
      <c r="BT89" s="201">
        <f t="shared" si="252"/>
        <v>0</v>
      </c>
      <c r="BU89" s="202">
        <f t="shared" si="252"/>
        <v>0</v>
      </c>
      <c r="BV89" s="210">
        <v>58</v>
      </c>
      <c r="BW89" s="198">
        <f t="shared" ref="BW89:CG89" si="253">BW87+BW65+BW72-BW69</f>
        <v>663264.29563513328</v>
      </c>
      <c r="BX89" s="198">
        <f t="shared" si="253"/>
        <v>720401.59981667192</v>
      </c>
      <c r="BY89" s="198">
        <f t="shared" si="253"/>
        <v>0</v>
      </c>
      <c r="BZ89" s="198">
        <f t="shared" si="253"/>
        <v>0</v>
      </c>
      <c r="CA89" s="203">
        <f t="shared" si="253"/>
        <v>1383665.8954518053</v>
      </c>
      <c r="CB89" s="200">
        <f t="shared" si="253"/>
        <v>2277174.3941314202</v>
      </c>
      <c r="CC89" s="198">
        <f t="shared" si="253"/>
        <v>2328133.7076841537</v>
      </c>
      <c r="CD89" s="198">
        <f t="shared" si="253"/>
        <v>0</v>
      </c>
      <c r="CE89" s="198">
        <f t="shared" si="253"/>
        <v>0</v>
      </c>
      <c r="CF89" s="201">
        <f t="shared" si="253"/>
        <v>4605308.1018155711</v>
      </c>
      <c r="CG89" s="202">
        <f t="shared" si="253"/>
        <v>5988973.9972673766</v>
      </c>
      <c r="CH89" s="210">
        <v>58</v>
      </c>
      <c r="CI89" s="201">
        <f t="shared" ref="CI89:CW89" si="254">CI87+CI65+CI72-CI69</f>
        <v>68489140.213927105</v>
      </c>
      <c r="CJ89" s="201">
        <f t="shared" si="254"/>
        <v>69471479.890747964</v>
      </c>
      <c r="CK89" s="201">
        <f t="shared" si="254"/>
        <v>0</v>
      </c>
      <c r="CL89" s="201">
        <f t="shared" si="254"/>
        <v>0</v>
      </c>
      <c r="CM89" s="198">
        <f t="shared" si="254"/>
        <v>137960620.10467505</v>
      </c>
      <c r="CN89" s="201">
        <f t="shared" si="254"/>
        <v>111683289.92945716</v>
      </c>
      <c r="CO89" s="201">
        <f t="shared" si="254"/>
        <v>113339799.30618703</v>
      </c>
      <c r="CP89" s="201">
        <f t="shared" si="254"/>
        <v>0</v>
      </c>
      <c r="CQ89" s="201">
        <f t="shared" si="254"/>
        <v>0</v>
      </c>
      <c r="CR89" s="198">
        <f t="shared" si="254"/>
        <v>225023089.23564422</v>
      </c>
      <c r="CS89" s="201">
        <f t="shared" si="254"/>
        <v>180172430.14338428</v>
      </c>
      <c r="CT89" s="201">
        <f t="shared" si="254"/>
        <v>182811279.19693497</v>
      </c>
      <c r="CU89" s="201">
        <f t="shared" si="254"/>
        <v>0</v>
      </c>
      <c r="CV89" s="201">
        <f t="shared" si="254"/>
        <v>0</v>
      </c>
      <c r="CW89" s="198">
        <f t="shared" si="254"/>
        <v>362983709.34031922</v>
      </c>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row>
    <row r="90" spans="1:135" ht="15.75" customHeight="1">
      <c r="B90" s="210"/>
      <c r="C90" s="171" t="s">
        <v>1362</v>
      </c>
      <c r="D90" s="171" t="s">
        <v>1362</v>
      </c>
      <c r="E90" s="171" t="s">
        <v>1362</v>
      </c>
      <c r="F90" s="171" t="s">
        <v>1362</v>
      </c>
      <c r="G90" s="337"/>
      <c r="H90" s="338" t="s">
        <v>1362</v>
      </c>
      <c r="I90" s="171" t="s">
        <v>1362</v>
      </c>
      <c r="J90" s="171" t="s">
        <v>1362</v>
      </c>
      <c r="K90" s="171" t="s">
        <v>1362</v>
      </c>
      <c r="L90" s="339" t="s">
        <v>1362</v>
      </c>
      <c r="M90" s="378" t="s">
        <v>1362</v>
      </c>
      <c r="N90" s="210"/>
      <c r="O90" s="171" t="s">
        <v>1362</v>
      </c>
      <c r="P90" s="171" t="s">
        <v>1362</v>
      </c>
      <c r="Q90" s="171" t="s">
        <v>1362</v>
      </c>
      <c r="R90" s="171" t="s">
        <v>1362</v>
      </c>
      <c r="S90" s="337"/>
      <c r="T90" s="338" t="s">
        <v>1362</v>
      </c>
      <c r="U90" s="171" t="s">
        <v>1362</v>
      </c>
      <c r="V90" s="171" t="s">
        <v>1362</v>
      </c>
      <c r="W90" s="171" t="s">
        <v>1362</v>
      </c>
      <c r="X90" s="339"/>
      <c r="Y90" s="378" t="s">
        <v>1362</v>
      </c>
      <c r="Z90" s="210"/>
      <c r="AA90" s="171" t="s">
        <v>1362</v>
      </c>
      <c r="AB90" s="171" t="s">
        <v>1362</v>
      </c>
      <c r="AC90" s="171" t="s">
        <v>1362</v>
      </c>
      <c r="AD90" s="171" t="s">
        <v>1362</v>
      </c>
      <c r="AE90" s="337"/>
      <c r="AF90" s="338" t="s">
        <v>1362</v>
      </c>
      <c r="AG90" s="171" t="s">
        <v>1362</v>
      </c>
      <c r="AH90" s="171" t="s">
        <v>1362</v>
      </c>
      <c r="AI90" s="171" t="s">
        <v>1362</v>
      </c>
      <c r="AJ90" s="339"/>
      <c r="AK90" s="378" t="s">
        <v>1362</v>
      </c>
      <c r="AL90" s="210"/>
      <c r="AM90" s="171" t="s">
        <v>1362</v>
      </c>
      <c r="AN90" s="171" t="s">
        <v>1362</v>
      </c>
      <c r="AO90" s="171" t="s">
        <v>1362</v>
      </c>
      <c r="AP90" s="171" t="s">
        <v>1362</v>
      </c>
      <c r="AQ90" s="337"/>
      <c r="AR90" s="338" t="s">
        <v>1362</v>
      </c>
      <c r="AS90" s="171" t="s">
        <v>1362</v>
      </c>
      <c r="AT90" s="171" t="s">
        <v>1362</v>
      </c>
      <c r="AU90" s="171" t="s">
        <v>1362</v>
      </c>
      <c r="AV90" s="339"/>
      <c r="AW90" s="378" t="s">
        <v>1362</v>
      </c>
      <c r="AX90" s="210"/>
      <c r="AY90" s="171" t="s">
        <v>1362</v>
      </c>
      <c r="AZ90" s="171" t="s">
        <v>1362</v>
      </c>
      <c r="BA90" s="171" t="s">
        <v>1362</v>
      </c>
      <c r="BB90" s="171" t="s">
        <v>1362</v>
      </c>
      <c r="BC90" s="337"/>
      <c r="BD90" s="338" t="s">
        <v>1362</v>
      </c>
      <c r="BE90" s="171" t="s">
        <v>1362</v>
      </c>
      <c r="BF90" s="171" t="s">
        <v>1362</v>
      </c>
      <c r="BG90" s="171" t="s">
        <v>1362</v>
      </c>
      <c r="BH90" s="339"/>
      <c r="BI90" s="378" t="s">
        <v>1362</v>
      </c>
      <c r="BJ90" s="210"/>
      <c r="BK90" s="171" t="s">
        <v>1362</v>
      </c>
      <c r="BL90" s="171" t="s">
        <v>1362</v>
      </c>
      <c r="BM90" s="171" t="s">
        <v>1362</v>
      </c>
      <c r="BN90" s="171" t="s">
        <v>1362</v>
      </c>
      <c r="BO90" s="337"/>
      <c r="BP90" s="338" t="s">
        <v>1362</v>
      </c>
      <c r="BQ90" s="171" t="s">
        <v>1362</v>
      </c>
      <c r="BR90" s="171" t="s">
        <v>1362</v>
      </c>
      <c r="BS90" s="171" t="s">
        <v>1362</v>
      </c>
      <c r="BT90" s="339"/>
      <c r="BU90" s="378" t="s">
        <v>1362</v>
      </c>
      <c r="BV90" s="210"/>
      <c r="BW90" s="171" t="s">
        <v>1362</v>
      </c>
      <c r="BX90" s="171" t="s">
        <v>1362</v>
      </c>
      <c r="BY90" s="171" t="s">
        <v>1362</v>
      </c>
      <c r="BZ90" s="171" t="s">
        <v>1362</v>
      </c>
      <c r="CA90" s="337"/>
      <c r="CB90" s="338" t="s">
        <v>1362</v>
      </c>
      <c r="CC90" s="171" t="s">
        <v>1362</v>
      </c>
      <c r="CD90" s="171" t="s">
        <v>1362</v>
      </c>
      <c r="CE90" s="171" t="s">
        <v>1362</v>
      </c>
      <c r="CF90" s="339"/>
      <c r="CG90" s="378" t="s">
        <v>1362</v>
      </c>
      <c r="CH90" s="210"/>
      <c r="CI90" s="339" t="s">
        <v>1362</v>
      </c>
      <c r="CJ90" s="339"/>
      <c r="CK90" s="339"/>
      <c r="CL90" s="339"/>
      <c r="CM90" s="171"/>
      <c r="CN90" s="339" t="s">
        <v>1362</v>
      </c>
      <c r="CO90" s="339"/>
      <c r="CP90" s="339"/>
      <c r="CQ90" s="339"/>
      <c r="CR90" s="171"/>
      <c r="CS90" s="339" t="s">
        <v>1362</v>
      </c>
      <c r="CT90" s="339"/>
      <c r="CU90" s="339"/>
      <c r="CV90" s="339"/>
      <c r="CW90" s="171"/>
    </row>
    <row r="91" spans="1:135" s="14" customFormat="1" ht="15.75" customHeight="1">
      <c r="A91" s="16" t="s">
        <v>296</v>
      </c>
      <c r="B91" s="210">
        <v>59</v>
      </c>
      <c r="C91" s="198">
        <f t="shared" ref="C91:F91" si="255">C31-C89</f>
        <v>-3204055.8902381547</v>
      </c>
      <c r="D91" s="198">
        <f t="shared" si="255"/>
        <v>-2621396.4554369003</v>
      </c>
      <c r="E91" s="198">
        <f t="shared" si="255"/>
        <v>0</v>
      </c>
      <c r="F91" s="198">
        <f t="shared" si="255"/>
        <v>0</v>
      </c>
      <c r="G91" s="203">
        <f>SUM(C91:F91)</f>
        <v>-5825452.3456750549</v>
      </c>
      <c r="H91" s="200">
        <f t="shared" ref="H91:M91" si="256">H31-H89</f>
        <v>-1658614.7638481669</v>
      </c>
      <c r="I91" s="198">
        <f t="shared" si="256"/>
        <v>-2497090.4992838595</v>
      </c>
      <c r="J91" s="198">
        <f t="shared" si="256"/>
        <v>0</v>
      </c>
      <c r="K91" s="198">
        <f t="shared" si="256"/>
        <v>0</v>
      </c>
      <c r="L91" s="201">
        <f t="shared" si="256"/>
        <v>-4155705.2631320208</v>
      </c>
      <c r="M91" s="202">
        <f t="shared" si="256"/>
        <v>-9981157.6088070869</v>
      </c>
      <c r="N91" s="210">
        <v>59</v>
      </c>
      <c r="O91" s="198">
        <f t="shared" ref="O91:R91" si="257">O31-O89</f>
        <v>-139903.57706600986</v>
      </c>
      <c r="P91" s="198">
        <f t="shared" si="257"/>
        <v>-197298.05253518093</v>
      </c>
      <c r="Q91" s="198">
        <f t="shared" si="257"/>
        <v>0</v>
      </c>
      <c r="R91" s="198">
        <f t="shared" si="257"/>
        <v>0</v>
      </c>
      <c r="S91" s="203">
        <f>SUM(O91:R91)</f>
        <v>-337201.6296011908</v>
      </c>
      <c r="T91" s="200">
        <f t="shared" ref="T91:W91" si="258">T31-T89</f>
        <v>-281528.36745076627</v>
      </c>
      <c r="U91" s="198">
        <f t="shared" si="258"/>
        <v>-1206822.0683808438</v>
      </c>
      <c r="V91" s="198">
        <f t="shared" si="258"/>
        <v>0</v>
      </c>
      <c r="W91" s="198">
        <f t="shared" si="258"/>
        <v>0</v>
      </c>
      <c r="X91" s="201">
        <f>SUM(T91:W91)</f>
        <v>-1488350.4358316101</v>
      </c>
      <c r="Y91" s="202">
        <f>Y31-Y89</f>
        <v>-1825552.0654328018</v>
      </c>
      <c r="Z91" s="210">
        <v>59</v>
      </c>
      <c r="AA91" s="198">
        <f t="shared" ref="AA91:AD91" si="259">AA31-AA89</f>
        <v>133252.22775034676</v>
      </c>
      <c r="AB91" s="198">
        <f t="shared" si="259"/>
        <v>-2888.3495729654096</v>
      </c>
      <c r="AC91" s="198">
        <f t="shared" si="259"/>
        <v>0</v>
      </c>
      <c r="AD91" s="198">
        <f t="shared" si="259"/>
        <v>0</v>
      </c>
      <c r="AE91" s="203">
        <f>SUM(AA91:AD91)</f>
        <v>130363.87817738135</v>
      </c>
      <c r="AF91" s="200">
        <f t="shared" ref="AF91:AI91" si="260">AF31-AF89</f>
        <v>-298200.80937112356</v>
      </c>
      <c r="AG91" s="198">
        <f t="shared" si="260"/>
        <v>-699958.8360767453</v>
      </c>
      <c r="AH91" s="198">
        <f t="shared" si="260"/>
        <v>0</v>
      </c>
      <c r="AI91" s="198">
        <f t="shared" si="260"/>
        <v>0</v>
      </c>
      <c r="AJ91" s="201">
        <f>SUM(AF91:AI91)</f>
        <v>-998159.64544786885</v>
      </c>
      <c r="AK91" s="202">
        <f>AK31-AK89</f>
        <v>-867795.7672704868</v>
      </c>
      <c r="AL91" s="210">
        <v>59</v>
      </c>
      <c r="AM91" s="198">
        <f t="shared" ref="AM91:AP91" si="261">AM31-AM89</f>
        <v>15619728.220893383</v>
      </c>
      <c r="AN91" s="198">
        <f t="shared" si="261"/>
        <v>13675027.290055729</v>
      </c>
      <c r="AO91" s="198">
        <f t="shared" si="261"/>
        <v>0</v>
      </c>
      <c r="AP91" s="198">
        <f t="shared" si="261"/>
        <v>0</v>
      </c>
      <c r="AQ91" s="203">
        <f>SUM(AM91:AP91)</f>
        <v>29294755.510949112</v>
      </c>
      <c r="AR91" s="200">
        <f t="shared" ref="AR91:AU91" si="262">AR31-AR89</f>
        <v>-19422326.887622431</v>
      </c>
      <c r="AS91" s="198">
        <f t="shared" si="262"/>
        <v>-22208055.901056007</v>
      </c>
      <c r="AT91" s="198">
        <f t="shared" si="262"/>
        <v>0</v>
      </c>
      <c r="AU91" s="198">
        <f t="shared" si="262"/>
        <v>0</v>
      </c>
      <c r="AV91" s="201">
        <f>SUM(AR91:AU91)</f>
        <v>-41630382.788678437</v>
      </c>
      <c r="AW91" s="202">
        <f>AW31-AW89</f>
        <v>-12335627.277729332</v>
      </c>
      <c r="AX91" s="210">
        <v>59</v>
      </c>
      <c r="AY91" s="198">
        <f t="shared" ref="AY91:BB91" si="263">AY31-AY89</f>
        <v>196572.13860537601</v>
      </c>
      <c r="AZ91" s="198">
        <f t="shared" si="263"/>
        <v>108896.16075678007</v>
      </c>
      <c r="BA91" s="198">
        <f t="shared" si="263"/>
        <v>0</v>
      </c>
      <c r="BB91" s="198">
        <f t="shared" si="263"/>
        <v>0</v>
      </c>
      <c r="BC91" s="203">
        <f>SUM(AY91:BB91)</f>
        <v>305468.29936215607</v>
      </c>
      <c r="BD91" s="200">
        <f t="shared" ref="BD91:BG91" si="264">BD31-BD89</f>
        <v>14320.563582210802</v>
      </c>
      <c r="BE91" s="198">
        <f t="shared" si="264"/>
        <v>-339210.89204602677</v>
      </c>
      <c r="BF91" s="198">
        <f t="shared" si="264"/>
        <v>0</v>
      </c>
      <c r="BG91" s="198">
        <f t="shared" si="264"/>
        <v>0</v>
      </c>
      <c r="BH91" s="201">
        <f>SUM(BD91:BG91)</f>
        <v>-324890.32846381597</v>
      </c>
      <c r="BI91" s="202">
        <f>BI31-BI89</f>
        <v>-19422.029101660475</v>
      </c>
      <c r="BJ91" s="210">
        <v>59</v>
      </c>
      <c r="BK91" s="198">
        <f t="shared" ref="BK91:BN91" si="265">BK31-BK89</f>
        <v>0</v>
      </c>
      <c r="BL91" s="198">
        <f t="shared" si="265"/>
        <v>0</v>
      </c>
      <c r="BM91" s="198">
        <f t="shared" si="265"/>
        <v>0</v>
      </c>
      <c r="BN91" s="198">
        <f t="shared" si="265"/>
        <v>0</v>
      </c>
      <c r="BO91" s="203">
        <f>SUM(BK91:BN91)</f>
        <v>0</v>
      </c>
      <c r="BP91" s="200">
        <f t="shared" ref="BP91:BS91" si="266">BP31-BP89</f>
        <v>0</v>
      </c>
      <c r="BQ91" s="198">
        <f t="shared" si="266"/>
        <v>0</v>
      </c>
      <c r="BR91" s="198">
        <f t="shared" si="266"/>
        <v>0</v>
      </c>
      <c r="BS91" s="198">
        <f t="shared" si="266"/>
        <v>0</v>
      </c>
      <c r="BT91" s="201">
        <f>SUM(BP91:BS91)</f>
        <v>0</v>
      </c>
      <c r="BU91" s="202">
        <f>BU31-BU89</f>
        <v>0</v>
      </c>
      <c r="BV91" s="210">
        <v>59</v>
      </c>
      <c r="BW91" s="198">
        <f t="shared" ref="BW91:BZ91" si="267">BW31-BW89</f>
        <v>1471137.9631383375</v>
      </c>
      <c r="BX91" s="198">
        <f t="shared" si="267"/>
        <v>1397877.9933449593</v>
      </c>
      <c r="BY91" s="198">
        <f t="shared" si="267"/>
        <v>0</v>
      </c>
      <c r="BZ91" s="198">
        <f t="shared" si="267"/>
        <v>0</v>
      </c>
      <c r="CA91" s="203">
        <f>SUM(BW91:BZ91)</f>
        <v>2869015.956483297</v>
      </c>
      <c r="CB91" s="200">
        <f t="shared" ref="CB91:CE91" si="268">CB31-CB89</f>
        <v>-1162255.3894574931</v>
      </c>
      <c r="CC91" s="198">
        <f t="shared" si="268"/>
        <v>-1262284.8439566947</v>
      </c>
      <c r="CD91" s="198">
        <f t="shared" si="268"/>
        <v>0</v>
      </c>
      <c r="CE91" s="198">
        <f t="shared" si="268"/>
        <v>0</v>
      </c>
      <c r="CF91" s="201">
        <f>SUM(CB91:CE91)</f>
        <v>-2424540.233414188</v>
      </c>
      <c r="CG91" s="202">
        <f>CG31-CG89</f>
        <v>444475.72306911089</v>
      </c>
      <c r="CH91" s="210">
        <v>59</v>
      </c>
      <c r="CI91" s="201">
        <f t="shared" ref="CI91:CW91" si="269">CI31-CI89</f>
        <v>14076731.083083287</v>
      </c>
      <c r="CJ91" s="201">
        <f t="shared" si="269"/>
        <v>12360218.586612388</v>
      </c>
      <c r="CK91" s="201">
        <f t="shared" si="269"/>
        <v>0</v>
      </c>
      <c r="CL91" s="201">
        <f t="shared" si="269"/>
        <v>0</v>
      </c>
      <c r="CM91" s="198">
        <f t="shared" si="269"/>
        <v>26436949.669695675</v>
      </c>
      <c r="CN91" s="201">
        <f t="shared" si="269"/>
        <v>-22808605.654167786</v>
      </c>
      <c r="CO91" s="201">
        <f t="shared" si="269"/>
        <v>-28213423.040800154</v>
      </c>
      <c r="CP91" s="201">
        <f t="shared" si="269"/>
        <v>0</v>
      </c>
      <c r="CQ91" s="201">
        <f t="shared" si="269"/>
        <v>0</v>
      </c>
      <c r="CR91" s="198">
        <f t="shared" si="269"/>
        <v>-51022028.694967985</v>
      </c>
      <c r="CS91" s="201">
        <f t="shared" si="269"/>
        <v>-8731874.5710844994</v>
      </c>
      <c r="CT91" s="201">
        <f t="shared" si="269"/>
        <v>-15853204.454187721</v>
      </c>
      <c r="CU91" s="201">
        <f t="shared" si="269"/>
        <v>0</v>
      </c>
      <c r="CV91" s="201">
        <f t="shared" si="269"/>
        <v>0</v>
      </c>
      <c r="CW91" s="198">
        <f t="shared" si="269"/>
        <v>-24585079.025272191</v>
      </c>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row>
    <row r="92" spans="1:135" ht="15.75" customHeight="1">
      <c r="B92" s="210"/>
      <c r="C92" s="277" t="s">
        <v>1366</v>
      </c>
      <c r="D92" s="277" t="s">
        <v>1366</v>
      </c>
      <c r="E92" s="277" t="s">
        <v>1366</v>
      </c>
      <c r="F92" s="277" t="s">
        <v>1366</v>
      </c>
      <c r="G92" s="343"/>
      <c r="H92" s="344" t="s">
        <v>1366</v>
      </c>
      <c r="I92" s="277" t="s">
        <v>1366</v>
      </c>
      <c r="J92" s="277" t="s">
        <v>1366</v>
      </c>
      <c r="K92" s="277" t="s">
        <v>1366</v>
      </c>
      <c r="L92" s="345" t="s">
        <v>1366</v>
      </c>
      <c r="M92" s="344" t="s">
        <v>1366</v>
      </c>
      <c r="N92" s="210"/>
      <c r="O92" s="277" t="s">
        <v>1366</v>
      </c>
      <c r="P92" s="277" t="s">
        <v>1366</v>
      </c>
      <c r="Q92" s="277" t="s">
        <v>1366</v>
      </c>
      <c r="R92" s="277" t="s">
        <v>1366</v>
      </c>
      <c r="S92" s="343"/>
      <c r="T92" s="344" t="s">
        <v>1366</v>
      </c>
      <c r="U92" s="277" t="s">
        <v>1366</v>
      </c>
      <c r="V92" s="277" t="s">
        <v>1366</v>
      </c>
      <c r="W92" s="277" t="s">
        <v>1366</v>
      </c>
      <c r="X92" s="345" t="s">
        <v>1366</v>
      </c>
      <c r="Y92" s="344" t="s">
        <v>1366</v>
      </c>
      <c r="Z92" s="210"/>
      <c r="AA92" s="277" t="s">
        <v>1366</v>
      </c>
      <c r="AB92" s="277" t="s">
        <v>1366</v>
      </c>
      <c r="AC92" s="277" t="s">
        <v>1366</v>
      </c>
      <c r="AD92" s="277" t="s">
        <v>1366</v>
      </c>
      <c r="AE92" s="343"/>
      <c r="AF92" s="344" t="s">
        <v>1366</v>
      </c>
      <c r="AG92" s="277" t="s">
        <v>1366</v>
      </c>
      <c r="AH92" s="277" t="s">
        <v>1366</v>
      </c>
      <c r="AI92" s="277" t="s">
        <v>1366</v>
      </c>
      <c r="AJ92" s="345" t="s">
        <v>1366</v>
      </c>
      <c r="AK92" s="344" t="s">
        <v>1366</v>
      </c>
      <c r="AL92" s="210"/>
      <c r="AM92" s="277" t="s">
        <v>1366</v>
      </c>
      <c r="AN92" s="277" t="s">
        <v>1366</v>
      </c>
      <c r="AO92" s="277" t="s">
        <v>1366</v>
      </c>
      <c r="AP92" s="277" t="s">
        <v>1366</v>
      </c>
      <c r="AQ92" s="343"/>
      <c r="AR92" s="344" t="s">
        <v>1366</v>
      </c>
      <c r="AS92" s="277" t="s">
        <v>1366</v>
      </c>
      <c r="AT92" s="277" t="s">
        <v>1366</v>
      </c>
      <c r="AU92" s="277" t="s">
        <v>1366</v>
      </c>
      <c r="AV92" s="345" t="s">
        <v>1366</v>
      </c>
      <c r="AW92" s="344" t="s">
        <v>1366</v>
      </c>
      <c r="AX92" s="210"/>
      <c r="AY92" s="277" t="s">
        <v>1366</v>
      </c>
      <c r="AZ92" s="277" t="s">
        <v>1366</v>
      </c>
      <c r="BA92" s="277" t="s">
        <v>1366</v>
      </c>
      <c r="BB92" s="277" t="s">
        <v>1366</v>
      </c>
      <c r="BC92" s="343"/>
      <c r="BD92" s="344" t="s">
        <v>1366</v>
      </c>
      <c r="BE92" s="277" t="s">
        <v>1366</v>
      </c>
      <c r="BF92" s="277" t="s">
        <v>1366</v>
      </c>
      <c r="BG92" s="277" t="s">
        <v>1366</v>
      </c>
      <c r="BH92" s="345" t="s">
        <v>1366</v>
      </c>
      <c r="BI92" s="344" t="s">
        <v>1366</v>
      </c>
      <c r="BJ92" s="210"/>
      <c r="BK92" s="277" t="s">
        <v>1366</v>
      </c>
      <c r="BL92" s="277" t="s">
        <v>1366</v>
      </c>
      <c r="BM92" s="277" t="s">
        <v>1366</v>
      </c>
      <c r="BN92" s="277" t="s">
        <v>1366</v>
      </c>
      <c r="BO92" s="343"/>
      <c r="BP92" s="344" t="s">
        <v>1366</v>
      </c>
      <c r="BQ92" s="277" t="s">
        <v>1366</v>
      </c>
      <c r="BR92" s="277" t="s">
        <v>1366</v>
      </c>
      <c r="BS92" s="277" t="s">
        <v>1366</v>
      </c>
      <c r="BT92" s="345" t="s">
        <v>1366</v>
      </c>
      <c r="BU92" s="344" t="s">
        <v>1366</v>
      </c>
      <c r="BV92" s="210"/>
      <c r="BW92" s="277" t="s">
        <v>1366</v>
      </c>
      <c r="BX92" s="277" t="s">
        <v>1366</v>
      </c>
      <c r="BY92" s="277" t="s">
        <v>1366</v>
      </c>
      <c r="BZ92" s="277" t="s">
        <v>1366</v>
      </c>
      <c r="CA92" s="343"/>
      <c r="CB92" s="344" t="s">
        <v>1366</v>
      </c>
      <c r="CC92" s="277" t="s">
        <v>1366</v>
      </c>
      <c r="CD92" s="277" t="s">
        <v>1366</v>
      </c>
      <c r="CE92" s="277" t="s">
        <v>1366</v>
      </c>
      <c r="CF92" s="345" t="s">
        <v>1366</v>
      </c>
      <c r="CG92" s="344" t="s">
        <v>1366</v>
      </c>
      <c r="CH92" s="210"/>
      <c r="CI92" s="345" t="s">
        <v>1366</v>
      </c>
      <c r="CJ92" s="345"/>
      <c r="CK92" s="345"/>
      <c r="CL92" s="345"/>
      <c r="CM92" s="277"/>
      <c r="CN92" s="345" t="s">
        <v>1366</v>
      </c>
      <c r="CO92" s="345"/>
      <c r="CP92" s="345"/>
      <c r="CQ92" s="345"/>
      <c r="CR92" s="277"/>
      <c r="CS92" s="345" t="s">
        <v>1366</v>
      </c>
      <c r="CT92" s="345"/>
      <c r="CU92" s="345"/>
      <c r="CV92" s="345"/>
      <c r="CW92" s="277"/>
    </row>
    <row r="93" spans="1:135" ht="15.75" customHeight="1">
      <c r="A93" s="119" t="s">
        <v>298</v>
      </c>
      <c r="B93" s="210">
        <v>60</v>
      </c>
      <c r="C93" s="346">
        <f t="shared" ref="C93:M93" si="270">IF((C31-C27)=0,"",C91/(C31-C27))</f>
        <v>-1.648373215413113</v>
      </c>
      <c r="D93" s="346">
        <f t="shared" si="270"/>
        <v>-1.5453279857774971</v>
      </c>
      <c r="E93" s="346" t="str">
        <f t="shared" si="270"/>
        <v/>
      </c>
      <c r="F93" s="346" t="str">
        <f t="shared" si="270"/>
        <v/>
      </c>
      <c r="G93" s="347">
        <f t="shared" si="270"/>
        <v>-1.6003527895935998</v>
      </c>
      <c r="H93" s="348">
        <f t="shared" si="270"/>
        <v>-0.15952544321067422</v>
      </c>
      <c r="I93" s="346">
        <f t="shared" si="270"/>
        <v>-0.28721648297882513</v>
      </c>
      <c r="J93" s="346" t="str">
        <f t="shared" si="270"/>
        <v/>
      </c>
      <c r="K93" s="346" t="str">
        <f t="shared" si="270"/>
        <v/>
      </c>
      <c r="L93" s="349">
        <f t="shared" si="270"/>
        <v>-0.21767550273521472</v>
      </c>
      <c r="M93" s="348">
        <f t="shared" si="270"/>
        <v>-0.43909136912153718</v>
      </c>
      <c r="N93" s="210">
        <v>60</v>
      </c>
      <c r="O93" s="346">
        <f t="shared" ref="O93:Y93" si="271">IF((O31-O27)=0,"",O91/(O31-O27))</f>
        <v>-2.7580911536966183E-2</v>
      </c>
      <c r="P93" s="346">
        <f t="shared" si="271"/>
        <v>-4.1414136271092222E-2</v>
      </c>
      <c r="Q93" s="346" t="str">
        <f t="shared" si="271"/>
        <v/>
      </c>
      <c r="R93" s="346" t="str">
        <f t="shared" si="271"/>
        <v/>
      </c>
      <c r="S93" s="347">
        <f t="shared" si="271"/>
        <v>-3.4280633828130416E-2</v>
      </c>
      <c r="T93" s="348">
        <f t="shared" si="271"/>
        <v>-2.4840212460913402E-2</v>
      </c>
      <c r="U93" s="346">
        <f t="shared" si="271"/>
        <v>-0.11314235058115818</v>
      </c>
      <c r="V93" s="346" t="str">
        <f t="shared" si="271"/>
        <v/>
      </c>
      <c r="W93" s="346" t="str">
        <f t="shared" si="271"/>
        <v/>
      </c>
      <c r="X93" s="349">
        <f t="shared" si="271"/>
        <v>-6.7652361206057388E-2</v>
      </c>
      <c r="Y93" s="348">
        <f t="shared" si="271"/>
        <v>-5.7341512202904933E-2</v>
      </c>
      <c r="Z93" s="210">
        <v>60</v>
      </c>
      <c r="AA93" s="346">
        <f t="shared" ref="AA93:AK93" si="272">IF((AA31-AA27)=0,"",AA91/(AA31-AA27))</f>
        <v>8.9358984086421317E-2</v>
      </c>
      <c r="AB93" s="346">
        <f t="shared" si="272"/>
        <v>-2.0717487556012504E-3</v>
      </c>
      <c r="AC93" s="346" t="str">
        <f t="shared" si="272"/>
        <v/>
      </c>
      <c r="AD93" s="346" t="str">
        <f t="shared" si="272"/>
        <v/>
      </c>
      <c r="AE93" s="347">
        <f t="shared" si="272"/>
        <v>4.5181126468016475E-2</v>
      </c>
      <c r="AF93" s="348">
        <f t="shared" si="272"/>
        <v>-0.13002214410422658</v>
      </c>
      <c r="AG93" s="346">
        <f t="shared" si="272"/>
        <v>-0.32800688598960515</v>
      </c>
      <c r="AH93" s="346" t="str">
        <f t="shared" si="272"/>
        <v/>
      </c>
      <c r="AI93" s="346" t="str">
        <f t="shared" si="272"/>
        <v/>
      </c>
      <c r="AJ93" s="349">
        <f t="shared" si="272"/>
        <v>-0.22544860047732448</v>
      </c>
      <c r="AK93" s="348">
        <f t="shared" si="272"/>
        <v>-0.11866807077721399</v>
      </c>
      <c r="AL93" s="210">
        <v>60</v>
      </c>
      <c r="AM93" s="346">
        <f t="shared" ref="AM93:AW93" si="273">IF((AM31-AM27)=0,"",AM91/(AM31-AM27))</f>
        <v>0.22261560887265075</v>
      </c>
      <c r="AN93" s="346">
        <f t="shared" si="273"/>
        <v>0.19538828012282516</v>
      </c>
      <c r="AO93" s="346" t="str">
        <f t="shared" si="273"/>
        <v/>
      </c>
      <c r="AP93" s="346" t="str">
        <f t="shared" si="273"/>
        <v/>
      </c>
      <c r="AQ93" s="347">
        <f t="shared" si="273"/>
        <v>0.20901899970600049</v>
      </c>
      <c r="AR93" s="348">
        <f t="shared" si="273"/>
        <v>-0.30846292990287894</v>
      </c>
      <c r="AS93" s="346">
        <f t="shared" si="273"/>
        <v>-0.359586179706469</v>
      </c>
      <c r="AT93" s="346" t="str">
        <f t="shared" si="273"/>
        <v/>
      </c>
      <c r="AU93" s="346" t="str">
        <f t="shared" si="273"/>
        <v/>
      </c>
      <c r="AV93" s="349">
        <f t="shared" si="273"/>
        <v>-0.33377763247207859</v>
      </c>
      <c r="AW93" s="348">
        <f t="shared" si="273"/>
        <v>-4.6570896921718015E-2</v>
      </c>
      <c r="AX93" s="210">
        <v>60</v>
      </c>
      <c r="AY93" s="346">
        <f t="shared" ref="AY93:BI93" si="274">IF((AY31-AY27)=0,"",AY91/(AY31-AY27))</f>
        <v>0.11172349621801947</v>
      </c>
      <c r="AZ93" s="346">
        <f t="shared" si="274"/>
        <v>5.8236013872150584E-2</v>
      </c>
      <c r="BA93" s="346" t="str">
        <f t="shared" si="274"/>
        <v/>
      </c>
      <c r="BB93" s="346" t="str">
        <f t="shared" si="274"/>
        <v/>
      </c>
      <c r="BC93" s="347">
        <f t="shared" si="274"/>
        <v>8.4165815096343549E-2</v>
      </c>
      <c r="BD93" s="348">
        <f t="shared" si="274"/>
        <v>1.8581610781254514E-2</v>
      </c>
      <c r="BE93" s="346">
        <f t="shared" si="274"/>
        <v>-0.42085524037040989</v>
      </c>
      <c r="BF93" s="346" t="str">
        <f t="shared" si="274"/>
        <v/>
      </c>
      <c r="BG93" s="346" t="str">
        <f t="shared" si="274"/>
        <v/>
      </c>
      <c r="BH93" s="349">
        <f t="shared" si="274"/>
        <v>-0.20605867208663317</v>
      </c>
      <c r="BI93" s="348">
        <f t="shared" si="274"/>
        <v>-3.7306640358202685E-3</v>
      </c>
      <c r="BJ93" s="210">
        <v>60</v>
      </c>
      <c r="BK93" s="346" t="str">
        <f t="shared" ref="BK93:BU93" si="275">IF((BK31-BK27)=0,"",BK91/(BK31-BK27))</f>
        <v/>
      </c>
      <c r="BL93" s="346" t="str">
        <f t="shared" si="275"/>
        <v/>
      </c>
      <c r="BM93" s="346" t="str">
        <f t="shared" si="275"/>
        <v/>
      </c>
      <c r="BN93" s="346" t="str">
        <f t="shared" si="275"/>
        <v/>
      </c>
      <c r="BO93" s="347" t="str">
        <f t="shared" si="275"/>
        <v/>
      </c>
      <c r="BP93" s="348" t="str">
        <f t="shared" si="275"/>
        <v/>
      </c>
      <c r="BQ93" s="346" t="str">
        <f t="shared" si="275"/>
        <v/>
      </c>
      <c r="BR93" s="346" t="str">
        <f t="shared" si="275"/>
        <v/>
      </c>
      <c r="BS93" s="346" t="str">
        <f t="shared" si="275"/>
        <v/>
      </c>
      <c r="BT93" s="349" t="str">
        <f t="shared" si="275"/>
        <v/>
      </c>
      <c r="BU93" s="348" t="str">
        <f t="shared" si="275"/>
        <v/>
      </c>
      <c r="BV93" s="210">
        <v>60</v>
      </c>
      <c r="BW93" s="346">
        <f t="shared" ref="BW93:CG93" si="276">IF((BW31-BW27)=0,"",BW91/(BW31-BW27))</f>
        <v>0.68925056515997296</v>
      </c>
      <c r="BX93" s="346">
        <f t="shared" si="276"/>
        <v>0.65991193884777077</v>
      </c>
      <c r="BY93" s="346" t="str">
        <f t="shared" si="276"/>
        <v/>
      </c>
      <c r="BZ93" s="346" t="str">
        <f t="shared" si="276"/>
        <v/>
      </c>
      <c r="CA93" s="347">
        <f t="shared" si="276"/>
        <v>0.67463686595267081</v>
      </c>
      <c r="CB93" s="348">
        <f t="shared" si="276"/>
        <v>-1.0424572409162673</v>
      </c>
      <c r="CC93" s="346">
        <f t="shared" si="276"/>
        <v>-1.1843000325039188</v>
      </c>
      <c r="CD93" s="346" t="str">
        <f t="shared" si="276"/>
        <v/>
      </c>
      <c r="CE93" s="346" t="str">
        <f t="shared" si="276"/>
        <v/>
      </c>
      <c r="CF93" s="349">
        <f t="shared" si="276"/>
        <v>-1.1117828121667528</v>
      </c>
      <c r="CG93" s="348">
        <f t="shared" si="276"/>
        <v>6.908824074028258E-2</v>
      </c>
      <c r="CH93" s="210">
        <v>60</v>
      </c>
      <c r="CI93" s="349">
        <f t="shared" ref="CI93:CW93" si="277">IF((CI31-CI27)=0,"",CI91/(CI31-CI27))</f>
        <v>0.17049091666998478</v>
      </c>
      <c r="CJ93" s="349">
        <f t="shared" si="277"/>
        <v>0.15104438520278277</v>
      </c>
      <c r="CK93" s="349" t="str">
        <f t="shared" si="277"/>
        <v/>
      </c>
      <c r="CL93" s="349" t="str">
        <f t="shared" si="277"/>
        <v/>
      </c>
      <c r="CM93" s="379">
        <f t="shared" si="277"/>
        <v>0.1608110734603885</v>
      </c>
      <c r="CN93" s="349">
        <f t="shared" si="277"/>
        <v>-0.25663782482217457</v>
      </c>
      <c r="CO93" s="349">
        <f t="shared" si="277"/>
        <v>-0.33142986085585291</v>
      </c>
      <c r="CP93" s="349" t="str">
        <f t="shared" si="277"/>
        <v/>
      </c>
      <c r="CQ93" s="349" t="str">
        <f t="shared" si="277"/>
        <v/>
      </c>
      <c r="CR93" s="379">
        <f t="shared" si="277"/>
        <v>-0.29322826272682723</v>
      </c>
      <c r="CS93" s="349">
        <f t="shared" si="277"/>
        <v>-5.0932374442767714E-2</v>
      </c>
      <c r="CT93" s="349">
        <f t="shared" si="277"/>
        <v>-9.4953205938764537E-2</v>
      </c>
      <c r="CU93" s="349" t="str">
        <f t="shared" si="277"/>
        <v/>
      </c>
      <c r="CV93" s="349" t="str">
        <f t="shared" si="277"/>
        <v/>
      </c>
      <c r="CW93" s="379">
        <f t="shared" si="277"/>
        <v>-7.2651236804308683E-2</v>
      </c>
    </row>
    <row r="94" spans="1:135" s="287" customFormat="1" ht="15.75" customHeight="1">
      <c r="A94" s="119" t="s">
        <v>300</v>
      </c>
      <c r="B94" s="210">
        <v>61</v>
      </c>
      <c r="C94" s="351">
        <f>IF((C31-C27-C24)=0,"",(C72+C65-C63)/(C31-C27-C24))</f>
        <v>1.951438205886652</v>
      </c>
      <c r="D94" s="351">
        <f t="shared" ref="D94:M94" si="278">IF((D31-D27-D24)=0,"",(D72+D65-D63)/(D31-D27-D24))</f>
        <v>1.9272964626427018</v>
      </c>
      <c r="E94" s="351" t="str">
        <f t="shared" si="278"/>
        <v/>
      </c>
      <c r="F94" s="351" t="str">
        <f t="shared" si="278"/>
        <v/>
      </c>
      <c r="G94" s="347">
        <f t="shared" si="278"/>
        <v>1.9401878375319082</v>
      </c>
      <c r="H94" s="352">
        <f t="shared" si="278"/>
        <v>1.0291037544574551</v>
      </c>
      <c r="I94" s="351">
        <f t="shared" si="278"/>
        <v>1.166474864750755</v>
      </c>
      <c r="J94" s="351" t="str">
        <f t="shared" si="278"/>
        <v/>
      </c>
      <c r="K94" s="351" t="str">
        <f t="shared" si="278"/>
        <v/>
      </c>
      <c r="L94" s="349">
        <f t="shared" si="278"/>
        <v>1.0916620847444642</v>
      </c>
      <c r="M94" s="353">
        <f t="shared" si="278"/>
        <v>1.2275412710811537</v>
      </c>
      <c r="N94" s="210">
        <v>61</v>
      </c>
      <c r="O94" s="351">
        <f>IF((O31-O27-O24)=0,"",(O72+O65-O63)/(O31-O27-O24))</f>
        <v>0.72582949168259181</v>
      </c>
      <c r="P94" s="351">
        <f t="shared" ref="P94:Y94" si="279">IF((P31-P27-P24)=0,"",(P72+P65-P63)/(P31-P27-P24))</f>
        <v>0.76636709508652134</v>
      </c>
      <c r="Q94" s="351" t="str">
        <f t="shared" si="279"/>
        <v/>
      </c>
      <c r="R94" s="351" t="str">
        <f t="shared" si="279"/>
        <v/>
      </c>
      <c r="S94" s="347">
        <f t="shared" si="279"/>
        <v>0.74546270739155673</v>
      </c>
      <c r="T94" s="352">
        <f t="shared" si="279"/>
        <v>0.8896543609880021</v>
      </c>
      <c r="U94" s="351">
        <f t="shared" si="279"/>
        <v>0.99013746230131183</v>
      </c>
      <c r="V94" s="351" t="str">
        <f t="shared" si="279"/>
        <v/>
      </c>
      <c r="W94" s="351" t="str">
        <f t="shared" si="279"/>
        <v/>
      </c>
      <c r="X94" s="349">
        <f t="shared" si="279"/>
        <v>0.93837229207525052</v>
      </c>
      <c r="Y94" s="353">
        <f t="shared" si="279"/>
        <v>0.87876909633986744</v>
      </c>
      <c r="Z94" s="210">
        <v>61</v>
      </c>
      <c r="AA94" s="351">
        <f>IF((AA31-AA27-AA24)=0,"",(AA72+AA65-AA63)/(AA31-AA27-AA24))</f>
        <v>0.73160028444122016</v>
      </c>
      <c r="AB94" s="351">
        <f t="shared" ref="AB94:AK94" si="280">IF((AB31-AB27-AB24)=0,"",(AB72+AB65-AB63)/(AB31-AB27-AB24))</f>
        <v>0.83886141288707472</v>
      </c>
      <c r="AC94" s="351" t="str">
        <f t="shared" si="280"/>
        <v/>
      </c>
      <c r="AD94" s="351" t="str">
        <f t="shared" si="280"/>
        <v/>
      </c>
      <c r="AE94" s="347">
        <f t="shared" si="280"/>
        <v>0.78342713426706445</v>
      </c>
      <c r="AF94" s="352">
        <f t="shared" si="280"/>
        <v>1.0134955170385485</v>
      </c>
      <c r="AG94" s="351">
        <f t="shared" si="280"/>
        <v>1.2212416077789461</v>
      </c>
      <c r="AH94" s="351" t="str">
        <f t="shared" si="280"/>
        <v/>
      </c>
      <c r="AI94" s="351" t="str">
        <f t="shared" si="280"/>
        <v/>
      </c>
      <c r="AJ94" s="349">
        <f t="shared" si="280"/>
        <v>1.1136268356236816</v>
      </c>
      <c r="AK94" s="353">
        <f t="shared" si="280"/>
        <v>0.98334218649938532</v>
      </c>
      <c r="AL94" s="210">
        <v>61</v>
      </c>
      <c r="AM94" s="351">
        <f>IF((AM31-AM27-AM24)=0,"",(AM72+AM65-AM63)/(AM31-AM27-AM24))</f>
        <v>0.69185294752275983</v>
      </c>
      <c r="AN94" s="351">
        <f t="shared" ref="AN94:AW94" si="281">IF((AN31-AN27-AN24)=0,"",(AN72+AN65-AN63)/(AN31-AN27-AN24))</f>
        <v>0.72648163225664908</v>
      </c>
      <c r="AO94" s="351" t="str">
        <f t="shared" si="281"/>
        <v/>
      </c>
      <c r="AP94" s="351" t="str">
        <f t="shared" si="281"/>
        <v/>
      </c>
      <c r="AQ94" s="347">
        <f t="shared" si="281"/>
        <v>0.70914559846946179</v>
      </c>
      <c r="AR94" s="352">
        <f t="shared" si="281"/>
        <v>1.2130573107695319</v>
      </c>
      <c r="AS94" s="351">
        <f t="shared" si="281"/>
        <v>1.2709319007366615</v>
      </c>
      <c r="AT94" s="351" t="str">
        <f t="shared" si="281"/>
        <v/>
      </c>
      <c r="AU94" s="351" t="str">
        <f t="shared" si="281"/>
        <v/>
      </c>
      <c r="AV94" s="349">
        <f t="shared" si="281"/>
        <v>1.2417150748389321</v>
      </c>
      <c r="AW94" s="353">
        <f t="shared" si="281"/>
        <v>0.95991977307357634</v>
      </c>
      <c r="AX94" s="210">
        <v>61</v>
      </c>
      <c r="AY94" s="351">
        <f>IF((AY31-AY27-AY24)=0,"",(AY72+AY65-AY63)/(AY31-AY27-AY24))</f>
        <v>0.85950197662136774</v>
      </c>
      <c r="AZ94" s="351">
        <f t="shared" ref="AZ94:BI94" si="282">IF((AZ31-AZ27-AZ24)=0,"",(AZ72+AZ65-AZ63)/(AZ31-AZ27-AZ24))</f>
        <v>0.91516602788475909</v>
      </c>
      <c r="BA94" s="351" t="str">
        <f t="shared" si="282"/>
        <v/>
      </c>
      <c r="BB94" s="351" t="str">
        <f t="shared" si="282"/>
        <v/>
      </c>
      <c r="BC94" s="347">
        <f t="shared" si="282"/>
        <v>0.88818106390272378</v>
      </c>
      <c r="BD94" s="352">
        <f t="shared" si="282"/>
        <v>0.91566207523415011</v>
      </c>
      <c r="BE94" s="351">
        <f t="shared" si="282"/>
        <v>1.3590690487279382</v>
      </c>
      <c r="BF94" s="351" t="str">
        <f t="shared" si="282"/>
        <v/>
      </c>
      <c r="BG94" s="351" t="str">
        <f t="shared" si="282"/>
        <v/>
      </c>
      <c r="BH94" s="349">
        <f t="shared" si="282"/>
        <v>1.1423318861300527</v>
      </c>
      <c r="BI94" s="353">
        <f t="shared" si="282"/>
        <v>0.96515238585820951</v>
      </c>
      <c r="BJ94" s="210">
        <v>61</v>
      </c>
      <c r="BK94" s="351" t="str">
        <f>IF((BK31-BK27-BK24)=0,"",(BK72+BK65-BK63)/(BK31-BK27-BK24))</f>
        <v/>
      </c>
      <c r="BL94" s="351" t="str">
        <f t="shared" ref="BL94:BU94" si="283">IF((BL31-BL27-BL24)=0,"",(BL72+BL65-BL63)/(BL31-BL27-BL24))</f>
        <v/>
      </c>
      <c r="BM94" s="351" t="str">
        <f t="shared" si="283"/>
        <v/>
      </c>
      <c r="BN94" s="351" t="str">
        <f t="shared" si="283"/>
        <v/>
      </c>
      <c r="BO94" s="347" t="str">
        <f t="shared" si="283"/>
        <v/>
      </c>
      <c r="BP94" s="352" t="str">
        <f t="shared" si="283"/>
        <v/>
      </c>
      <c r="BQ94" s="351" t="str">
        <f t="shared" si="283"/>
        <v/>
      </c>
      <c r="BR94" s="351" t="str">
        <f t="shared" si="283"/>
        <v/>
      </c>
      <c r="BS94" s="351" t="str">
        <f t="shared" si="283"/>
        <v/>
      </c>
      <c r="BT94" s="349" t="str">
        <f t="shared" si="283"/>
        <v/>
      </c>
      <c r="BU94" s="353" t="str">
        <f t="shared" si="283"/>
        <v/>
      </c>
      <c r="BV94" s="210">
        <v>61</v>
      </c>
      <c r="BW94" s="351">
        <f>IF((BW31-BW27-BW24)=0,"",(BW72+BW65-BW63)/(BW31-BW27-BW24))</f>
        <v>0.28702972518285325</v>
      </c>
      <c r="BX94" s="351">
        <f t="shared" ref="BX94:CW94" si="284">IF((BX31-BX27-BX24)=0,"",(BX72+BX65-BX63)/(BX31-BX27-BX24))</f>
        <v>0.31856532982509495</v>
      </c>
      <c r="BY94" s="351" t="str">
        <f t="shared" si="284"/>
        <v/>
      </c>
      <c r="BZ94" s="351" t="str">
        <f t="shared" si="284"/>
        <v/>
      </c>
      <c r="CA94" s="347">
        <f t="shared" si="284"/>
        <v>0.30273774898935485</v>
      </c>
      <c r="CB94" s="352">
        <f t="shared" si="284"/>
        <v>1.9970033680317834</v>
      </c>
      <c r="CC94" s="351">
        <f t="shared" si="284"/>
        <v>2.1414704057749461</v>
      </c>
      <c r="CD94" s="351" t="str">
        <f t="shared" si="284"/>
        <v/>
      </c>
      <c r="CE94" s="351" t="str">
        <f t="shared" si="284"/>
        <v/>
      </c>
      <c r="CF94" s="349">
        <f t="shared" si="284"/>
        <v>2.0676115378676196</v>
      </c>
      <c r="CG94" s="353">
        <f t="shared" si="284"/>
        <v>0.90098289240025708</v>
      </c>
      <c r="CH94" s="210">
        <v>61</v>
      </c>
      <c r="CI94" s="349">
        <f t="shared" ref="CI94:CR94" si="285">IF((CI31-CI27-CI24)=0,"",(CI72+CI65-CI63)/(CI31-CI27-CI24))</f>
        <v>0.71741888027604228</v>
      </c>
      <c r="CJ94" s="349">
        <f t="shared" si="285"/>
        <v>0.749362976195733</v>
      </c>
      <c r="CK94" s="349" t="str">
        <f t="shared" si="285"/>
        <v/>
      </c>
      <c r="CL94" s="349" t="str">
        <f t="shared" si="285"/>
        <v/>
      </c>
      <c r="CM94" s="350">
        <f t="shared" si="285"/>
        <v>0.73331959966635751</v>
      </c>
      <c r="CN94" s="349">
        <f t="shared" si="285"/>
        <v>1.1524015879371037</v>
      </c>
      <c r="CO94" s="349">
        <f t="shared" si="285"/>
        <v>1.2355684300293608</v>
      </c>
      <c r="CP94" s="349" t="str">
        <f t="shared" si="285"/>
        <v/>
      </c>
      <c r="CQ94" s="349" t="str">
        <f t="shared" si="285"/>
        <v/>
      </c>
      <c r="CR94" s="350">
        <f t="shared" si="285"/>
        <v>1.1930892243845521</v>
      </c>
      <c r="CS94" s="349">
        <f t="shared" si="284"/>
        <v>0.94291366288180734</v>
      </c>
      <c r="CT94" s="349">
        <f t="shared" si="284"/>
        <v>0.99726298623776</v>
      </c>
      <c r="CU94" s="349" t="str">
        <f t="shared" si="284"/>
        <v/>
      </c>
      <c r="CV94" s="349" t="str">
        <f t="shared" si="284"/>
        <v/>
      </c>
      <c r="CW94" s="350">
        <f t="shared" si="284"/>
        <v>0.96972836476943913</v>
      </c>
    </row>
    <row r="95" spans="1:135" s="287" customFormat="1" ht="15.75" customHeight="1">
      <c r="A95" s="119" t="s">
        <v>302</v>
      </c>
      <c r="B95" s="210">
        <v>62</v>
      </c>
      <c r="C95" s="351">
        <f>IF((C31-C27)=0,"",(C72)/(C31-C27))</f>
        <v>0.2434488780442769</v>
      </c>
      <c r="D95" s="351">
        <f t="shared" ref="D95:M95" si="286">IF((D31-D27)=0,"",(D72)/(D31-D27))</f>
        <v>0.28711315686005595</v>
      </c>
      <c r="E95" s="351" t="str">
        <f t="shared" si="286"/>
        <v/>
      </c>
      <c r="F95" s="351" t="str">
        <f t="shared" si="286"/>
        <v/>
      </c>
      <c r="G95" s="347">
        <f t="shared" si="286"/>
        <v>0.26379700351549185</v>
      </c>
      <c r="H95" s="352">
        <f t="shared" si="286"/>
        <v>4.5384494911407731E-2</v>
      </c>
      <c r="I95" s="351">
        <f t="shared" si="286"/>
        <v>5.5864245435376478E-2</v>
      </c>
      <c r="J95" s="351" t="str">
        <f t="shared" si="286"/>
        <v/>
      </c>
      <c r="K95" s="351" t="str">
        <f t="shared" si="286"/>
        <v/>
      </c>
      <c r="L95" s="349">
        <f t="shared" si="286"/>
        <v>5.0156937189876183E-2</v>
      </c>
      <c r="M95" s="353">
        <f t="shared" si="286"/>
        <v>8.4368318854933011E-2</v>
      </c>
      <c r="N95" s="210">
        <v>62</v>
      </c>
      <c r="O95" s="351">
        <f t="shared" ref="O95:Y95" si="287">IF((O31-O27)=0,"",(O72)/(O31-O27))</f>
        <v>0.10540587516435541</v>
      </c>
      <c r="P95" s="351">
        <f t="shared" si="287"/>
        <v>0.12777604591909533</v>
      </c>
      <c r="Q95" s="351" t="str">
        <f t="shared" si="287"/>
        <v/>
      </c>
      <c r="R95" s="351" t="str">
        <f t="shared" si="287"/>
        <v/>
      </c>
      <c r="S95" s="347">
        <f t="shared" si="287"/>
        <v>0.11624022034006472</v>
      </c>
      <c r="T95" s="352">
        <f t="shared" si="287"/>
        <v>4.704234124644574E-2</v>
      </c>
      <c r="U95" s="351">
        <f t="shared" si="287"/>
        <v>5.6911406103872152E-2</v>
      </c>
      <c r="V95" s="351" t="str">
        <f t="shared" si="287"/>
        <v/>
      </c>
      <c r="W95" s="351" t="str">
        <f t="shared" si="287"/>
        <v/>
      </c>
      <c r="X95" s="349">
        <f t="shared" si="287"/>
        <v>5.1827229604146145E-2</v>
      </c>
      <c r="Y95" s="353">
        <f t="shared" si="287"/>
        <v>7.1728885092282688E-2</v>
      </c>
      <c r="Z95" s="210">
        <v>62</v>
      </c>
      <c r="AA95" s="351">
        <f t="shared" ref="AA95:AK95" si="288">IF((AA31-AA27)=0,"",(AA72)/(AA31-AA27))</f>
        <v>6.254136268859288E-2</v>
      </c>
      <c r="AB95" s="351">
        <f t="shared" si="288"/>
        <v>7.5821107838834972E-2</v>
      </c>
      <c r="AC95" s="351" t="str">
        <f t="shared" si="288"/>
        <v/>
      </c>
      <c r="AD95" s="351" t="str">
        <f t="shared" si="288"/>
        <v/>
      </c>
      <c r="AE95" s="347">
        <f t="shared" si="288"/>
        <v>6.8957921675052825E-2</v>
      </c>
      <c r="AF95" s="352">
        <f t="shared" si="288"/>
        <v>4.0549253453637996E-2</v>
      </c>
      <c r="AG95" s="351">
        <f t="shared" si="288"/>
        <v>4.9397728748925306E-2</v>
      </c>
      <c r="AH95" s="351" t="str">
        <f t="shared" si="288"/>
        <v/>
      </c>
      <c r="AI95" s="351" t="str">
        <f t="shared" si="288"/>
        <v/>
      </c>
      <c r="AJ95" s="349">
        <f t="shared" si="288"/>
        <v>4.4814120703978999E-2</v>
      </c>
      <c r="AK95" s="353">
        <f t="shared" si="288"/>
        <v>5.4340375952302102E-2</v>
      </c>
      <c r="AL95" s="210">
        <v>62</v>
      </c>
      <c r="AM95" s="351">
        <f t="shared" ref="AM95:AW95" si="289">IF((AM31-AM27)=0,"",(AM72)/(AM31-AM27))</f>
        <v>2.9877296589236789E-2</v>
      </c>
      <c r="AN95" s="351">
        <f t="shared" si="289"/>
        <v>3.6296168177151998E-2</v>
      </c>
      <c r="AO95" s="351" t="str">
        <f t="shared" si="289"/>
        <v/>
      </c>
      <c r="AP95" s="351" t="str">
        <f t="shared" si="289"/>
        <v/>
      </c>
      <c r="AQ95" s="347">
        <f t="shared" si="289"/>
        <v>3.3082711599784174E-2</v>
      </c>
      <c r="AR95" s="352">
        <f t="shared" si="289"/>
        <v>3.3199507516499804E-2</v>
      </c>
      <c r="AS95" s="351">
        <f t="shared" si="289"/>
        <v>4.1018204592145176E-2</v>
      </c>
      <c r="AT95" s="351" t="str">
        <f t="shared" si="289"/>
        <v/>
      </c>
      <c r="AU95" s="351" t="str">
        <f t="shared" si="289"/>
        <v/>
      </c>
      <c r="AV95" s="349">
        <f t="shared" si="289"/>
        <v>3.707109220074916E-2</v>
      </c>
      <c r="AW95" s="353">
        <f t="shared" si="289"/>
        <v>3.4960744227625164E-2</v>
      </c>
      <c r="AX95" s="210">
        <v>62</v>
      </c>
      <c r="AY95" s="351">
        <f t="shared" ref="AY95:BI95" si="290">IF((AY31-AY27)=0,"",(AY72)/(AY31-AY27))</f>
        <v>1.0051333707952831E-2</v>
      </c>
      <c r="AZ95" s="351">
        <f t="shared" si="290"/>
        <v>1.2356366093546393E-2</v>
      </c>
      <c r="BA95" s="351" t="str">
        <f t="shared" si="290"/>
        <v/>
      </c>
      <c r="BB95" s="351" t="str">
        <f t="shared" si="290"/>
        <v/>
      </c>
      <c r="BC95" s="347">
        <f t="shared" si="290"/>
        <v>1.1238926480530383E-2</v>
      </c>
      <c r="BD95" s="352">
        <f t="shared" si="290"/>
        <v>2.2882061457382682E-2</v>
      </c>
      <c r="BE95" s="351">
        <f t="shared" si="290"/>
        <v>2.8586986203153242E-2</v>
      </c>
      <c r="BF95" s="351" t="str">
        <f t="shared" si="290"/>
        <v/>
      </c>
      <c r="BG95" s="351" t="str">
        <f t="shared" si="290"/>
        <v/>
      </c>
      <c r="BH95" s="349">
        <f t="shared" si="290"/>
        <v>2.5798421123785813E-2</v>
      </c>
      <c r="BI95" s="353">
        <f t="shared" si="290"/>
        <v>1.5648369424188426E-2</v>
      </c>
      <c r="BJ95" s="210">
        <v>62</v>
      </c>
      <c r="BK95" s="351" t="str">
        <f t="shared" ref="BK95:BU95" si="291">IF((BK31-BK27)=0,"",(BK72)/(BK31-BK27))</f>
        <v/>
      </c>
      <c r="BL95" s="351" t="str">
        <f t="shared" si="291"/>
        <v/>
      </c>
      <c r="BM95" s="351" t="str">
        <f t="shared" si="291"/>
        <v/>
      </c>
      <c r="BN95" s="351" t="str">
        <f t="shared" si="291"/>
        <v/>
      </c>
      <c r="BO95" s="347" t="str">
        <f t="shared" si="291"/>
        <v/>
      </c>
      <c r="BP95" s="352" t="str">
        <f t="shared" si="291"/>
        <v/>
      </c>
      <c r="BQ95" s="351" t="str">
        <f t="shared" si="291"/>
        <v/>
      </c>
      <c r="BR95" s="351" t="str">
        <f t="shared" si="291"/>
        <v/>
      </c>
      <c r="BS95" s="351" t="str">
        <f t="shared" si="291"/>
        <v/>
      </c>
      <c r="BT95" s="349" t="str">
        <f t="shared" si="291"/>
        <v/>
      </c>
      <c r="BU95" s="353" t="str">
        <f t="shared" si="291"/>
        <v/>
      </c>
      <c r="BV95" s="210">
        <v>62</v>
      </c>
      <c r="BW95" s="351">
        <f t="shared" ref="BW95:CG95" si="292">IF((BW31-BW27)=0,"",(BW72)/(BW31-BW27))</f>
        <v>8.285617201951926E-3</v>
      </c>
      <c r="BX95" s="351">
        <f t="shared" si="292"/>
        <v>9.9986151260387408E-3</v>
      </c>
      <c r="BY95" s="351" t="str">
        <f t="shared" si="292"/>
        <v/>
      </c>
      <c r="BZ95" s="351" t="str">
        <f t="shared" si="292"/>
        <v/>
      </c>
      <c r="CA95" s="347">
        <f t="shared" si="292"/>
        <v>9.1388690256382459E-3</v>
      </c>
      <c r="CB95" s="352">
        <f t="shared" si="292"/>
        <v>1.5817162638746555E-2</v>
      </c>
      <c r="CC95" s="351">
        <f t="shared" si="292"/>
        <v>1.9816239127865596E-2</v>
      </c>
      <c r="CD95" s="351" t="str">
        <f t="shared" si="292"/>
        <v/>
      </c>
      <c r="CE95" s="351" t="str">
        <f t="shared" si="292"/>
        <v/>
      </c>
      <c r="CF95" s="349">
        <f t="shared" si="292"/>
        <v>1.7771708646897023E-2</v>
      </c>
      <c r="CG95" s="353">
        <f t="shared" si="292"/>
        <v>1.2065171410436996E-2</v>
      </c>
      <c r="CH95" s="210">
        <v>62</v>
      </c>
      <c r="CI95" s="349">
        <f t="shared" ref="CI95:CW95" si="293">IF((CI31-CI27)=0,"",(CI72)/(CI31-CI27))</f>
        <v>3.9154632498353208E-2</v>
      </c>
      <c r="CJ95" s="349">
        <f t="shared" si="293"/>
        <v>4.6266825879459642E-2</v>
      </c>
      <c r="CK95" s="349" t="str">
        <f t="shared" si="293"/>
        <v/>
      </c>
      <c r="CL95" s="349" t="str">
        <f t="shared" si="293"/>
        <v/>
      </c>
      <c r="CM95" s="350">
        <f t="shared" si="293"/>
        <v>4.269484823921943E-2</v>
      </c>
      <c r="CN95" s="349">
        <f t="shared" si="293"/>
        <v>3.6272409962779563E-2</v>
      </c>
      <c r="CO95" s="349">
        <f t="shared" si="293"/>
        <v>4.4352780574482338E-2</v>
      </c>
      <c r="CP95" s="349" t="str">
        <f t="shared" si="293"/>
        <v/>
      </c>
      <c r="CQ95" s="349" t="str">
        <f t="shared" si="293"/>
        <v/>
      </c>
      <c r="CR95" s="350">
        <f t="shared" si="293"/>
        <v>4.0225562127014711E-2</v>
      </c>
      <c r="CS95" s="349">
        <f t="shared" si="293"/>
        <v>3.76604900126086E-2</v>
      </c>
      <c r="CT95" s="349">
        <f t="shared" si="293"/>
        <v>4.5290917759582536E-2</v>
      </c>
      <c r="CU95" s="349" t="str">
        <f t="shared" si="293"/>
        <v/>
      </c>
      <c r="CV95" s="349" t="str">
        <f t="shared" si="293"/>
        <v/>
      </c>
      <c r="CW95" s="350">
        <f t="shared" si="293"/>
        <v>4.1425166970409398E-2</v>
      </c>
    </row>
    <row r="96" spans="1:135" ht="15.75" customHeight="1">
      <c r="A96" s="119" t="s">
        <v>304</v>
      </c>
      <c r="B96" s="210">
        <v>63</v>
      </c>
      <c r="C96" s="351">
        <f t="shared" ref="C96:M96" si="294">IF((C31-C27)=0,"",C87/(C31-C27))</f>
        <v>0.69693500952646092</v>
      </c>
      <c r="D96" s="351">
        <f t="shared" si="294"/>
        <v>0.61803152313479504</v>
      </c>
      <c r="E96" s="351" t="str">
        <f t="shared" si="294"/>
        <v/>
      </c>
      <c r="F96" s="351" t="str">
        <f t="shared" si="294"/>
        <v/>
      </c>
      <c r="G96" s="354">
        <f t="shared" si="294"/>
        <v>0.66016495206169146</v>
      </c>
      <c r="H96" s="352">
        <f t="shared" si="294"/>
        <v>0.13042168875321902</v>
      </c>
      <c r="I96" s="351">
        <f t="shared" si="294"/>
        <v>0.12074161822807027</v>
      </c>
      <c r="J96" s="351" t="str">
        <f t="shared" si="294"/>
        <v/>
      </c>
      <c r="K96" s="351" t="str">
        <f t="shared" si="294"/>
        <v/>
      </c>
      <c r="L96" s="355">
        <f t="shared" si="294"/>
        <v>0.12601341799075044</v>
      </c>
      <c r="M96" s="352">
        <f t="shared" si="294"/>
        <v>0.21155009804038349</v>
      </c>
      <c r="N96" s="210">
        <v>63</v>
      </c>
      <c r="O96" s="351">
        <f t="shared" ref="O96:Y96" si="295">IF((O31-O27)=0,"",O87/(O31-O27))</f>
        <v>0.30175141985437443</v>
      </c>
      <c r="P96" s="351">
        <f t="shared" si="295"/>
        <v>0.27504704118457091</v>
      </c>
      <c r="Q96" s="351" t="str">
        <f t="shared" si="295"/>
        <v/>
      </c>
      <c r="R96" s="351" t="str">
        <f t="shared" si="295"/>
        <v/>
      </c>
      <c r="S96" s="354">
        <f t="shared" si="295"/>
        <v>0.288817926436574</v>
      </c>
      <c r="T96" s="352">
        <f t="shared" si="295"/>
        <v>0.13518585147291132</v>
      </c>
      <c r="U96" s="351">
        <f t="shared" si="295"/>
        <v>0.12300488827984637</v>
      </c>
      <c r="V96" s="351" t="str">
        <f t="shared" si="295"/>
        <v/>
      </c>
      <c r="W96" s="351" t="str">
        <f t="shared" si="295"/>
        <v/>
      </c>
      <c r="X96" s="355">
        <f t="shared" si="295"/>
        <v>0.12928006913080672</v>
      </c>
      <c r="Y96" s="352">
        <f t="shared" si="295"/>
        <v>0.17857241586303749</v>
      </c>
      <c r="Z96" s="210">
        <v>63</v>
      </c>
      <c r="AA96" s="351">
        <f t="shared" ref="AA96:AK96" si="296">IF((AA31-AA27)=0,"",AA87/(AA31-AA27))</f>
        <v>0.17904073147235844</v>
      </c>
      <c r="AB96" s="351">
        <f t="shared" si="296"/>
        <v>0.16321033586852671</v>
      </c>
      <c r="AC96" s="351" t="str">
        <f t="shared" si="296"/>
        <v/>
      </c>
      <c r="AD96" s="351" t="str">
        <f t="shared" si="296"/>
        <v/>
      </c>
      <c r="AE96" s="354">
        <f t="shared" si="296"/>
        <v>0.17139173926491907</v>
      </c>
      <c r="AF96" s="352">
        <f t="shared" si="296"/>
        <v>0.11652662706567794</v>
      </c>
      <c r="AG96" s="351">
        <f t="shared" si="296"/>
        <v>0.10676527821065906</v>
      </c>
      <c r="AH96" s="351" t="str">
        <f t="shared" si="296"/>
        <v/>
      </c>
      <c r="AI96" s="351" t="str">
        <f t="shared" si="296"/>
        <v/>
      </c>
      <c r="AJ96" s="355">
        <f t="shared" si="296"/>
        <v>0.11182176485364281</v>
      </c>
      <c r="AK96" s="352">
        <f t="shared" si="296"/>
        <v>0.13532588427782866</v>
      </c>
      <c r="AL96" s="210">
        <v>63</v>
      </c>
      <c r="AM96" s="351">
        <f t="shared" ref="AM96:AW96" si="297">IF((AM31-AM27)=0,"",AM87/(AM31-AM27))</f>
        <v>8.553144360458946E-2</v>
      </c>
      <c r="AN96" s="351">
        <f t="shared" si="297"/>
        <v>7.8130087620525757E-2</v>
      </c>
      <c r="AO96" s="351" t="str">
        <f t="shared" si="297"/>
        <v/>
      </c>
      <c r="AP96" s="351" t="str">
        <f t="shared" si="297"/>
        <v/>
      </c>
      <c r="AQ96" s="354">
        <f t="shared" si="297"/>
        <v>8.1835401824537593E-2</v>
      </c>
      <c r="AR96" s="352">
        <f t="shared" si="297"/>
        <v>9.540561913334708E-2</v>
      </c>
      <c r="AS96" s="351">
        <f t="shared" si="297"/>
        <v>8.8654278969807682E-2</v>
      </c>
      <c r="AT96" s="351" t="str">
        <f t="shared" si="297"/>
        <v/>
      </c>
      <c r="AU96" s="351" t="str">
        <f t="shared" si="297"/>
        <v/>
      </c>
      <c r="AV96" s="355">
        <f t="shared" si="297"/>
        <v>9.2062557633147024E-2</v>
      </c>
      <c r="AW96" s="352">
        <f t="shared" si="297"/>
        <v>8.6651123848141595E-2</v>
      </c>
      <c r="AX96" s="210">
        <v>63</v>
      </c>
      <c r="AY96" s="351">
        <f t="shared" ref="AY96:BI96" si="298">IF((AY31-AY27)=0,"",AY87/(AY31-AY27))</f>
        <v>2.877452716061274E-2</v>
      </c>
      <c r="AZ96" s="351">
        <f t="shared" si="298"/>
        <v>2.6597958243090337E-2</v>
      </c>
      <c r="BA96" s="351" t="str">
        <f t="shared" si="298"/>
        <v/>
      </c>
      <c r="BB96" s="351" t="str">
        <f t="shared" si="298"/>
        <v/>
      </c>
      <c r="BC96" s="354">
        <f t="shared" si="298"/>
        <v>2.7653121000932722E-2</v>
      </c>
      <c r="BD96" s="352">
        <f t="shared" si="298"/>
        <v>6.5756313984595291E-2</v>
      </c>
      <c r="BE96" s="351">
        <f t="shared" si="298"/>
        <v>6.1786191642471615E-2</v>
      </c>
      <c r="BF96" s="351" t="str">
        <f t="shared" si="298"/>
        <v/>
      </c>
      <c r="BG96" s="351" t="str">
        <f t="shared" si="298"/>
        <v/>
      </c>
      <c r="BH96" s="355">
        <f t="shared" si="298"/>
        <v>6.3726785956580698E-2</v>
      </c>
      <c r="BI96" s="352">
        <f t="shared" si="298"/>
        <v>3.8578278177610677E-2</v>
      </c>
      <c r="BJ96" s="210">
        <v>63</v>
      </c>
      <c r="BK96" s="351" t="str">
        <f t="shared" ref="BK96:BU96" si="299">IF((BK31-BK27)=0,"",BK87/(BK31-BK27))</f>
        <v/>
      </c>
      <c r="BL96" s="351" t="str">
        <f t="shared" si="299"/>
        <v/>
      </c>
      <c r="BM96" s="351" t="str">
        <f t="shared" si="299"/>
        <v/>
      </c>
      <c r="BN96" s="351" t="str">
        <f t="shared" si="299"/>
        <v/>
      </c>
      <c r="BO96" s="354" t="str">
        <f t="shared" si="299"/>
        <v/>
      </c>
      <c r="BP96" s="352" t="str">
        <f t="shared" si="299"/>
        <v/>
      </c>
      <c r="BQ96" s="351" t="str">
        <f t="shared" si="299"/>
        <v/>
      </c>
      <c r="BR96" s="351" t="str">
        <f t="shared" si="299"/>
        <v/>
      </c>
      <c r="BS96" s="351" t="str">
        <f t="shared" si="299"/>
        <v/>
      </c>
      <c r="BT96" s="355" t="str">
        <f t="shared" si="299"/>
        <v/>
      </c>
      <c r="BU96" s="352" t="str">
        <f t="shared" si="299"/>
        <v/>
      </c>
      <c r="BV96" s="210">
        <v>63</v>
      </c>
      <c r="BW96" s="351">
        <f t="shared" ref="BW96:CG96" si="300">IF((BW31-BW27)=0,"",BW87/(BW31-BW27))</f>
        <v>2.3719709657173849E-2</v>
      </c>
      <c r="BX96" s="351">
        <f t="shared" si="300"/>
        <v>2.1522731327134205E-2</v>
      </c>
      <c r="BY96" s="351" t="str">
        <f t="shared" si="300"/>
        <v/>
      </c>
      <c r="BZ96" s="351" t="str">
        <f t="shared" si="300"/>
        <v/>
      </c>
      <c r="CA96" s="354">
        <f t="shared" si="300"/>
        <v>2.2625385057974484E-2</v>
      </c>
      <c r="CB96" s="352">
        <f t="shared" si="300"/>
        <v>4.5453872884484221E-2</v>
      </c>
      <c r="CC96" s="351">
        <f t="shared" si="300"/>
        <v>4.2829626728972787E-2</v>
      </c>
      <c r="CD96" s="351" t="str">
        <f t="shared" si="300"/>
        <v/>
      </c>
      <c r="CE96" s="351" t="str">
        <f t="shared" si="300"/>
        <v/>
      </c>
      <c r="CF96" s="355">
        <f t="shared" si="300"/>
        <v>4.4171274299132091E-2</v>
      </c>
      <c r="CG96" s="352">
        <f t="shared" si="300"/>
        <v>2.992886685946031E-2</v>
      </c>
      <c r="CH96" s="210">
        <v>63</v>
      </c>
      <c r="CI96" s="355">
        <f t="shared" ref="CI96:CW96" si="301">IF((CI31-CI27)=0,"",CI87/(CI31-CI27))</f>
        <v>0.11209020305397287</v>
      </c>
      <c r="CJ96" s="355">
        <f t="shared" si="301"/>
        <v>9.9592638601484179E-2</v>
      </c>
      <c r="CK96" s="355" t="str">
        <f t="shared" si="301"/>
        <v/>
      </c>
      <c r="CL96" s="355" t="str">
        <f t="shared" si="301"/>
        <v/>
      </c>
      <c r="CM96" s="379">
        <f t="shared" si="301"/>
        <v>0.10586932687325412</v>
      </c>
      <c r="CN96" s="355">
        <f t="shared" si="301"/>
        <v>0.10423623688507105</v>
      </c>
      <c r="CO96" s="355">
        <f t="shared" si="301"/>
        <v>9.5861430826492081E-2</v>
      </c>
      <c r="CP96" s="355" t="str">
        <f t="shared" si="301"/>
        <v/>
      </c>
      <c r="CQ96" s="355" t="str">
        <f t="shared" si="301"/>
        <v/>
      </c>
      <c r="CR96" s="379">
        <f t="shared" si="301"/>
        <v>0.10013903834227496</v>
      </c>
      <c r="CS96" s="355">
        <f t="shared" si="301"/>
        <v>0.10801871156096038</v>
      </c>
      <c r="CT96" s="355">
        <f t="shared" si="301"/>
        <v>9.7690219701004416E-2</v>
      </c>
      <c r="CU96" s="355" t="str">
        <f t="shared" si="301"/>
        <v/>
      </c>
      <c r="CV96" s="355" t="str">
        <f t="shared" si="301"/>
        <v/>
      </c>
      <c r="CW96" s="379">
        <f t="shared" si="301"/>
        <v>0.10292287203486962</v>
      </c>
    </row>
    <row r="97" spans="1:106" s="287" customFormat="1" ht="15.75" customHeight="1">
      <c r="A97" s="286"/>
      <c r="N97" s="210"/>
      <c r="Z97" s="210"/>
      <c r="AL97" s="210"/>
      <c r="AX97" s="210"/>
      <c r="BJ97" s="380"/>
    </row>
    <row r="98" spans="1:106" s="287" customFormat="1" ht="15.75" customHeight="1">
      <c r="A98" s="286"/>
    </row>
    <row r="99" spans="1:106" s="287" customFormat="1" ht="15.75" customHeight="1">
      <c r="C99" s="289"/>
      <c r="D99" s="289"/>
      <c r="E99" s="289"/>
      <c r="F99" s="289"/>
      <c r="H99" s="289"/>
      <c r="I99" s="289"/>
      <c r="J99" s="289"/>
      <c r="K99" s="289"/>
      <c r="O99" s="289"/>
      <c r="P99" s="289"/>
      <c r="Q99" s="289"/>
      <c r="R99" s="289"/>
      <c r="T99" s="289"/>
      <c r="U99" s="289"/>
      <c r="V99" s="289"/>
      <c r="W99" s="289"/>
      <c r="AA99" s="289"/>
      <c r="AB99" s="289"/>
      <c r="AC99" s="289"/>
      <c r="AD99" s="289"/>
      <c r="AF99" s="289"/>
      <c r="AG99" s="289"/>
      <c r="AH99" s="289"/>
      <c r="AI99" s="289"/>
      <c r="AM99" s="289"/>
      <c r="AN99" s="289"/>
      <c r="AO99" s="289"/>
      <c r="AP99" s="289"/>
      <c r="AR99" s="289"/>
      <c r="AS99" s="289"/>
      <c r="AT99" s="289"/>
      <c r="AU99" s="289"/>
      <c r="AY99" s="289"/>
      <c r="AZ99" s="289"/>
      <c r="BA99" s="289"/>
      <c r="BB99" s="289"/>
      <c r="BD99" s="289"/>
      <c r="BE99" s="289"/>
      <c r="BF99" s="289"/>
      <c r="BG99" s="289"/>
      <c r="BK99" s="289"/>
      <c r="BL99" s="289"/>
      <c r="BM99" s="289"/>
      <c r="BN99" s="289"/>
      <c r="BP99" s="289"/>
      <c r="BQ99" s="289"/>
      <c r="BR99" s="289"/>
      <c r="BS99" s="289"/>
      <c r="BW99" s="289"/>
      <c r="BX99" s="289"/>
      <c r="BY99" s="289"/>
      <c r="BZ99" s="289"/>
      <c r="CB99" s="289"/>
      <c r="CC99" s="289"/>
      <c r="CD99" s="289"/>
      <c r="CE99" s="289"/>
      <c r="CX99" s="289"/>
      <c r="CY99" s="289"/>
      <c r="CZ99" s="289"/>
      <c r="DA99" s="289"/>
      <c r="DB99" s="289"/>
    </row>
    <row r="100" spans="1:106" s="287" customFormat="1" ht="15.75" customHeight="1">
      <c r="C100" s="289"/>
      <c r="H100" s="289"/>
      <c r="O100" s="289"/>
      <c r="T100" s="289"/>
      <c r="AA100" s="289"/>
      <c r="AF100" s="289"/>
      <c r="AM100" s="289"/>
      <c r="AR100" s="289"/>
      <c r="AY100" s="289"/>
      <c r="BD100" s="289"/>
      <c r="BK100" s="289"/>
      <c r="BP100" s="289"/>
      <c r="BW100" s="289"/>
      <c r="CB100" s="289"/>
      <c r="CX100" s="289"/>
      <c r="CZ100" s="289"/>
      <c r="DB100" s="289"/>
    </row>
    <row r="101" spans="1:106" s="287" customFormat="1" ht="15.75" customHeight="1"/>
    <row r="102" spans="1:106" s="287" customFormat="1">
      <c r="C102" s="289"/>
      <c r="D102" s="289"/>
      <c r="E102" s="289"/>
      <c r="F102" s="289"/>
      <c r="H102" s="289"/>
      <c r="I102" s="289"/>
      <c r="J102" s="289"/>
      <c r="K102" s="289"/>
      <c r="O102" s="289"/>
      <c r="P102" s="289"/>
      <c r="Q102" s="289"/>
      <c r="R102" s="289"/>
      <c r="T102" s="289"/>
      <c r="U102" s="289"/>
      <c r="V102" s="289"/>
      <c r="W102" s="289"/>
      <c r="AA102" s="289"/>
      <c r="AB102" s="289"/>
      <c r="AC102" s="289"/>
      <c r="AD102" s="289"/>
      <c r="AF102" s="289"/>
      <c r="AG102" s="289"/>
      <c r="AH102" s="289"/>
      <c r="AI102" s="289"/>
      <c r="AM102" s="289"/>
      <c r="AN102" s="289"/>
      <c r="AO102" s="289"/>
      <c r="AP102" s="289"/>
      <c r="AR102" s="289"/>
      <c r="AS102" s="289"/>
      <c r="AT102" s="289"/>
      <c r="AU102" s="289"/>
      <c r="AY102" s="289"/>
      <c r="AZ102" s="289"/>
      <c r="BA102" s="289"/>
      <c r="BB102" s="289"/>
      <c r="BD102" s="289"/>
      <c r="BE102" s="289"/>
      <c r="BF102" s="289"/>
      <c r="BG102" s="289"/>
      <c r="BK102" s="289"/>
      <c r="BL102" s="289"/>
      <c r="BM102" s="289"/>
      <c r="BN102" s="289"/>
      <c r="BP102" s="289"/>
      <c r="BQ102" s="289"/>
      <c r="BR102" s="289"/>
      <c r="BS102" s="289"/>
      <c r="BW102" s="289"/>
      <c r="BX102" s="289"/>
      <c r="BY102" s="289"/>
      <c r="BZ102" s="289"/>
      <c r="CB102" s="289"/>
      <c r="CC102" s="289"/>
      <c r="CD102" s="289"/>
      <c r="CE102" s="289"/>
      <c r="CX102" s="289"/>
      <c r="CY102" s="289"/>
      <c r="CZ102" s="289"/>
      <c r="DA102" s="289"/>
      <c r="DB102" s="289"/>
    </row>
    <row r="103" spans="1:106" s="287" customFormat="1">
      <c r="C103" s="289"/>
      <c r="H103" s="289"/>
      <c r="O103" s="289"/>
      <c r="T103" s="289"/>
      <c r="AA103" s="289"/>
      <c r="AF103" s="289"/>
      <c r="AM103" s="289"/>
      <c r="AR103" s="289"/>
      <c r="AY103" s="289"/>
      <c r="BD103" s="289"/>
      <c r="BK103" s="289"/>
      <c r="BP103" s="289"/>
      <c r="BW103" s="289"/>
      <c r="CB103" s="289"/>
      <c r="CX103" s="289"/>
      <c r="CZ103" s="289"/>
      <c r="DB103" s="289"/>
    </row>
    <row r="104" spans="1:106" s="287" customFormat="1"/>
    <row r="105" spans="1:106" s="287" customFormat="1">
      <c r="CX105" s="289"/>
      <c r="CZ105" s="289"/>
      <c r="DB105" s="289"/>
    </row>
    <row r="106" spans="1:106" s="287" customFormat="1">
      <c r="CX106" s="289"/>
      <c r="CZ106" s="289"/>
      <c r="DB106" s="289"/>
    </row>
    <row r="107" spans="1:106" s="287" customFormat="1">
      <c r="CX107" s="289"/>
      <c r="CZ107" s="289"/>
      <c r="DB107" s="289"/>
    </row>
    <row r="108" spans="1:106" s="287" customFormat="1"/>
    <row r="109" spans="1:106" s="287" customFormat="1">
      <c r="CX109" s="289"/>
      <c r="CZ109" s="289"/>
      <c r="DB109" s="289"/>
    </row>
    <row r="110" spans="1:106" s="287" customFormat="1"/>
    <row r="111" spans="1:106" s="287" customFormat="1"/>
    <row r="112" spans="1:106" s="287" customFormat="1"/>
    <row r="113" s="287" customFormat="1"/>
    <row r="114" s="287" customFormat="1"/>
    <row r="115" s="287" customFormat="1"/>
    <row r="116" s="287" customFormat="1"/>
    <row r="117" s="287" customFormat="1"/>
    <row r="118" s="287" customFormat="1"/>
    <row r="119" s="287" customFormat="1"/>
    <row r="120" s="287" customFormat="1"/>
    <row r="121" s="287" customFormat="1"/>
    <row r="122" s="287" customFormat="1"/>
    <row r="123" s="287" customFormat="1"/>
    <row r="124" s="287" customFormat="1"/>
    <row r="125" s="287" customFormat="1"/>
    <row r="126" s="287" customFormat="1"/>
    <row r="127" s="287" customFormat="1"/>
    <row r="128" s="287" customFormat="1"/>
    <row r="129" s="287" customFormat="1"/>
    <row r="130" s="287" customFormat="1"/>
    <row r="131" s="287" customFormat="1"/>
    <row r="132" s="287" customFormat="1"/>
    <row r="133" s="287" customFormat="1"/>
    <row r="134" s="287" customFormat="1"/>
    <row r="135" s="287" customFormat="1"/>
    <row r="136" s="287" customFormat="1"/>
    <row r="137" s="287" customFormat="1"/>
    <row r="138" s="287" customFormat="1"/>
    <row r="139" s="287" customFormat="1"/>
    <row r="140" s="287" customFormat="1"/>
    <row r="141" s="287" customFormat="1"/>
    <row r="142" s="287" customFormat="1"/>
    <row r="143" s="287" customFormat="1"/>
    <row r="144" s="287" customFormat="1"/>
    <row r="145" s="287" customFormat="1"/>
    <row r="146" s="287" customFormat="1"/>
    <row r="147" s="287" customFormat="1"/>
    <row r="148" s="287" customFormat="1"/>
    <row r="149" s="287" customFormat="1"/>
    <row r="150" s="287" customFormat="1"/>
    <row r="151" s="287" customFormat="1"/>
    <row r="152" s="287" customFormat="1"/>
    <row r="153" s="287" customFormat="1"/>
    <row r="154" s="287" customFormat="1"/>
    <row r="155" s="287" customFormat="1"/>
    <row r="156" s="287" customFormat="1"/>
    <row r="157" s="287" customFormat="1"/>
    <row r="158" s="287" customFormat="1"/>
    <row r="159" s="287" customFormat="1"/>
    <row r="160" s="287" customFormat="1"/>
    <row r="161" s="287" customFormat="1"/>
    <row r="162" s="287" customFormat="1"/>
    <row r="163" s="287" customFormat="1"/>
    <row r="164" s="287" customFormat="1"/>
    <row r="165" s="287" customFormat="1"/>
    <row r="166" s="287" customFormat="1"/>
    <row r="167" s="287" customFormat="1"/>
    <row r="168" s="287" customFormat="1"/>
    <row r="169" s="287" customFormat="1"/>
    <row r="170" s="287" customFormat="1"/>
    <row r="171" s="287" customFormat="1"/>
    <row r="172" s="287" customFormat="1"/>
    <row r="173" s="287" customFormat="1"/>
    <row r="174" s="287" customFormat="1"/>
    <row r="175" s="287" customFormat="1"/>
    <row r="176" s="287" customFormat="1"/>
    <row r="177" s="287" customFormat="1"/>
    <row r="178" s="287" customFormat="1"/>
    <row r="179" s="287" customFormat="1"/>
    <row r="180" s="287" customFormat="1"/>
    <row r="181" s="287" customFormat="1"/>
    <row r="182" s="287" customFormat="1"/>
    <row r="183" s="287" customFormat="1"/>
    <row r="184" s="287" customFormat="1"/>
    <row r="185" s="287" customFormat="1"/>
    <row r="186" s="287" customFormat="1"/>
    <row r="187" s="287" customFormat="1"/>
    <row r="188" s="287" customFormat="1"/>
    <row r="189" s="287" customFormat="1"/>
    <row r="190" s="287" customFormat="1"/>
    <row r="191" s="287" customFormat="1"/>
    <row r="192" s="287" customFormat="1"/>
    <row r="193" s="287" customFormat="1"/>
    <row r="194" s="287" customFormat="1"/>
    <row r="195" s="287" customFormat="1"/>
    <row r="196" s="287" customFormat="1"/>
    <row r="197" s="287" customFormat="1"/>
    <row r="198" s="287" customFormat="1"/>
    <row r="199" s="287" customFormat="1"/>
    <row r="200" s="287" customFormat="1"/>
    <row r="201" s="287" customFormat="1"/>
    <row r="202" s="287" customFormat="1"/>
    <row r="203" s="287" customFormat="1"/>
    <row r="204" s="287" customFormat="1"/>
    <row r="205" s="287" customFormat="1"/>
    <row r="206" s="287" customFormat="1"/>
    <row r="207" s="287" customFormat="1"/>
    <row r="208" s="287" customFormat="1"/>
    <row r="209" s="287" customFormat="1"/>
    <row r="210" s="287" customFormat="1"/>
    <row r="211" s="287" customFormat="1"/>
    <row r="212" s="287" customFormat="1"/>
    <row r="213" s="287" customFormat="1"/>
    <row r="214" s="287" customFormat="1"/>
    <row r="215" s="287" customFormat="1"/>
    <row r="216" s="287" customFormat="1"/>
    <row r="217" s="287" customFormat="1"/>
    <row r="218" s="287" customFormat="1"/>
    <row r="219" s="287" customFormat="1"/>
    <row r="220" s="287" customFormat="1"/>
    <row r="221" s="287" customFormat="1"/>
    <row r="222" s="287" customFormat="1"/>
    <row r="223" s="287" customFormat="1"/>
    <row r="224" s="287" customFormat="1"/>
    <row r="225" s="287" customFormat="1"/>
    <row r="226" s="287" customFormat="1"/>
    <row r="227" s="287" customFormat="1"/>
    <row r="228" s="287" customFormat="1"/>
    <row r="229" s="287" customFormat="1"/>
    <row r="230" s="287" customFormat="1"/>
    <row r="231" s="287" customFormat="1"/>
    <row r="232" s="287" customFormat="1"/>
    <row r="233" s="287" customFormat="1"/>
    <row r="234" s="287" customFormat="1"/>
    <row r="235" s="287" customFormat="1"/>
    <row r="236" s="287" customFormat="1"/>
    <row r="237" s="287" customFormat="1"/>
    <row r="238" s="287" customFormat="1"/>
    <row r="239" s="287" customFormat="1"/>
    <row r="240" s="287" customFormat="1"/>
    <row r="241" s="287" customFormat="1"/>
    <row r="242" s="287" customFormat="1"/>
    <row r="243" s="287" customFormat="1"/>
    <row r="244" s="287" customFormat="1"/>
    <row r="245" s="287" customFormat="1"/>
    <row r="246" s="287" customFormat="1"/>
    <row r="247" s="287" customFormat="1"/>
    <row r="248" s="287" customFormat="1"/>
    <row r="249" s="287" customFormat="1"/>
    <row r="250" s="287" customFormat="1"/>
    <row r="251" s="287" customFormat="1"/>
    <row r="252" s="287" customFormat="1"/>
    <row r="253" s="287" customFormat="1"/>
    <row r="254" s="287" customFormat="1"/>
    <row r="255" s="287" customFormat="1"/>
    <row r="256" s="287" customFormat="1"/>
    <row r="257" s="287" customFormat="1"/>
    <row r="258" s="287" customFormat="1"/>
    <row r="259" s="287" customFormat="1"/>
    <row r="260" s="287" customFormat="1"/>
    <row r="261" s="287" customFormat="1"/>
    <row r="262" s="287" customFormat="1"/>
    <row r="263" s="287" customFormat="1"/>
    <row r="264" s="287" customFormat="1"/>
    <row r="265" s="287" customFormat="1"/>
    <row r="266" s="287" customFormat="1"/>
    <row r="267" s="287" customFormat="1"/>
    <row r="268" s="287" customFormat="1"/>
    <row r="269" s="287" customFormat="1"/>
    <row r="270" s="287" customFormat="1"/>
    <row r="271" s="287" customFormat="1"/>
    <row r="272" s="287" customFormat="1"/>
    <row r="273" s="287" customFormat="1"/>
    <row r="274" s="287" customFormat="1"/>
    <row r="275" s="287" customFormat="1"/>
    <row r="276" s="287" customFormat="1"/>
    <row r="277" s="287" customFormat="1"/>
    <row r="278" s="287" customFormat="1"/>
    <row r="279" s="287" customFormat="1"/>
    <row r="280" s="287" customFormat="1"/>
    <row r="281" s="287" customFormat="1"/>
    <row r="282" s="287" customFormat="1"/>
    <row r="283" s="287" customFormat="1"/>
    <row r="284" s="287" customFormat="1"/>
    <row r="285" s="287" customFormat="1"/>
    <row r="286" s="287" customFormat="1"/>
    <row r="287" s="287" customFormat="1"/>
    <row r="288" s="287" customFormat="1"/>
    <row r="289" s="287" customFormat="1"/>
    <row r="290" s="287" customFormat="1"/>
    <row r="291" s="287" customFormat="1"/>
    <row r="292" s="287" customFormat="1"/>
    <row r="293" s="287" customFormat="1"/>
    <row r="294" s="287" customFormat="1"/>
    <row r="295" s="287" customFormat="1"/>
    <row r="296" s="287" customFormat="1"/>
    <row r="297" s="287" customFormat="1"/>
    <row r="298" s="287" customFormat="1"/>
    <row r="299" s="287" customFormat="1"/>
    <row r="300" s="287" customFormat="1"/>
    <row r="301" s="287" customFormat="1"/>
    <row r="302" s="287" customFormat="1"/>
    <row r="303" s="287" customFormat="1"/>
    <row r="304" s="287" customFormat="1"/>
    <row r="305" s="287" customFormat="1"/>
    <row r="306" s="287" customFormat="1"/>
    <row r="307" s="287" customFormat="1"/>
    <row r="308" s="287" customFormat="1"/>
    <row r="309" s="287" customFormat="1"/>
    <row r="310" s="287" customFormat="1"/>
    <row r="311" s="287" customFormat="1"/>
    <row r="312" s="287" customFormat="1"/>
    <row r="313" s="287" customFormat="1"/>
    <row r="314" s="287" customFormat="1"/>
    <row r="315" s="287" customFormat="1"/>
    <row r="316" s="287" customFormat="1"/>
    <row r="317" s="287" customFormat="1"/>
    <row r="318" s="287" customFormat="1"/>
    <row r="319" s="287" customFormat="1"/>
    <row r="320" s="287" customFormat="1"/>
    <row r="321" s="287" customFormat="1"/>
    <row r="322" s="287" customFormat="1"/>
    <row r="323" s="287" customFormat="1"/>
    <row r="324" s="287" customFormat="1"/>
    <row r="325" s="287" customFormat="1"/>
    <row r="326" s="287" customFormat="1"/>
    <row r="327" s="287" customFormat="1"/>
    <row r="328" s="287" customFormat="1"/>
    <row r="329" s="287" customFormat="1"/>
    <row r="330" s="287" customFormat="1"/>
    <row r="331" s="287" customFormat="1"/>
    <row r="332" s="287" customFormat="1"/>
    <row r="333" s="287" customFormat="1"/>
    <row r="334" s="287" customFormat="1"/>
    <row r="335" s="287" customFormat="1"/>
    <row r="336" s="287" customFormat="1"/>
    <row r="337" s="287" customFormat="1"/>
    <row r="338" s="287" customFormat="1"/>
    <row r="339" s="287" customFormat="1"/>
    <row r="340" s="287" customFormat="1"/>
    <row r="341" s="287" customFormat="1"/>
  </sheetData>
  <sheetProtection formatColumns="0"/>
  <mergeCells count="18">
    <mergeCell ref="B10:B12"/>
    <mergeCell ref="N10:N12"/>
    <mergeCell ref="Z10:Z12"/>
    <mergeCell ref="AL10:AL12"/>
    <mergeCell ref="AX10:AX12"/>
    <mergeCell ref="CR10:CR12"/>
    <mergeCell ref="CW10:CW12"/>
    <mergeCell ref="M11:M12"/>
    <mergeCell ref="Y11:Y12"/>
    <mergeCell ref="AK11:AK12"/>
    <mergeCell ref="AW11:AW12"/>
    <mergeCell ref="BI11:BI12"/>
    <mergeCell ref="BJ10:BJ12"/>
    <mergeCell ref="BU11:BU12"/>
    <mergeCell ref="CG11:CG12"/>
    <mergeCell ref="BV10:BV12"/>
    <mergeCell ref="CH10:CH12"/>
    <mergeCell ref="CM10:CM12"/>
  </mergeCells>
  <pageMargins left="0.25" right="0.25" top="0.5" bottom="0.75" header="0.3" footer="0.3"/>
  <pageSetup paperSize="9" scale="73"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pageSetUpPr fitToPage="1"/>
  </sheetPr>
  <dimension ref="A1:EG341"/>
  <sheetViews>
    <sheetView topLeftCell="A37" zoomScale="60" zoomScaleNormal="60" workbookViewId="0">
      <selection activeCell="J80" sqref="J80"/>
    </sheetView>
  </sheetViews>
  <sheetFormatPr defaultColWidth="9.42578125" defaultRowHeight="12.75"/>
  <cols>
    <col min="1" max="1" width="49.42578125" style="120" bestFit="1" customWidth="1"/>
    <col min="2" max="2" width="8.5703125" style="120" bestFit="1" customWidth="1"/>
    <col min="3" max="13" width="15.5703125" style="120" customWidth="1"/>
    <col min="14" max="14" width="7.42578125" style="120" bestFit="1" customWidth="1"/>
    <col min="15" max="25" width="15.5703125" style="120" customWidth="1"/>
    <col min="26" max="26" width="7.42578125" style="120" bestFit="1" customWidth="1"/>
    <col min="27" max="37" width="15.5703125" style="120" customWidth="1"/>
    <col min="38" max="38" width="7.42578125" style="120" bestFit="1" customWidth="1"/>
    <col min="39" max="49" width="15.5703125" style="120" customWidth="1"/>
    <col min="50" max="50" width="7.42578125" style="120" bestFit="1" customWidth="1"/>
    <col min="51" max="61" width="15.5703125" style="120" customWidth="1"/>
    <col min="62" max="62" width="7.42578125" style="120" bestFit="1" customWidth="1"/>
    <col min="63" max="73" width="15.5703125" style="120" customWidth="1"/>
    <col min="74" max="74" width="7.42578125" style="120" bestFit="1" customWidth="1"/>
    <col min="75" max="85" width="15.5703125" style="120" customWidth="1"/>
    <col min="86" max="86" width="7.42578125" style="120" bestFit="1" customWidth="1"/>
    <col min="87" max="101" width="15.5703125" style="120" customWidth="1"/>
    <col min="102" max="102" width="13.42578125" style="287" bestFit="1" customWidth="1"/>
    <col min="103" max="103" width="11.42578125" style="287" bestFit="1" customWidth="1"/>
    <col min="104" max="104" width="13.42578125" style="287" bestFit="1" customWidth="1"/>
    <col min="105" max="105" width="11.42578125" style="287" bestFit="1" customWidth="1"/>
    <col min="106" max="106" width="13.42578125" style="287" bestFit="1" customWidth="1"/>
    <col min="107" max="135" width="9.42578125" style="287"/>
    <col min="136" max="16384" width="9.42578125" style="120"/>
  </cols>
  <sheetData>
    <row r="1" spans="1:137" s="163" customFormat="1" ht="27" customHeight="1">
      <c r="A1" s="15" t="s">
        <v>1371</v>
      </c>
      <c r="E1" s="164"/>
      <c r="F1" s="164"/>
      <c r="G1" s="291"/>
      <c r="H1" s="164"/>
      <c r="I1" s="164"/>
      <c r="J1" s="164"/>
      <c r="K1" s="164"/>
      <c r="L1" s="291"/>
      <c r="M1" s="164"/>
      <c r="N1" s="164"/>
      <c r="O1" s="164"/>
      <c r="P1" s="164"/>
      <c r="Q1" s="164"/>
      <c r="R1" s="164"/>
      <c r="S1" s="291"/>
      <c r="T1" s="164"/>
      <c r="U1" s="164"/>
      <c r="V1" s="164"/>
      <c r="W1" s="164"/>
      <c r="X1" s="291"/>
      <c r="Y1" s="164"/>
      <c r="Z1" s="164"/>
      <c r="AA1" s="164"/>
      <c r="AB1" s="164"/>
      <c r="AC1" s="164"/>
      <c r="AD1" s="164"/>
      <c r="AE1" s="291"/>
      <c r="AF1" s="164"/>
      <c r="AG1" s="164"/>
      <c r="AH1" s="164"/>
      <c r="AI1" s="164"/>
      <c r="AJ1" s="291"/>
      <c r="AK1" s="164"/>
      <c r="AL1" s="164"/>
      <c r="AM1" s="164"/>
      <c r="AN1" s="164"/>
      <c r="AO1" s="164"/>
      <c r="AP1" s="164"/>
      <c r="AQ1" s="291"/>
      <c r="AR1" s="164"/>
      <c r="AS1" s="164"/>
      <c r="AT1" s="164"/>
      <c r="AU1" s="164"/>
      <c r="AV1" s="291"/>
      <c r="AW1" s="164"/>
      <c r="AX1" s="164"/>
      <c r="AY1" s="164"/>
      <c r="AZ1" s="164"/>
      <c r="BA1" s="164"/>
      <c r="BB1" s="164"/>
      <c r="BC1" s="291"/>
      <c r="BD1" s="164"/>
      <c r="BE1" s="164"/>
      <c r="BF1" s="164"/>
      <c r="BG1" s="164"/>
      <c r="BH1" s="291"/>
      <c r="BI1" s="164"/>
      <c r="BJ1" s="164"/>
      <c r="BK1" s="164"/>
      <c r="BL1" s="164"/>
      <c r="BM1" s="164"/>
      <c r="BN1" s="164"/>
      <c r="BO1" s="291"/>
      <c r="BP1" s="164"/>
      <c r="BQ1" s="164"/>
      <c r="BR1" s="164"/>
      <c r="BS1" s="164"/>
      <c r="BT1" s="291"/>
      <c r="BU1" s="164"/>
      <c r="BV1" s="164"/>
      <c r="BW1" s="164"/>
      <c r="BX1" s="164"/>
      <c r="BY1" s="164"/>
      <c r="BZ1" s="164"/>
      <c r="CA1" s="291"/>
      <c r="CB1" s="164"/>
      <c r="CC1" s="164"/>
      <c r="CD1" s="164"/>
      <c r="CE1" s="164"/>
      <c r="CF1" s="291"/>
      <c r="CG1" s="164"/>
      <c r="CH1" s="164"/>
      <c r="CI1" s="164"/>
      <c r="CJ1" s="164"/>
      <c r="CK1" s="164"/>
      <c r="CL1" s="164"/>
      <c r="CM1" s="164"/>
      <c r="CN1" s="164"/>
      <c r="CO1" s="164"/>
      <c r="CP1" s="164"/>
      <c r="CQ1" s="164"/>
      <c r="CR1" s="164"/>
      <c r="CS1" s="164"/>
      <c r="CT1" s="164"/>
      <c r="CU1" s="164"/>
      <c r="CV1" s="164"/>
      <c r="CW1" s="164"/>
      <c r="CX1" s="164"/>
      <c r="CY1" s="164"/>
      <c r="CZ1" s="164"/>
      <c r="DA1" s="164"/>
      <c r="DB1" s="164"/>
      <c r="DC1" s="164"/>
      <c r="DD1" s="164"/>
      <c r="DE1" s="164"/>
      <c r="DF1" s="164"/>
      <c r="DG1" s="164"/>
      <c r="DH1" s="164"/>
      <c r="DI1" s="164"/>
      <c r="DJ1" s="164"/>
      <c r="DK1" s="164"/>
      <c r="DL1" s="164"/>
      <c r="DM1" s="164"/>
      <c r="DN1" s="164"/>
      <c r="DO1" s="164"/>
      <c r="DP1" s="164"/>
      <c r="DQ1" s="164"/>
      <c r="DR1" s="164"/>
      <c r="DS1" s="164"/>
      <c r="DT1" s="164"/>
      <c r="DU1" s="164"/>
      <c r="DV1" s="164"/>
      <c r="DW1" s="164"/>
      <c r="DX1" s="164"/>
      <c r="DY1" s="164"/>
      <c r="DZ1" s="164"/>
      <c r="EA1" s="164"/>
      <c r="EB1" s="164"/>
      <c r="EC1" s="164"/>
      <c r="ED1" s="164"/>
      <c r="EE1" s="164"/>
    </row>
    <row r="2" spans="1:137" s="163" customFormat="1" ht="15.75">
      <c r="A2" s="123" t="s">
        <v>1353</v>
      </c>
      <c r="B2" s="356" t="str">
        <f>'Schedule 3A_Income Statement'!B2</f>
        <v>CCA One Care-Commonwealth Care Alliance</v>
      </c>
      <c r="C2" s="357"/>
      <c r="D2" s="357"/>
      <c r="E2" s="357"/>
      <c r="F2" s="357"/>
      <c r="G2" s="381"/>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row>
    <row r="3" spans="1:137" s="163" customFormat="1" ht="15.75">
      <c r="A3" s="123" t="s">
        <v>1338</v>
      </c>
      <c r="B3" s="456" t="str">
        <f>'Schedule 3A_Income Statement'!B3</f>
        <v>January 2024-June 2024</v>
      </c>
      <c r="C3" s="457"/>
      <c r="D3" s="457"/>
      <c r="E3" s="457"/>
      <c r="F3" s="457"/>
      <c r="G3" s="381"/>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row>
    <row r="4" spans="1:137" s="163" customFormat="1" ht="15.75">
      <c r="A4" s="123" t="s">
        <v>1356</v>
      </c>
      <c r="B4" s="359">
        <f>'Schedule 3A_Income Statement'!B4</f>
        <v>45473</v>
      </c>
      <c r="C4" s="357"/>
      <c r="D4" s="357"/>
      <c r="E4" s="357"/>
      <c r="F4" s="357"/>
      <c r="G4" s="381"/>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row>
    <row r="5" spans="1:137" s="163" customFormat="1" ht="15.75">
      <c r="A5" s="123" t="s">
        <v>1357</v>
      </c>
      <c r="B5" s="356" t="str">
        <f>'Schedule 3A_Income Statement'!B5</f>
        <v>CCA</v>
      </c>
      <c r="C5" s="357"/>
      <c r="D5" s="357"/>
      <c r="E5" s="357"/>
      <c r="F5" s="357"/>
      <c r="G5" s="381"/>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4"/>
      <c r="CL5" s="164"/>
      <c r="CM5" s="164"/>
      <c r="CN5" s="164"/>
      <c r="CO5" s="164"/>
      <c r="CP5" s="164"/>
      <c r="CQ5" s="164"/>
      <c r="CR5" s="164"/>
      <c r="CS5" s="164"/>
      <c r="CT5" s="164"/>
      <c r="CU5" s="164"/>
      <c r="CV5" s="164"/>
      <c r="CW5" s="164"/>
      <c r="CX5" s="164"/>
      <c r="CY5" s="164"/>
      <c r="CZ5" s="164"/>
      <c r="DA5" s="164"/>
      <c r="DB5" s="164"/>
      <c r="DC5" s="164"/>
      <c r="DD5" s="164"/>
      <c r="DE5" s="164"/>
      <c r="DF5" s="164"/>
      <c r="DG5" s="164"/>
      <c r="DH5" s="164"/>
      <c r="DI5" s="164"/>
      <c r="DJ5" s="164"/>
      <c r="DK5" s="164"/>
      <c r="DL5" s="164"/>
      <c r="DM5" s="164"/>
      <c r="DN5" s="164"/>
      <c r="DO5" s="164"/>
      <c r="DP5" s="164"/>
      <c r="DQ5" s="164"/>
      <c r="DR5" s="164"/>
      <c r="DS5" s="164"/>
      <c r="DT5" s="164"/>
      <c r="DU5" s="164"/>
      <c r="DV5" s="164"/>
      <c r="DW5" s="164"/>
      <c r="DX5" s="164"/>
      <c r="DY5" s="164"/>
      <c r="DZ5" s="164"/>
      <c r="EA5" s="164"/>
      <c r="EB5" s="164"/>
      <c r="EC5" s="164"/>
      <c r="ED5" s="164"/>
      <c r="EE5" s="164"/>
      <c r="EF5" s="164"/>
      <c r="EG5" s="164"/>
    </row>
    <row r="6" spans="1:137" s="163" customFormat="1" ht="15.75">
      <c r="A6" s="123" t="s">
        <v>1341</v>
      </c>
      <c r="B6" s="359">
        <f>'Schedule 3A_Income Statement'!B6</f>
        <v>45534</v>
      </c>
      <c r="C6" s="357"/>
      <c r="D6" s="357"/>
      <c r="E6" s="357"/>
      <c r="F6" s="357"/>
      <c r="G6" s="381"/>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c r="DD6" s="164"/>
      <c r="DE6" s="164"/>
      <c r="DF6" s="164"/>
      <c r="DG6" s="164"/>
      <c r="DH6" s="164"/>
      <c r="DI6" s="164"/>
      <c r="DJ6" s="164"/>
      <c r="DK6" s="164"/>
      <c r="DL6" s="164"/>
      <c r="DM6" s="164"/>
      <c r="DN6" s="164"/>
      <c r="DO6" s="164"/>
      <c r="DP6" s="164"/>
      <c r="DQ6" s="164"/>
      <c r="DR6" s="164"/>
      <c r="DS6" s="164"/>
      <c r="DT6" s="164"/>
      <c r="DU6" s="164"/>
      <c r="DV6" s="164"/>
      <c r="DW6" s="164"/>
      <c r="DX6" s="164"/>
      <c r="DY6" s="164"/>
      <c r="DZ6" s="164"/>
      <c r="EA6" s="164"/>
      <c r="EB6" s="164"/>
      <c r="EC6" s="164"/>
      <c r="ED6" s="164"/>
      <c r="EE6" s="164"/>
      <c r="EF6" s="164"/>
      <c r="EG6" s="164"/>
    </row>
    <row r="7" spans="1:137" s="163" customFormat="1">
      <c r="A7" s="211" t="s">
        <v>1342</v>
      </c>
      <c r="B7" s="165"/>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I7" s="164"/>
      <c r="DJ7" s="164"/>
      <c r="DK7" s="164"/>
      <c r="DL7" s="164"/>
      <c r="DM7" s="164"/>
      <c r="DN7" s="164"/>
      <c r="DO7" s="164"/>
      <c r="DP7" s="164"/>
      <c r="DQ7" s="164"/>
      <c r="DR7" s="164"/>
      <c r="DS7" s="164"/>
      <c r="DT7" s="164"/>
      <c r="DU7" s="164"/>
      <c r="DV7" s="164"/>
      <c r="DW7" s="164"/>
      <c r="DX7" s="164"/>
      <c r="DY7" s="164"/>
      <c r="DZ7" s="164"/>
      <c r="EA7" s="164"/>
      <c r="EB7" s="164"/>
      <c r="EC7" s="164"/>
      <c r="ED7" s="164"/>
      <c r="EE7" s="164"/>
    </row>
    <row r="8" spans="1:137" s="163" customFormat="1">
      <c r="A8" s="211" t="s">
        <v>51</v>
      </c>
      <c r="B8" s="165"/>
      <c r="E8" s="164"/>
      <c r="F8" s="164"/>
      <c r="G8" s="164"/>
      <c r="H8" s="164"/>
      <c r="I8" s="164"/>
      <c r="J8" s="164"/>
      <c r="K8" s="164"/>
      <c r="L8" s="164"/>
      <c r="M8" s="164"/>
      <c r="N8" s="314"/>
      <c r="O8" s="164"/>
      <c r="P8" s="164"/>
      <c r="Q8" s="164"/>
      <c r="R8" s="164"/>
      <c r="S8" s="164"/>
      <c r="T8" s="164"/>
      <c r="U8" s="164"/>
      <c r="V8" s="164"/>
      <c r="W8" s="164"/>
      <c r="X8" s="164"/>
      <c r="Y8" s="164"/>
      <c r="Z8" s="314"/>
      <c r="AA8" s="164"/>
      <c r="AB8" s="164"/>
      <c r="AC8" s="164"/>
      <c r="AD8" s="164"/>
      <c r="AE8" s="164"/>
      <c r="AF8" s="164"/>
      <c r="AG8" s="164"/>
      <c r="AH8" s="164"/>
      <c r="AI8" s="164"/>
      <c r="AJ8" s="164"/>
      <c r="AK8" s="164"/>
      <c r="AL8" s="314"/>
      <c r="AM8" s="164"/>
      <c r="AN8" s="164"/>
      <c r="AO8" s="164"/>
      <c r="AP8" s="164"/>
      <c r="AQ8" s="164"/>
      <c r="AR8" s="164"/>
      <c r="AS8" s="164"/>
      <c r="AT8" s="164"/>
      <c r="AU8" s="164"/>
      <c r="AV8" s="164"/>
      <c r="AW8" s="164"/>
      <c r="AX8" s="314"/>
      <c r="AY8" s="164"/>
      <c r="AZ8" s="164"/>
      <c r="BA8" s="164"/>
      <c r="BB8" s="164"/>
      <c r="BC8" s="164"/>
      <c r="BD8" s="164"/>
      <c r="BE8" s="164"/>
      <c r="BF8" s="164"/>
      <c r="BG8" s="164"/>
      <c r="BH8" s="164"/>
      <c r="BI8" s="164"/>
      <c r="BJ8" s="31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row>
    <row r="9" spans="1:137" s="163" customFormat="1">
      <c r="A9" s="211"/>
      <c r="B9" s="165"/>
      <c r="E9" s="164"/>
      <c r="F9" s="164"/>
      <c r="G9" s="164"/>
      <c r="H9" s="164"/>
      <c r="I9" s="164"/>
      <c r="J9" s="164"/>
      <c r="K9" s="164"/>
      <c r="L9" s="164"/>
      <c r="M9" s="164"/>
      <c r="N9" s="314"/>
      <c r="O9" s="164"/>
      <c r="P9" s="164"/>
      <c r="Q9" s="164"/>
      <c r="R9" s="164"/>
      <c r="S9" s="164"/>
      <c r="T9" s="164"/>
      <c r="U9" s="164"/>
      <c r="V9" s="164"/>
      <c r="W9" s="164"/>
      <c r="X9" s="164"/>
      <c r="Y9" s="164"/>
      <c r="Z9" s="314"/>
      <c r="AA9" s="164"/>
      <c r="AB9" s="164"/>
      <c r="AC9" s="164"/>
      <c r="AD9" s="164"/>
      <c r="AE9" s="164"/>
      <c r="AF9" s="164"/>
      <c r="AG9" s="164"/>
      <c r="AH9" s="164"/>
      <c r="AI9" s="164"/>
      <c r="AJ9" s="164"/>
      <c r="AK9" s="164"/>
      <c r="AL9" s="314"/>
      <c r="AM9" s="164"/>
      <c r="AN9" s="164"/>
      <c r="AO9" s="164"/>
      <c r="AP9" s="164"/>
      <c r="AQ9" s="164"/>
      <c r="AR9" s="164"/>
      <c r="AS9" s="164"/>
      <c r="AT9" s="164"/>
      <c r="AU9" s="164"/>
      <c r="AV9" s="164"/>
      <c r="AW9" s="164"/>
      <c r="AX9" s="314"/>
      <c r="AY9" s="164"/>
      <c r="AZ9" s="164"/>
      <c r="BA9" s="164"/>
      <c r="BB9" s="164"/>
      <c r="BC9" s="164"/>
      <c r="BD9" s="164"/>
      <c r="BE9" s="164"/>
      <c r="BF9" s="164"/>
      <c r="BG9" s="164"/>
      <c r="BH9" s="164"/>
      <c r="BI9" s="164"/>
      <c r="BJ9" s="31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row>
    <row r="10" spans="1:137" s="163" customFormat="1" ht="15.75" customHeight="1">
      <c r="A10" s="362"/>
      <c r="B10" s="760" t="s">
        <v>1372</v>
      </c>
      <c r="C10" s="363" t="s">
        <v>467</v>
      </c>
      <c r="D10" s="364"/>
      <c r="E10" s="364"/>
      <c r="F10" s="364"/>
      <c r="G10" s="364"/>
      <c r="H10" s="364"/>
      <c r="I10" s="364"/>
      <c r="J10" s="364"/>
      <c r="K10" s="364"/>
      <c r="L10" s="364"/>
      <c r="M10" s="365"/>
      <c r="N10" s="760" t="s">
        <v>1372</v>
      </c>
      <c r="O10" s="363" t="s">
        <v>470</v>
      </c>
      <c r="P10" s="364"/>
      <c r="Q10" s="364"/>
      <c r="R10" s="364"/>
      <c r="S10" s="364"/>
      <c r="T10" s="364"/>
      <c r="U10" s="364"/>
      <c r="V10" s="364"/>
      <c r="W10" s="364"/>
      <c r="X10" s="364"/>
      <c r="Y10" s="365"/>
      <c r="Z10" s="760" t="s">
        <v>1372</v>
      </c>
      <c r="AA10" s="363" t="s">
        <v>473</v>
      </c>
      <c r="AB10" s="364"/>
      <c r="AC10" s="364"/>
      <c r="AD10" s="364"/>
      <c r="AE10" s="364"/>
      <c r="AF10" s="364"/>
      <c r="AG10" s="364"/>
      <c r="AH10" s="364"/>
      <c r="AI10" s="364"/>
      <c r="AJ10" s="364"/>
      <c r="AK10" s="365"/>
      <c r="AL10" s="760" t="s">
        <v>1372</v>
      </c>
      <c r="AM10" s="363" t="s">
        <v>476</v>
      </c>
      <c r="AN10" s="364"/>
      <c r="AO10" s="364"/>
      <c r="AP10" s="364"/>
      <c r="AQ10" s="364"/>
      <c r="AR10" s="364"/>
      <c r="AS10" s="364"/>
      <c r="AT10" s="364"/>
      <c r="AU10" s="364"/>
      <c r="AV10" s="364"/>
      <c r="AW10" s="365"/>
      <c r="AX10" s="760" t="s">
        <v>1372</v>
      </c>
      <c r="AY10" s="363" t="s">
        <v>479</v>
      </c>
      <c r="AZ10" s="364"/>
      <c r="BA10" s="364"/>
      <c r="BB10" s="364"/>
      <c r="BC10" s="364"/>
      <c r="BD10" s="364"/>
      <c r="BE10" s="364"/>
      <c r="BF10" s="364"/>
      <c r="BG10" s="364"/>
      <c r="BH10" s="364"/>
      <c r="BI10" s="365"/>
      <c r="BJ10" s="760" t="s">
        <v>1372</v>
      </c>
      <c r="BK10" s="363" t="s">
        <v>482</v>
      </c>
      <c r="BL10" s="364"/>
      <c r="BM10" s="364"/>
      <c r="BN10" s="364"/>
      <c r="BO10" s="364"/>
      <c r="BP10" s="364"/>
      <c r="BQ10" s="364"/>
      <c r="BR10" s="364"/>
      <c r="BS10" s="364"/>
      <c r="BT10" s="364"/>
      <c r="BU10" s="365"/>
      <c r="BV10" s="760" t="s">
        <v>1372</v>
      </c>
      <c r="BW10" s="363" t="s">
        <v>485</v>
      </c>
      <c r="BX10" s="364"/>
      <c r="BY10" s="364"/>
      <c r="BZ10" s="364"/>
      <c r="CA10" s="364"/>
      <c r="CB10" s="364"/>
      <c r="CC10" s="364"/>
      <c r="CD10" s="364"/>
      <c r="CE10" s="364"/>
      <c r="CF10" s="364"/>
      <c r="CG10" s="365"/>
      <c r="CH10" s="760" t="s">
        <v>1372</v>
      </c>
      <c r="CI10" s="546"/>
      <c r="CJ10" s="547"/>
      <c r="CK10" s="547"/>
      <c r="CL10" s="548"/>
      <c r="CM10" s="765" t="s">
        <v>1374</v>
      </c>
      <c r="CN10" s="546"/>
      <c r="CO10" s="547"/>
      <c r="CP10" s="547"/>
      <c r="CQ10" s="548"/>
      <c r="CR10" s="765" t="s">
        <v>1374</v>
      </c>
      <c r="CS10" s="546"/>
      <c r="CT10" s="547"/>
      <c r="CU10" s="547"/>
      <c r="CV10" s="548"/>
      <c r="CW10" s="765" t="s">
        <v>1374</v>
      </c>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row>
    <row r="11" spans="1:137" s="163" customFormat="1" ht="32.1" customHeight="1">
      <c r="A11" s="122" t="s">
        <v>1375</v>
      </c>
      <c r="B11" s="761"/>
      <c r="C11" s="363" t="s">
        <v>343</v>
      </c>
      <c r="D11" s="364"/>
      <c r="E11" s="364"/>
      <c r="F11" s="364"/>
      <c r="G11" s="366"/>
      <c r="H11" s="367" t="s">
        <v>1376</v>
      </c>
      <c r="I11" s="364"/>
      <c r="J11" s="364"/>
      <c r="K11" s="364"/>
      <c r="L11" s="364"/>
      <c r="M11" s="763" t="s">
        <v>1377</v>
      </c>
      <c r="N11" s="761"/>
      <c r="O11" s="364" t="s">
        <v>343</v>
      </c>
      <c r="P11" s="364"/>
      <c r="Q11" s="364"/>
      <c r="R11" s="364"/>
      <c r="S11" s="366"/>
      <c r="T11" s="367" t="s">
        <v>1376</v>
      </c>
      <c r="U11" s="364"/>
      <c r="V11" s="364"/>
      <c r="W11" s="364"/>
      <c r="X11" s="364"/>
      <c r="Y11" s="763" t="s">
        <v>1377</v>
      </c>
      <c r="Z11" s="761"/>
      <c r="AA11" s="363" t="s">
        <v>343</v>
      </c>
      <c r="AB11" s="364"/>
      <c r="AC11" s="364"/>
      <c r="AD11" s="364"/>
      <c r="AE11" s="366"/>
      <c r="AF11" s="367" t="s">
        <v>1376</v>
      </c>
      <c r="AG11" s="364"/>
      <c r="AH11" s="364"/>
      <c r="AI11" s="364"/>
      <c r="AJ11" s="364"/>
      <c r="AK11" s="763" t="s">
        <v>1377</v>
      </c>
      <c r="AL11" s="761"/>
      <c r="AM11" s="363" t="s">
        <v>343</v>
      </c>
      <c r="AN11" s="364"/>
      <c r="AO11" s="364"/>
      <c r="AP11" s="364"/>
      <c r="AQ11" s="366"/>
      <c r="AR11" s="367" t="s">
        <v>1376</v>
      </c>
      <c r="AS11" s="364"/>
      <c r="AT11" s="364"/>
      <c r="AU11" s="364"/>
      <c r="AV11" s="364"/>
      <c r="AW11" s="763" t="s">
        <v>1377</v>
      </c>
      <c r="AX11" s="761"/>
      <c r="AY11" s="363" t="s">
        <v>343</v>
      </c>
      <c r="AZ11" s="364"/>
      <c r="BA11" s="364"/>
      <c r="BB11" s="364"/>
      <c r="BC11" s="366"/>
      <c r="BD11" s="367" t="s">
        <v>1376</v>
      </c>
      <c r="BE11" s="364"/>
      <c r="BF11" s="364"/>
      <c r="BG11" s="364"/>
      <c r="BH11" s="364"/>
      <c r="BI11" s="763" t="s">
        <v>1377</v>
      </c>
      <c r="BJ11" s="761"/>
      <c r="BK11" s="363" t="s">
        <v>343</v>
      </c>
      <c r="BL11" s="364"/>
      <c r="BM11" s="364"/>
      <c r="BN11" s="364"/>
      <c r="BO11" s="366"/>
      <c r="BP11" s="367" t="s">
        <v>1376</v>
      </c>
      <c r="BQ11" s="364"/>
      <c r="BR11" s="364"/>
      <c r="BS11" s="364"/>
      <c r="BT11" s="364"/>
      <c r="BU11" s="763" t="s">
        <v>1377</v>
      </c>
      <c r="BV11" s="761"/>
      <c r="BW11" s="363" t="s">
        <v>343</v>
      </c>
      <c r="BX11" s="364"/>
      <c r="BY11" s="364"/>
      <c r="BZ11" s="364"/>
      <c r="CA11" s="366"/>
      <c r="CB11" s="367" t="s">
        <v>1376</v>
      </c>
      <c r="CC11" s="364"/>
      <c r="CD11" s="364"/>
      <c r="CE11" s="364"/>
      <c r="CF11" s="364"/>
      <c r="CG11" s="763" t="s">
        <v>1377</v>
      </c>
      <c r="CH11" s="761"/>
      <c r="CI11" s="545" t="s">
        <v>343</v>
      </c>
      <c r="CJ11" s="545"/>
      <c r="CK11" s="545"/>
      <c r="CL11" s="545"/>
      <c r="CM11" s="766"/>
      <c r="CN11" s="545" t="s">
        <v>1376</v>
      </c>
      <c r="CO11" s="545"/>
      <c r="CP11" s="545"/>
      <c r="CQ11" s="545"/>
      <c r="CR11" s="766"/>
      <c r="CS11" s="545" t="s">
        <v>1378</v>
      </c>
      <c r="CT11" s="545"/>
      <c r="CU11" s="545"/>
      <c r="CV11" s="545"/>
      <c r="CW11" s="766"/>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row>
    <row r="12" spans="1:137" ht="12.75" customHeight="1">
      <c r="A12" s="88" t="s">
        <v>1379</v>
      </c>
      <c r="B12" s="762"/>
      <c r="C12" s="283" t="s">
        <v>1344</v>
      </c>
      <c r="D12" s="283" t="s">
        <v>1348</v>
      </c>
      <c r="E12" s="283" t="s">
        <v>1349</v>
      </c>
      <c r="F12" s="283" t="s">
        <v>1350</v>
      </c>
      <c r="G12" s="598" t="s">
        <v>1351</v>
      </c>
      <c r="H12" s="284" t="s">
        <v>1344</v>
      </c>
      <c r="I12" s="283" t="s">
        <v>1348</v>
      </c>
      <c r="J12" s="283" t="s">
        <v>1349</v>
      </c>
      <c r="K12" s="283" t="s">
        <v>1350</v>
      </c>
      <c r="L12" s="598" t="s">
        <v>1351</v>
      </c>
      <c r="M12" s="764"/>
      <c r="N12" s="762"/>
      <c r="O12" s="285" t="s">
        <v>1344</v>
      </c>
      <c r="P12" s="283" t="s">
        <v>1348</v>
      </c>
      <c r="Q12" s="283" t="s">
        <v>1349</v>
      </c>
      <c r="R12" s="283" t="s">
        <v>1350</v>
      </c>
      <c r="S12" s="598" t="s">
        <v>1351</v>
      </c>
      <c r="T12" s="284" t="s">
        <v>1344</v>
      </c>
      <c r="U12" s="283" t="s">
        <v>1348</v>
      </c>
      <c r="V12" s="283" t="s">
        <v>1349</v>
      </c>
      <c r="W12" s="283" t="s">
        <v>1350</v>
      </c>
      <c r="X12" s="598" t="s">
        <v>1351</v>
      </c>
      <c r="Y12" s="764"/>
      <c r="Z12" s="762"/>
      <c r="AA12" s="283" t="s">
        <v>1344</v>
      </c>
      <c r="AB12" s="283" t="s">
        <v>1348</v>
      </c>
      <c r="AC12" s="283" t="s">
        <v>1349</v>
      </c>
      <c r="AD12" s="283" t="s">
        <v>1350</v>
      </c>
      <c r="AE12" s="598" t="s">
        <v>1351</v>
      </c>
      <c r="AF12" s="284" t="s">
        <v>1344</v>
      </c>
      <c r="AG12" s="283" t="s">
        <v>1348</v>
      </c>
      <c r="AH12" s="283" t="s">
        <v>1349</v>
      </c>
      <c r="AI12" s="283" t="s">
        <v>1350</v>
      </c>
      <c r="AJ12" s="598" t="s">
        <v>1351</v>
      </c>
      <c r="AK12" s="764"/>
      <c r="AL12" s="762"/>
      <c r="AM12" s="283" t="s">
        <v>1344</v>
      </c>
      <c r="AN12" s="283" t="s">
        <v>1348</v>
      </c>
      <c r="AO12" s="283" t="s">
        <v>1349</v>
      </c>
      <c r="AP12" s="283" t="s">
        <v>1350</v>
      </c>
      <c r="AQ12" s="598" t="s">
        <v>1351</v>
      </c>
      <c r="AR12" s="284" t="s">
        <v>1344</v>
      </c>
      <c r="AS12" s="283" t="s">
        <v>1348</v>
      </c>
      <c r="AT12" s="283" t="s">
        <v>1349</v>
      </c>
      <c r="AU12" s="283" t="s">
        <v>1350</v>
      </c>
      <c r="AV12" s="598" t="s">
        <v>1351</v>
      </c>
      <c r="AW12" s="764"/>
      <c r="AX12" s="762"/>
      <c r="AY12" s="283" t="s">
        <v>1344</v>
      </c>
      <c r="AZ12" s="283" t="s">
        <v>1348</v>
      </c>
      <c r="BA12" s="283" t="s">
        <v>1349</v>
      </c>
      <c r="BB12" s="283" t="s">
        <v>1350</v>
      </c>
      <c r="BC12" s="598" t="s">
        <v>1351</v>
      </c>
      <c r="BD12" s="284" t="s">
        <v>1344</v>
      </c>
      <c r="BE12" s="283" t="s">
        <v>1348</v>
      </c>
      <c r="BF12" s="283" t="s">
        <v>1349</v>
      </c>
      <c r="BG12" s="283" t="s">
        <v>1350</v>
      </c>
      <c r="BH12" s="598" t="s">
        <v>1351</v>
      </c>
      <c r="BI12" s="764"/>
      <c r="BJ12" s="762"/>
      <c r="BK12" s="283" t="s">
        <v>1344</v>
      </c>
      <c r="BL12" s="283" t="s">
        <v>1348</v>
      </c>
      <c r="BM12" s="283" t="s">
        <v>1349</v>
      </c>
      <c r="BN12" s="283" t="s">
        <v>1350</v>
      </c>
      <c r="BO12" s="598" t="s">
        <v>1351</v>
      </c>
      <c r="BP12" s="284" t="s">
        <v>1344</v>
      </c>
      <c r="BQ12" s="283" t="s">
        <v>1348</v>
      </c>
      <c r="BR12" s="283" t="s">
        <v>1349</v>
      </c>
      <c r="BS12" s="283" t="s">
        <v>1350</v>
      </c>
      <c r="BT12" s="598" t="s">
        <v>1351</v>
      </c>
      <c r="BU12" s="764"/>
      <c r="BV12" s="762"/>
      <c r="BW12" s="283" t="s">
        <v>1344</v>
      </c>
      <c r="BX12" s="283" t="s">
        <v>1348</v>
      </c>
      <c r="BY12" s="283" t="s">
        <v>1349</v>
      </c>
      <c r="BZ12" s="283" t="s">
        <v>1350</v>
      </c>
      <c r="CA12" s="598" t="s">
        <v>1351</v>
      </c>
      <c r="CB12" s="284" t="s">
        <v>1344</v>
      </c>
      <c r="CC12" s="283" t="s">
        <v>1348</v>
      </c>
      <c r="CD12" s="283" t="s">
        <v>1349</v>
      </c>
      <c r="CE12" s="283" t="s">
        <v>1350</v>
      </c>
      <c r="CF12" s="598" t="s">
        <v>1351</v>
      </c>
      <c r="CG12" s="764"/>
      <c r="CH12" s="762"/>
      <c r="CI12" s="160" t="s">
        <v>1344</v>
      </c>
      <c r="CJ12" s="160" t="s">
        <v>1348</v>
      </c>
      <c r="CK12" s="160" t="s">
        <v>1349</v>
      </c>
      <c r="CL12" s="283" t="s">
        <v>1350</v>
      </c>
      <c r="CM12" s="767"/>
      <c r="CN12" s="160" t="s">
        <v>1344</v>
      </c>
      <c r="CO12" s="160" t="s">
        <v>1348</v>
      </c>
      <c r="CP12" s="160" t="s">
        <v>1349</v>
      </c>
      <c r="CQ12" s="283" t="s">
        <v>1350</v>
      </c>
      <c r="CR12" s="767"/>
      <c r="CS12" s="160" t="s">
        <v>1344</v>
      </c>
      <c r="CT12" s="160" t="s">
        <v>1348</v>
      </c>
      <c r="CU12" s="160" t="s">
        <v>1349</v>
      </c>
      <c r="CV12" s="283" t="s">
        <v>1350</v>
      </c>
      <c r="CW12" s="767"/>
    </row>
    <row r="13" spans="1:137" ht="15.75" customHeight="1">
      <c r="A13" s="16" t="s">
        <v>1380</v>
      </c>
      <c r="B13" s="124"/>
      <c r="C13" s="540">
        <f>INDEX('Schedule 1_Enrollment'!$D$11:$J$31,MATCH(C12,'Schedule 1_Enrollment'!$B$10:$B$28,0)+MATCH($A$8,'Schedule 1_Enrollment'!$C$11:$C$13,0)-1,MATCH(C10,'Schedule 1_Enrollment'!$D$10:$J$10,0))</f>
        <v>1727</v>
      </c>
      <c r="D13" s="540">
        <f>INDEX('Schedule 1_Enrollment'!$D$11:$J$31,MATCH(D12,'Schedule 1_Enrollment'!$B$10:$B$28,0)+MATCH($A$8,'Schedule 1_Enrollment'!$C$11:$C$13,0)-1,MATCH(C10,'Schedule 1_Enrollment'!$D$10:$J$10,0))</f>
        <v>1439</v>
      </c>
      <c r="E13" s="540">
        <f>INDEX('Schedule 1_Enrollment'!$D$11:$J$31,MATCH(E12,'Schedule 1_Enrollment'!$B$10:$B$28,0)+MATCH($A$8,'Schedule 1_Enrollment'!$C$11:$C$13,0)-1,MATCH(C10,'Schedule 1_Enrollment'!$D$10:$J$10,0))</f>
        <v>0</v>
      </c>
      <c r="F13" s="540">
        <f>INDEX('Schedule 1_Enrollment'!$D$11:$J$31,MATCH(F12,'Schedule 1_Enrollment'!$B$10:$B$28,0)+MATCH($A$8,'Schedule 1_Enrollment'!$C$11:$C$13,0)-1,MATCH(C10,'Schedule 1_Enrollment'!$D$10:$J$10,0))</f>
        <v>0</v>
      </c>
      <c r="G13" s="543">
        <f>SUM(C13:F13)</f>
        <v>3166</v>
      </c>
      <c r="H13" s="542">
        <f>INDEX('Schedule 1_Enrollment'!$D$11:$J$31,MATCH(H12,'Schedule 1_Enrollment'!$B$10:$B$28,0)+MATCH($A$8,'Schedule 1_Enrollment'!$C$11:$C$13,0)-1,MATCH(C10,'Schedule 1_Enrollment'!$D$10:$J$10,0))</f>
        <v>1727</v>
      </c>
      <c r="I13" s="540">
        <f>INDEX('Schedule 1_Enrollment'!$D$11:$J$31,MATCH(I12,'Schedule 1_Enrollment'!$B$10:$B$28,0)+MATCH($A$8,'Schedule 1_Enrollment'!$C$11:$C$13,0)-1,MATCH(C10,'Schedule 1_Enrollment'!$D$10:$J$10,0))</f>
        <v>1439</v>
      </c>
      <c r="J13" s="540">
        <f>INDEX('Schedule 1_Enrollment'!$D$11:$J$31,MATCH(J12,'Schedule 1_Enrollment'!$B$10:$B$28,0)+MATCH($A$8,'Schedule 1_Enrollment'!$C$11:$C$13,0)-1,MATCH(C10,'Schedule 1_Enrollment'!$D$10:$J$10,0))</f>
        <v>0</v>
      </c>
      <c r="K13" s="540">
        <f>INDEX('Schedule 1_Enrollment'!$D$11:$J$31,MATCH(K12,'Schedule 1_Enrollment'!$B$10:$B$28,0)+MATCH($A$8,'Schedule 1_Enrollment'!$C$11:$C$13,0)-1,MATCH(C10,'Schedule 1_Enrollment'!$D$10:$J$10,0))</f>
        <v>0</v>
      </c>
      <c r="L13" s="543">
        <f>SUM(H13:K13)</f>
        <v>3166</v>
      </c>
      <c r="M13" s="540">
        <f>L13</f>
        <v>3166</v>
      </c>
      <c r="N13" s="124"/>
      <c r="O13" s="540">
        <f>INDEX('Schedule 1_Enrollment'!$D$11:$J$31,MATCH(O12,'Schedule 1_Enrollment'!$B$10:$B$28,0)+MATCH($A$8,'Schedule 1_Enrollment'!$C$11:$C$13,0)-1,MATCH(O10,'Schedule 1_Enrollment'!$D$10:$J$10,0))</f>
        <v>1517</v>
      </c>
      <c r="P13" s="540">
        <f>INDEX('Schedule 1_Enrollment'!$D$11:$J$31,MATCH(P12,'Schedule 1_Enrollment'!$B$10:$B$28,0)+MATCH($A$8,'Schedule 1_Enrollment'!$C$11:$C$13,0)-1,MATCH(O10,'Schedule 1_Enrollment'!$D$10:$J$10,0))</f>
        <v>1484</v>
      </c>
      <c r="Q13" s="540">
        <f>INDEX('Schedule 1_Enrollment'!$D$11:$J$31,MATCH(Q12,'Schedule 1_Enrollment'!$B$10:$B$28,0)+MATCH($A$8,'Schedule 1_Enrollment'!$C$11:$C$13,0)-1,MATCH(O10,'Schedule 1_Enrollment'!$D$10:$J$10,0))</f>
        <v>0</v>
      </c>
      <c r="R13" s="540">
        <f>INDEX('Schedule 1_Enrollment'!$D$11:$J$31,MATCH(R12,'Schedule 1_Enrollment'!$B$10:$B$28,0)+MATCH($A$8,'Schedule 1_Enrollment'!$C$11:$C$13,0)-1,MATCH(O10,'Schedule 1_Enrollment'!$D$10:$J$10,0))</f>
        <v>0</v>
      </c>
      <c r="S13" s="543">
        <f>SUM(O13:R13)</f>
        <v>3001</v>
      </c>
      <c r="T13" s="542">
        <f>INDEX('Schedule 1_Enrollment'!$D$11:$J$31,MATCH(T12,'Schedule 1_Enrollment'!$B$10:$B$28,0)+MATCH($A$8,'Schedule 1_Enrollment'!$C$11:$C$13,0)-1,MATCH(O10,'Schedule 1_Enrollment'!$D$10:$J$10,0))</f>
        <v>1517</v>
      </c>
      <c r="U13" s="540">
        <f>INDEX('Schedule 1_Enrollment'!$D$11:$J$31,MATCH(U12,'Schedule 1_Enrollment'!$B$10:$B$28,0)+MATCH($A$8,'Schedule 1_Enrollment'!$C$11:$C$13,0)-1,MATCH(O10,'Schedule 1_Enrollment'!$D$10:$J$10,0))</f>
        <v>1484</v>
      </c>
      <c r="V13" s="540">
        <f>INDEX('Schedule 1_Enrollment'!$D$11:$J$31,MATCH(V12,'Schedule 1_Enrollment'!$B$10:$B$28,0)+MATCH($A$8,'Schedule 1_Enrollment'!$C$11:$C$13,0)-1,MATCH(O10,'Schedule 1_Enrollment'!$D$10:$J$10,0))</f>
        <v>0</v>
      </c>
      <c r="W13" s="540">
        <f>INDEX('Schedule 1_Enrollment'!$D$11:$J$31,MATCH(W12,'Schedule 1_Enrollment'!$B$10:$B$28,0)+MATCH($A$8,'Schedule 1_Enrollment'!$C$11:$C$13,0)-1,MATCH(O10,'Schedule 1_Enrollment'!$D$10:$J$10,0))</f>
        <v>0</v>
      </c>
      <c r="X13" s="543">
        <f>SUM(T13:W13)</f>
        <v>3001</v>
      </c>
      <c r="Y13" s="540">
        <f>X13</f>
        <v>3001</v>
      </c>
      <c r="Z13" s="124"/>
      <c r="AA13" s="540">
        <f>INDEX('Schedule 1_Enrollment'!$D$11:$J$31,MATCH(AA12,'Schedule 1_Enrollment'!$B$10:$B$28,0)+MATCH($A$8,'Schedule 1_Enrollment'!$C$11:$C$13,0)-1,MATCH(AA10,'Schedule 1_Enrollment'!$D$10:$J$10,0))</f>
        <v>223</v>
      </c>
      <c r="AB13" s="540">
        <f>INDEX('Schedule 1_Enrollment'!$D$11:$J$31,MATCH(AB12,'Schedule 1_Enrollment'!$B$10:$B$28,0)+MATCH($A$8,'Schedule 1_Enrollment'!$C$11:$C$13,0)-1,MATCH(AA10,'Schedule 1_Enrollment'!$D$10:$J$10,0))</f>
        <v>199</v>
      </c>
      <c r="AC13" s="540">
        <f>INDEX('Schedule 1_Enrollment'!$D$11:$J$31,MATCH(AC12,'Schedule 1_Enrollment'!$B$10:$B$28,0)+MATCH($A$8,'Schedule 1_Enrollment'!$C$11:$C$13,0)-1,MATCH(AA10,'Schedule 1_Enrollment'!$D$10:$J$10,0))</f>
        <v>0</v>
      </c>
      <c r="AD13" s="540">
        <f>INDEX('Schedule 1_Enrollment'!$D$11:$J$31,MATCH(AD12,'Schedule 1_Enrollment'!$B$10:$B$28,0)+MATCH($A$8,'Schedule 1_Enrollment'!$C$11:$C$13,0)-1,MATCH(AA10,'Schedule 1_Enrollment'!$D$10:$J$10,0))</f>
        <v>0</v>
      </c>
      <c r="AE13" s="543">
        <f>SUM(AA13:AD13)</f>
        <v>422</v>
      </c>
      <c r="AF13" s="542">
        <f>INDEX('Schedule 1_Enrollment'!$D$11:$J$31,MATCH(AF12,'Schedule 1_Enrollment'!$B$10:$B$28,0)+MATCH($A$8,'Schedule 1_Enrollment'!$C$11:$C$13,0)-1,MATCH(AA10,'Schedule 1_Enrollment'!$D$10:$J$10,0))</f>
        <v>223</v>
      </c>
      <c r="AG13" s="540">
        <f>INDEX('Schedule 1_Enrollment'!$D$11:$J$31,MATCH(AG12,'Schedule 1_Enrollment'!$B$10:$B$28,0)+MATCH($A$8,'Schedule 1_Enrollment'!$C$11:$C$13,0)-1,MATCH(AA10,'Schedule 1_Enrollment'!$D$10:$J$10,0))</f>
        <v>199</v>
      </c>
      <c r="AH13" s="540">
        <f>INDEX('Schedule 1_Enrollment'!$D$11:$J$31,MATCH(AH12,'Schedule 1_Enrollment'!$B$10:$B$28,0)+MATCH($A$8,'Schedule 1_Enrollment'!$C$11:$C$13,0)-1,MATCH(AA10,'Schedule 1_Enrollment'!$D$10:$J$10,0))</f>
        <v>0</v>
      </c>
      <c r="AI13" s="540">
        <f>INDEX('Schedule 1_Enrollment'!$D$11:$J$31,MATCH(AI12,'Schedule 1_Enrollment'!$B$10:$B$28,0)+MATCH($A$8,'Schedule 1_Enrollment'!$C$11:$C$13,0)-1,MATCH(AA10,'Schedule 1_Enrollment'!$D$10:$J$10,0))</f>
        <v>0</v>
      </c>
      <c r="AJ13" s="543">
        <f>SUM(AF13:AI13)</f>
        <v>422</v>
      </c>
      <c r="AK13" s="540">
        <f>AJ13</f>
        <v>422</v>
      </c>
      <c r="AL13" s="124"/>
      <c r="AM13" s="540">
        <f>INDEX('Schedule 1_Enrollment'!$D$11:$J$31,MATCH(AM12,'Schedule 1_Enrollment'!$B$10:$B$28,0)+MATCH($A$8,'Schedule 1_Enrollment'!$C$11:$C$13,0)-1,MATCH(AM10,'Schedule 1_Enrollment'!$D$10:$J$10,0))</f>
        <v>4782</v>
      </c>
      <c r="AN13" s="540">
        <f>INDEX('Schedule 1_Enrollment'!$D$11:$J$31,MATCH(AN12,'Schedule 1_Enrollment'!$B$10:$B$28,0)+MATCH($A$8,'Schedule 1_Enrollment'!$C$11:$C$13,0)-1,MATCH(AM10,'Schedule 1_Enrollment'!$D$10:$J$10,0))</f>
        <v>4842</v>
      </c>
      <c r="AO13" s="540">
        <f>INDEX('Schedule 1_Enrollment'!$D$11:$J$31,MATCH(AO12,'Schedule 1_Enrollment'!$B$10:$B$28,0)+MATCH($A$8,'Schedule 1_Enrollment'!$C$11:$C$13,0)-1,MATCH(AM10,'Schedule 1_Enrollment'!$D$10:$J$10,0))</f>
        <v>0</v>
      </c>
      <c r="AP13" s="540">
        <f>INDEX('Schedule 1_Enrollment'!$D$11:$J$31,MATCH(AP12,'Schedule 1_Enrollment'!$B$10:$B$28,0)+MATCH($A$8,'Schedule 1_Enrollment'!$C$11:$C$13,0)-1,MATCH(AM10,'Schedule 1_Enrollment'!$D$10:$J$10,0))</f>
        <v>0</v>
      </c>
      <c r="AQ13" s="543">
        <f>SUM(AM13:AP13)</f>
        <v>9624</v>
      </c>
      <c r="AR13" s="542">
        <f>INDEX('Schedule 1_Enrollment'!$D$11:$J$31,MATCH(AR12,'Schedule 1_Enrollment'!$B$10:$B$28,0)+MATCH($A$8,'Schedule 1_Enrollment'!$C$11:$C$13,0)-1,MATCH(AM10,'Schedule 1_Enrollment'!$D$10:$J$10,0))</f>
        <v>4782</v>
      </c>
      <c r="AS13" s="540">
        <f>INDEX('Schedule 1_Enrollment'!$D$11:$J$31,MATCH(AS12,'Schedule 1_Enrollment'!$B$10:$B$28,0)+MATCH($A$8,'Schedule 1_Enrollment'!$C$11:$C$13,0)-1,MATCH(AM10,'Schedule 1_Enrollment'!$D$10:$J$10,0))</f>
        <v>4842</v>
      </c>
      <c r="AT13" s="540">
        <f>INDEX('Schedule 1_Enrollment'!$D$11:$J$31,MATCH(AT12,'Schedule 1_Enrollment'!$B$10:$B$28,0)+MATCH($A$8,'Schedule 1_Enrollment'!$C$11:$C$13,0)-1,MATCH(AM10,'Schedule 1_Enrollment'!$D$10:$J$10,0))</f>
        <v>0</v>
      </c>
      <c r="AU13" s="540">
        <f>INDEX('Schedule 1_Enrollment'!$D$11:$J$31,MATCH(AU12,'Schedule 1_Enrollment'!$B$10:$B$28,0)+MATCH($A$8,'Schedule 1_Enrollment'!$C$11:$C$13,0)-1,MATCH(AM10,'Schedule 1_Enrollment'!$D$10:$J$10,0))</f>
        <v>0</v>
      </c>
      <c r="AV13" s="543">
        <f>SUM(AR13:AU13)</f>
        <v>9624</v>
      </c>
      <c r="AW13" s="540">
        <f>AV13</f>
        <v>9624</v>
      </c>
      <c r="AX13" s="124"/>
      <c r="AY13" s="540">
        <f>INDEX('Schedule 1_Enrollment'!$D$11:$J$31,MATCH(AY12,'Schedule 1_Enrollment'!$B$10:$B$28,0)+MATCH($A$8,'Schedule 1_Enrollment'!$C$11:$C$13,0)-1,MATCH(AY10,'Schedule 1_Enrollment'!$D$10:$J$10,0))</f>
        <v>61</v>
      </c>
      <c r="AZ13" s="540">
        <f>INDEX('Schedule 1_Enrollment'!$D$11:$J$31,MATCH(AZ12,'Schedule 1_Enrollment'!$B$10:$B$28,0)+MATCH($A$8,'Schedule 1_Enrollment'!$C$11:$C$13,0)-1,MATCH(AY10,'Schedule 1_Enrollment'!$D$10:$J$10,0))</f>
        <v>52</v>
      </c>
      <c r="BA13" s="540">
        <f>INDEX('Schedule 1_Enrollment'!$D$11:$J$31,MATCH(BA12,'Schedule 1_Enrollment'!$B$10:$B$28,0)+MATCH($A$8,'Schedule 1_Enrollment'!$C$11:$C$13,0)-1,MATCH(AY10,'Schedule 1_Enrollment'!$D$10:$J$10,0))</f>
        <v>0</v>
      </c>
      <c r="BB13" s="540">
        <f>INDEX('Schedule 1_Enrollment'!$D$11:$J$31,MATCH(BB12,'Schedule 1_Enrollment'!$B$10:$B$28,0)+MATCH($A$8,'Schedule 1_Enrollment'!$C$11:$C$13,0)-1,MATCH(AY10,'Schedule 1_Enrollment'!$D$10:$J$10,0))</f>
        <v>0</v>
      </c>
      <c r="BC13" s="543">
        <f>SUM(AY13:BB13)</f>
        <v>113</v>
      </c>
      <c r="BD13" s="542">
        <f>INDEX('Schedule 1_Enrollment'!$D$11:$J$31,MATCH(BD12,'Schedule 1_Enrollment'!$B$10:$B$28,0)+MATCH($A$8,'Schedule 1_Enrollment'!$C$11:$C$13,0)-1,MATCH(AY10,'Schedule 1_Enrollment'!$D$10:$J$10,0))</f>
        <v>61</v>
      </c>
      <c r="BE13" s="540">
        <f>INDEX('Schedule 1_Enrollment'!$D$11:$J$31,MATCH(BE12,'Schedule 1_Enrollment'!$B$10:$B$28,0)+MATCH($A$8,'Schedule 1_Enrollment'!$C$11:$C$13,0)-1,MATCH(AY10,'Schedule 1_Enrollment'!$D$10:$J$10,0))</f>
        <v>52</v>
      </c>
      <c r="BF13" s="540">
        <f>INDEX('Schedule 1_Enrollment'!$D$11:$J$31,MATCH(BF12,'Schedule 1_Enrollment'!$B$10:$B$28,0)+MATCH($A$8,'Schedule 1_Enrollment'!$C$11:$C$13,0)-1,MATCH(AY10,'Schedule 1_Enrollment'!$D$10:$J$10,0))</f>
        <v>0</v>
      </c>
      <c r="BG13" s="540">
        <f>INDEX('Schedule 1_Enrollment'!$D$11:$J$31,MATCH(BG12,'Schedule 1_Enrollment'!$B$10:$B$28,0)+MATCH($A$8,'Schedule 1_Enrollment'!$C$11:$C$13,0)-1,MATCH(AY10,'Schedule 1_Enrollment'!$D$10:$J$10,0))</f>
        <v>0</v>
      </c>
      <c r="BH13" s="543">
        <f>SUM(BD13:BG13)</f>
        <v>113</v>
      </c>
      <c r="BI13" s="540">
        <f>BH13</f>
        <v>113</v>
      </c>
      <c r="BJ13" s="124"/>
      <c r="BK13" s="540">
        <f>INDEX('Schedule 1_Enrollment'!$D$11:$J$31,MATCH(BK12,'Schedule 1_Enrollment'!$B$10:$B$28,0)+MATCH($A$8,'Schedule 1_Enrollment'!$C$11:$C$13,0)-1,MATCH(BK10,'Schedule 1_Enrollment'!$D$10:$J$10,0))</f>
        <v>0</v>
      </c>
      <c r="BL13" s="540">
        <f>INDEX('Schedule 1_Enrollment'!$D$11:$J$31,MATCH(BL12,'Schedule 1_Enrollment'!$B$10:$B$28,0)+MATCH($A$8,'Schedule 1_Enrollment'!$C$11:$C$13,0)-1,MATCH(BK10,'Schedule 1_Enrollment'!$D$10:$J$10,0))</f>
        <v>0</v>
      </c>
      <c r="BM13" s="540">
        <f>INDEX('Schedule 1_Enrollment'!$D$11:$J$31,MATCH(BM12,'Schedule 1_Enrollment'!$B$10:$B$28,0)+MATCH($A$8,'Schedule 1_Enrollment'!$C$11:$C$13,0)-1,MATCH(BK10,'Schedule 1_Enrollment'!$D$10:$J$10,0))</f>
        <v>0</v>
      </c>
      <c r="BN13" s="540">
        <f>INDEX('Schedule 1_Enrollment'!$D$11:$J$31,MATCH(BN12,'Schedule 1_Enrollment'!$B$10:$B$28,0)+MATCH($A$8,'Schedule 1_Enrollment'!$C$11:$C$13,0)-1,MATCH(BK10,'Schedule 1_Enrollment'!$D$10:$J$10,0))</f>
        <v>0</v>
      </c>
      <c r="BO13" s="543">
        <f>SUM(BK13:BN13)</f>
        <v>0</v>
      </c>
      <c r="BP13" s="542">
        <f>INDEX('Schedule 1_Enrollment'!$D$11:$J$31,MATCH(BP12,'Schedule 1_Enrollment'!$B$10:$B$28,0)+MATCH($A$8,'Schedule 1_Enrollment'!$C$11:$C$13,0)-1,MATCH(BK10,'Schedule 1_Enrollment'!$D$10:$J$10,0))</f>
        <v>0</v>
      </c>
      <c r="BQ13" s="540">
        <f>INDEX('Schedule 1_Enrollment'!$D$11:$J$31,MATCH(BQ12,'Schedule 1_Enrollment'!$B$10:$B$28,0)+MATCH($A$8,'Schedule 1_Enrollment'!$C$11:$C$13,0)-1,MATCH(BK10,'Schedule 1_Enrollment'!$D$10:$J$10,0))</f>
        <v>0</v>
      </c>
      <c r="BR13" s="540">
        <f>INDEX('Schedule 1_Enrollment'!$D$11:$J$31,MATCH(BR12,'Schedule 1_Enrollment'!$B$10:$B$28,0)+MATCH($A$8,'Schedule 1_Enrollment'!$C$11:$C$13,0)-1,MATCH(BK10,'Schedule 1_Enrollment'!$D$10:$J$10,0))</f>
        <v>0</v>
      </c>
      <c r="BS13" s="540">
        <f>INDEX('Schedule 1_Enrollment'!$D$11:$J$31,MATCH(BS12,'Schedule 1_Enrollment'!$B$10:$B$28,0)+MATCH($A$8,'Schedule 1_Enrollment'!$C$11:$C$13,0)-1,MATCH(BK10,'Schedule 1_Enrollment'!$D$10:$J$10,0))</f>
        <v>0</v>
      </c>
      <c r="BT13" s="543">
        <f>SUM(BP13:BS13)</f>
        <v>0</v>
      </c>
      <c r="BU13" s="540">
        <f>BT13</f>
        <v>0</v>
      </c>
      <c r="BV13" s="124"/>
      <c r="BW13" s="540">
        <f>INDEX('Schedule 1_Enrollment'!$D$11:$J$31,MATCH(BW12,'Schedule 1_Enrollment'!$B$10:$B$28,0)+MATCH($A$8,'Schedule 1_Enrollment'!$C$11:$C$13,0)-1,MATCH(BW10,'Schedule 1_Enrollment'!$D$10:$J$10,0))</f>
        <v>109</v>
      </c>
      <c r="BX13" s="540">
        <f>INDEX('Schedule 1_Enrollment'!$D$11:$J$31,MATCH(BX12,'Schedule 1_Enrollment'!$B$10:$B$28,0)+MATCH($A$8,'Schedule 1_Enrollment'!$C$11:$C$13,0)-1,MATCH(BW10,'Schedule 1_Enrollment'!$D$10:$J$10,0))</f>
        <v>108</v>
      </c>
      <c r="BY13" s="540">
        <f>INDEX('Schedule 1_Enrollment'!$D$11:$J$31,MATCH(BY12,'Schedule 1_Enrollment'!$B$10:$B$28,0)+MATCH($A$8,'Schedule 1_Enrollment'!$C$11:$C$13,0)-1,MATCH(BW10,'Schedule 1_Enrollment'!$D$10:$J$10,0))</f>
        <v>0</v>
      </c>
      <c r="BZ13" s="540">
        <f>INDEX('Schedule 1_Enrollment'!$D$11:$J$31,MATCH(BZ12,'Schedule 1_Enrollment'!$B$10:$B$28,0)+MATCH($A$8,'Schedule 1_Enrollment'!$C$11:$C$13,0)-1,MATCH(BW10,'Schedule 1_Enrollment'!$D$10:$J$10,0))</f>
        <v>0</v>
      </c>
      <c r="CA13" s="543">
        <f>SUM(BW13:BZ13)</f>
        <v>217</v>
      </c>
      <c r="CB13" s="542">
        <f>INDEX('Schedule 1_Enrollment'!$D$11:$J$31,MATCH(CB12,'Schedule 1_Enrollment'!$B$10:$B$28,0)+MATCH($A$8,'Schedule 1_Enrollment'!$C$11:$C$13,0)-1,MATCH(BW10,'Schedule 1_Enrollment'!$D$10:$J$10,0))</f>
        <v>109</v>
      </c>
      <c r="CC13" s="540">
        <f>INDEX('Schedule 1_Enrollment'!$D$11:$J$31,MATCH(CC12,'Schedule 1_Enrollment'!$B$10:$B$28,0)+MATCH($A$8,'Schedule 1_Enrollment'!$C$11:$C$13,0)-1,MATCH(BW10,'Schedule 1_Enrollment'!$D$10:$J$10,0))</f>
        <v>108</v>
      </c>
      <c r="CD13" s="540">
        <f>INDEX('Schedule 1_Enrollment'!$D$11:$J$31,MATCH(CD12,'Schedule 1_Enrollment'!$B$10:$B$28,0)+MATCH($A$8,'Schedule 1_Enrollment'!$C$11:$C$13,0)-1,MATCH(BW10,'Schedule 1_Enrollment'!$D$10:$J$10,0))</f>
        <v>0</v>
      </c>
      <c r="CE13" s="540">
        <f>INDEX('Schedule 1_Enrollment'!$D$11:$J$31,MATCH(CE12,'Schedule 1_Enrollment'!$B$10:$B$28,0)+MATCH($A$8,'Schedule 1_Enrollment'!$C$11:$C$13,0)-1,MATCH(BW10,'Schedule 1_Enrollment'!$D$10:$J$10,0))</f>
        <v>0</v>
      </c>
      <c r="CF13" s="543">
        <f>SUM(CB13:CE13)</f>
        <v>217</v>
      </c>
      <c r="CG13" s="540">
        <f>CF13</f>
        <v>217</v>
      </c>
      <c r="CH13" s="124"/>
      <c r="CI13" s="540">
        <f>+C13+O13+AA13+AM13+AY13+BK13+BW13</f>
        <v>8419</v>
      </c>
      <c r="CJ13" s="540">
        <f t="shared" ref="CJ13:CL13" si="0">+D13+P13+AB13+AN13+AZ13+BL13+BX13</f>
        <v>8124</v>
      </c>
      <c r="CK13" s="540">
        <f t="shared" si="0"/>
        <v>0</v>
      </c>
      <c r="CL13" s="540">
        <f t="shared" si="0"/>
        <v>0</v>
      </c>
      <c r="CM13" s="541">
        <f>SUM(CI13:CL13)</f>
        <v>16543</v>
      </c>
      <c r="CN13" s="540">
        <f>+H13+T13+AF13+AR13+BD13+BP13+CB13</f>
        <v>8419</v>
      </c>
      <c r="CO13" s="540">
        <f t="shared" ref="CO13:CQ13" si="1">+I13+U13+AG13+AS13+BE13+BQ13+CC13</f>
        <v>8124</v>
      </c>
      <c r="CP13" s="540">
        <f t="shared" si="1"/>
        <v>0</v>
      </c>
      <c r="CQ13" s="540">
        <f t="shared" si="1"/>
        <v>0</v>
      </c>
      <c r="CR13" s="541">
        <f>SUM(CN13:CQ13)</f>
        <v>16543</v>
      </c>
      <c r="CS13" s="540">
        <f>CI13</f>
        <v>8419</v>
      </c>
      <c r="CT13" s="540">
        <f t="shared" ref="CT13:CV13" si="2">CJ13</f>
        <v>8124</v>
      </c>
      <c r="CU13" s="540">
        <f t="shared" si="2"/>
        <v>0</v>
      </c>
      <c r="CV13" s="540">
        <f t="shared" si="2"/>
        <v>0</v>
      </c>
      <c r="CW13" s="541">
        <f>SUM(CS13:CV13)</f>
        <v>16543</v>
      </c>
    </row>
    <row r="14" spans="1:137" ht="15.75" customHeight="1">
      <c r="A14" s="16" t="s">
        <v>192</v>
      </c>
      <c r="B14" s="177"/>
      <c r="C14" s="89"/>
      <c r="D14" s="89"/>
      <c r="E14" s="89"/>
      <c r="F14" s="89"/>
      <c r="G14" s="334"/>
      <c r="H14" s="335"/>
      <c r="I14" s="89"/>
      <c r="J14" s="89"/>
      <c r="K14" s="89"/>
      <c r="L14" s="89"/>
      <c r="M14" s="335"/>
      <c r="N14" s="177"/>
      <c r="O14" s="89"/>
      <c r="P14" s="89"/>
      <c r="Q14" s="89"/>
      <c r="R14" s="89"/>
      <c r="S14" s="334"/>
      <c r="T14" s="335"/>
      <c r="U14" s="89"/>
      <c r="V14" s="89"/>
      <c r="W14" s="89"/>
      <c r="X14" s="89"/>
      <c r="Y14" s="335"/>
      <c r="Z14" s="177"/>
      <c r="AA14" s="89"/>
      <c r="AB14" s="89"/>
      <c r="AC14" s="89"/>
      <c r="AD14" s="89"/>
      <c r="AE14" s="334"/>
      <c r="AF14" s="335"/>
      <c r="AG14" s="89"/>
      <c r="AH14" s="89"/>
      <c r="AI14" s="89"/>
      <c r="AJ14" s="89"/>
      <c r="AK14" s="335"/>
      <c r="AL14" s="177"/>
      <c r="AM14" s="89"/>
      <c r="AN14" s="89"/>
      <c r="AO14" s="89"/>
      <c r="AP14" s="89"/>
      <c r="AQ14" s="334"/>
      <c r="AR14" s="335"/>
      <c r="AS14" s="89"/>
      <c r="AT14" s="89"/>
      <c r="AU14" s="89"/>
      <c r="AV14" s="89"/>
      <c r="AW14" s="335"/>
      <c r="AX14" s="177"/>
      <c r="AY14" s="89"/>
      <c r="AZ14" s="89"/>
      <c r="BA14" s="89"/>
      <c r="BB14" s="89"/>
      <c r="BC14" s="334"/>
      <c r="BD14" s="335"/>
      <c r="BE14" s="89"/>
      <c r="BF14" s="89"/>
      <c r="BG14" s="89"/>
      <c r="BH14" s="89"/>
      <c r="BI14" s="335"/>
      <c r="BJ14" s="177"/>
      <c r="BK14" s="89"/>
      <c r="BL14" s="89"/>
      <c r="BM14" s="89"/>
      <c r="BN14" s="89"/>
      <c r="BO14" s="334"/>
      <c r="BP14" s="335"/>
      <c r="BQ14" s="89"/>
      <c r="BR14" s="89"/>
      <c r="BS14" s="89"/>
      <c r="BT14" s="89"/>
      <c r="BU14" s="335"/>
      <c r="BV14" s="177"/>
      <c r="BW14" s="89"/>
      <c r="BX14" s="89"/>
      <c r="BY14" s="89"/>
      <c r="BZ14" s="89"/>
      <c r="CA14" s="334"/>
      <c r="CB14" s="335"/>
      <c r="CC14" s="89"/>
      <c r="CD14" s="89"/>
      <c r="CE14" s="89"/>
      <c r="CF14" s="89"/>
      <c r="CG14" s="335"/>
      <c r="CH14" s="177"/>
      <c r="CI14" s="183"/>
      <c r="CJ14" s="183"/>
      <c r="CK14" s="183"/>
      <c r="CL14" s="183"/>
      <c r="CM14" s="177"/>
      <c r="CN14" s="183"/>
      <c r="CO14" s="183"/>
      <c r="CP14" s="183"/>
      <c r="CQ14" s="183"/>
      <c r="CR14" s="177"/>
      <c r="CS14" s="183"/>
      <c r="CT14" s="183"/>
      <c r="CU14" s="183"/>
      <c r="CV14" s="183"/>
      <c r="CW14" s="177"/>
    </row>
    <row r="15" spans="1:137" ht="15.75" customHeight="1">
      <c r="A15" s="119" t="s">
        <v>194</v>
      </c>
      <c r="B15" s="210">
        <v>1</v>
      </c>
      <c r="C15" s="214">
        <v>557153.98508767271</v>
      </c>
      <c r="D15" s="214">
        <v>476195.47329355235</v>
      </c>
      <c r="E15" s="214">
        <v>0</v>
      </c>
      <c r="F15" s="214">
        <v>0</v>
      </c>
      <c r="G15" s="368">
        <f t="shared" ref="G15:G22" si="3">SUM(C15:F15)</f>
        <v>1033349.4583812251</v>
      </c>
      <c r="H15" s="369">
        <v>0</v>
      </c>
      <c r="I15" s="214">
        <v>0</v>
      </c>
      <c r="J15" s="214">
        <v>0</v>
      </c>
      <c r="K15" s="214">
        <v>0</v>
      </c>
      <c r="L15" s="370">
        <f t="shared" ref="L15:L22" si="4">SUM(H15:K15)</f>
        <v>0</v>
      </c>
      <c r="M15" s="371">
        <f t="shared" ref="M15:M22" si="5">SUM(G15,L15)</f>
        <v>1033349.4583812251</v>
      </c>
      <c r="N15" s="210">
        <v>1</v>
      </c>
      <c r="O15" s="214">
        <v>1405383.5401951473</v>
      </c>
      <c r="P15" s="214">
        <v>1373925.7944823601</v>
      </c>
      <c r="Q15" s="214">
        <v>0</v>
      </c>
      <c r="R15" s="214">
        <v>0</v>
      </c>
      <c r="S15" s="368">
        <f t="shared" ref="S15:S22" si="6">SUM(O15:R15)</f>
        <v>2779309.3346775072</v>
      </c>
      <c r="T15" s="369">
        <v>0</v>
      </c>
      <c r="U15" s="214">
        <v>0</v>
      </c>
      <c r="V15" s="214">
        <v>0</v>
      </c>
      <c r="W15" s="214">
        <v>0</v>
      </c>
      <c r="X15" s="370">
        <f t="shared" ref="X15:X22" si="7">SUM(T15:W15)</f>
        <v>0</v>
      </c>
      <c r="Y15" s="371">
        <f t="shared" ref="Y15:Y22" si="8">SUM(S15,X15)</f>
        <v>2779309.3346775072</v>
      </c>
      <c r="Z15" s="210">
        <v>1</v>
      </c>
      <c r="AA15" s="214">
        <v>348236.43758206931</v>
      </c>
      <c r="AB15" s="214">
        <v>310957.81808922399</v>
      </c>
      <c r="AC15" s="214">
        <v>0</v>
      </c>
      <c r="AD15" s="214">
        <v>0</v>
      </c>
      <c r="AE15" s="368">
        <f t="shared" ref="AE15:AE22" si="9">SUM(AA15:AD15)</f>
        <v>659194.25567129324</v>
      </c>
      <c r="AF15" s="369">
        <v>0</v>
      </c>
      <c r="AG15" s="214">
        <v>0</v>
      </c>
      <c r="AH15" s="214">
        <v>0</v>
      </c>
      <c r="AI15" s="214">
        <v>0</v>
      </c>
      <c r="AJ15" s="370">
        <f t="shared" ref="AJ15:AJ22" si="10">SUM(AF15:AI15)</f>
        <v>0</v>
      </c>
      <c r="AK15" s="371">
        <f t="shared" ref="AK15:AK22" si="11">SUM(AE15,AJ15)</f>
        <v>659194.25567129324</v>
      </c>
      <c r="AL15" s="210">
        <v>1</v>
      </c>
      <c r="AM15" s="214">
        <v>13804391.103056397</v>
      </c>
      <c r="AN15" s="214">
        <v>13977703.934931751</v>
      </c>
      <c r="AO15" s="214">
        <v>0</v>
      </c>
      <c r="AP15" s="214">
        <v>0</v>
      </c>
      <c r="AQ15" s="368">
        <f t="shared" ref="AQ15:AQ22" si="12">SUM(AM15:AP15)</f>
        <v>27782095.037988149</v>
      </c>
      <c r="AR15" s="369">
        <v>0</v>
      </c>
      <c r="AS15" s="214">
        <v>0</v>
      </c>
      <c r="AT15" s="214">
        <v>0</v>
      </c>
      <c r="AU15" s="214">
        <v>0</v>
      </c>
      <c r="AV15" s="370">
        <f t="shared" ref="AV15:AV22" si="13">SUM(AR15:AU15)</f>
        <v>0</v>
      </c>
      <c r="AW15" s="371">
        <f t="shared" ref="AW15:AW22" si="14">SUM(AQ15,AV15)</f>
        <v>27782095.037988149</v>
      </c>
      <c r="AX15" s="210">
        <v>1</v>
      </c>
      <c r="AY15" s="214">
        <v>525681.88388868258</v>
      </c>
      <c r="AZ15" s="214">
        <v>448122.26167559903</v>
      </c>
      <c r="BA15" s="214">
        <v>0</v>
      </c>
      <c r="BB15" s="214">
        <v>0</v>
      </c>
      <c r="BC15" s="368">
        <f t="shared" ref="BC15:BC22" si="15">SUM(AY15:BB15)</f>
        <v>973804.14556428161</v>
      </c>
      <c r="BD15" s="369">
        <v>0</v>
      </c>
      <c r="BE15" s="214">
        <v>0</v>
      </c>
      <c r="BF15" s="214">
        <v>0</v>
      </c>
      <c r="BG15" s="214">
        <v>0</v>
      </c>
      <c r="BH15" s="370">
        <f t="shared" ref="BH15:BH22" si="16">SUM(BD15:BG15)</f>
        <v>0</v>
      </c>
      <c r="BI15" s="371">
        <f t="shared" ref="BI15:BI22" si="17">SUM(BC15,BH15)</f>
        <v>973804.14556428161</v>
      </c>
      <c r="BJ15" s="210">
        <v>1</v>
      </c>
      <c r="BK15" s="214">
        <v>0</v>
      </c>
      <c r="BL15" s="214">
        <v>0</v>
      </c>
      <c r="BM15" s="214">
        <v>0</v>
      </c>
      <c r="BN15" s="214">
        <v>0</v>
      </c>
      <c r="BO15" s="368">
        <f t="shared" ref="BO15:BO22" si="18">SUM(BK15:BN15)</f>
        <v>0</v>
      </c>
      <c r="BP15" s="369">
        <v>0</v>
      </c>
      <c r="BQ15" s="214">
        <v>0</v>
      </c>
      <c r="BR15" s="214">
        <v>0</v>
      </c>
      <c r="BS15" s="214">
        <v>0</v>
      </c>
      <c r="BT15" s="370">
        <f t="shared" ref="BT15:BT22" si="19">SUM(BP15:BS15)</f>
        <v>0</v>
      </c>
      <c r="BU15" s="371">
        <f t="shared" ref="BU15:BU22" si="20">SUM(BO15,BT15)</f>
        <v>0</v>
      </c>
      <c r="BV15" s="210">
        <v>1</v>
      </c>
      <c r="BW15" s="214">
        <v>1028762.7150157795</v>
      </c>
      <c r="BX15" s="214">
        <v>1014933.9878825832</v>
      </c>
      <c r="BY15" s="214">
        <v>0</v>
      </c>
      <c r="BZ15" s="214">
        <v>0</v>
      </c>
      <c r="CA15" s="368">
        <f t="shared" ref="CA15:CA22" si="21">SUM(BW15:BZ15)</f>
        <v>2043696.7028983627</v>
      </c>
      <c r="CB15" s="369">
        <v>0</v>
      </c>
      <c r="CC15" s="214">
        <v>0</v>
      </c>
      <c r="CD15" s="214">
        <v>0</v>
      </c>
      <c r="CE15" s="214">
        <v>0</v>
      </c>
      <c r="CF15" s="370">
        <f t="shared" ref="CF15:CF22" si="22">SUM(CB15:CE15)</f>
        <v>0</v>
      </c>
      <c r="CG15" s="371">
        <f t="shared" ref="CG15:CG22" si="23">SUM(CA15,CF15)</f>
        <v>2043696.7028983627</v>
      </c>
      <c r="CH15" s="210">
        <v>1</v>
      </c>
      <c r="CI15" s="370">
        <f>+C15+O15+AA15+AM15+AY15+BK15+BW15</f>
        <v>17669609.664825749</v>
      </c>
      <c r="CJ15" s="370">
        <f t="shared" ref="CJ15:CL22" si="24">+D15+P15+AB15+AN15+AZ15+BL15+BX15</f>
        <v>17601839.270355072</v>
      </c>
      <c r="CK15" s="370">
        <f t="shared" si="24"/>
        <v>0</v>
      </c>
      <c r="CL15" s="370">
        <f t="shared" si="24"/>
        <v>0</v>
      </c>
      <c r="CM15" s="372">
        <f>SUM(CI15:CL15)</f>
        <v>35271448.935180821</v>
      </c>
      <c r="CN15" s="370">
        <f>+H15+T15+AF15+AR15+BD15+BP15+CB15</f>
        <v>0</v>
      </c>
      <c r="CO15" s="370">
        <f t="shared" ref="CO15:CQ22" si="25">+I15+U15+AG15+AS15+BE15+BQ15+CC15</f>
        <v>0</v>
      </c>
      <c r="CP15" s="370">
        <f t="shared" si="25"/>
        <v>0</v>
      </c>
      <c r="CQ15" s="370">
        <f t="shared" si="25"/>
        <v>0</v>
      </c>
      <c r="CR15" s="372">
        <f>SUM(CN15:CQ15)</f>
        <v>0</v>
      </c>
      <c r="CS15" s="370">
        <f>CI15+CN15</f>
        <v>17669609.664825749</v>
      </c>
      <c r="CT15" s="370">
        <f t="shared" ref="CT15:CV22" si="26">CJ15+CO15</f>
        <v>17601839.270355072</v>
      </c>
      <c r="CU15" s="370">
        <f t="shared" si="26"/>
        <v>0</v>
      </c>
      <c r="CV15" s="370">
        <f t="shared" si="26"/>
        <v>0</v>
      </c>
      <c r="CW15" s="372">
        <f>SUM(CS15:CV15)</f>
        <v>35271448.935180821</v>
      </c>
      <c r="CX15" s="289"/>
      <c r="CY15" s="289"/>
      <c r="CZ15" s="289"/>
      <c r="DA15" s="289"/>
      <c r="DB15" s="289"/>
    </row>
    <row r="16" spans="1:137" ht="15.75" customHeight="1">
      <c r="A16" s="79" t="s">
        <v>1381</v>
      </c>
      <c r="B16" s="210"/>
      <c r="C16" s="214">
        <v>0</v>
      </c>
      <c r="D16" s="214">
        <v>0</v>
      </c>
      <c r="E16" s="214">
        <v>0</v>
      </c>
      <c r="F16" s="214">
        <v>0</v>
      </c>
      <c r="G16" s="368">
        <f t="shared" si="3"/>
        <v>0</v>
      </c>
      <c r="H16" s="373">
        <v>2344867.9222903661</v>
      </c>
      <c r="I16" s="212">
        <v>1860156.1281929051</v>
      </c>
      <c r="J16" s="212">
        <v>0</v>
      </c>
      <c r="K16" s="212">
        <v>0</v>
      </c>
      <c r="L16" s="370">
        <f t="shared" si="4"/>
        <v>4205024.0504832715</v>
      </c>
      <c r="M16" s="371">
        <f t="shared" si="5"/>
        <v>4205024.0504832715</v>
      </c>
      <c r="N16" s="210"/>
      <c r="O16" s="214">
        <v>0</v>
      </c>
      <c r="P16" s="214">
        <v>0</v>
      </c>
      <c r="Q16" s="214">
        <v>0</v>
      </c>
      <c r="R16" s="214">
        <v>0</v>
      </c>
      <c r="S16" s="368">
        <f t="shared" si="6"/>
        <v>0</v>
      </c>
      <c r="T16" s="373">
        <v>1822405.2028779318</v>
      </c>
      <c r="U16" s="212">
        <v>1761218.5235881326</v>
      </c>
      <c r="V16" s="212">
        <v>0</v>
      </c>
      <c r="W16" s="212">
        <v>0</v>
      </c>
      <c r="X16" s="370">
        <f t="shared" si="7"/>
        <v>3583623.7264660643</v>
      </c>
      <c r="Y16" s="371">
        <f t="shared" si="8"/>
        <v>3583623.7264660643</v>
      </c>
      <c r="Z16" s="210"/>
      <c r="AA16" s="214">
        <v>0</v>
      </c>
      <c r="AB16" s="214">
        <v>0</v>
      </c>
      <c r="AC16" s="214">
        <v>0</v>
      </c>
      <c r="AD16" s="214">
        <v>0</v>
      </c>
      <c r="AE16" s="368">
        <f t="shared" si="9"/>
        <v>0</v>
      </c>
      <c r="AF16" s="373">
        <v>343880.50928602071</v>
      </c>
      <c r="AG16" s="212">
        <v>314838.08583756816</v>
      </c>
      <c r="AH16" s="212">
        <v>0</v>
      </c>
      <c r="AI16" s="212">
        <v>0</v>
      </c>
      <c r="AJ16" s="370">
        <f t="shared" si="10"/>
        <v>658718.59512358881</v>
      </c>
      <c r="AK16" s="371">
        <f t="shared" si="11"/>
        <v>658718.59512358881</v>
      </c>
      <c r="AL16" s="210"/>
      <c r="AM16" s="214">
        <v>0</v>
      </c>
      <c r="AN16" s="214">
        <v>0</v>
      </c>
      <c r="AO16" s="214">
        <v>0</v>
      </c>
      <c r="AP16" s="214">
        <v>0</v>
      </c>
      <c r="AQ16" s="368">
        <f t="shared" si="12"/>
        <v>0</v>
      </c>
      <c r="AR16" s="373">
        <v>9208166.7516731173</v>
      </c>
      <c r="AS16" s="212">
        <v>9010796.2608407587</v>
      </c>
      <c r="AT16" s="212">
        <v>0</v>
      </c>
      <c r="AU16" s="212">
        <v>0</v>
      </c>
      <c r="AV16" s="370">
        <f t="shared" si="13"/>
        <v>18218963.012513876</v>
      </c>
      <c r="AW16" s="371">
        <f t="shared" si="14"/>
        <v>18218963.012513876</v>
      </c>
      <c r="AX16" s="210"/>
      <c r="AY16" s="214">
        <v>0</v>
      </c>
      <c r="AZ16" s="214">
        <v>0</v>
      </c>
      <c r="BA16" s="214">
        <v>0</v>
      </c>
      <c r="BB16" s="214">
        <v>0</v>
      </c>
      <c r="BC16" s="368">
        <f t="shared" si="15"/>
        <v>0</v>
      </c>
      <c r="BD16" s="373">
        <v>164292.36219744262</v>
      </c>
      <c r="BE16" s="212">
        <v>178744.67758786643</v>
      </c>
      <c r="BF16" s="212">
        <v>0</v>
      </c>
      <c r="BG16" s="212">
        <v>0</v>
      </c>
      <c r="BH16" s="370">
        <f t="shared" si="16"/>
        <v>343037.03978530905</v>
      </c>
      <c r="BI16" s="371">
        <f t="shared" si="17"/>
        <v>343037.03978530905</v>
      </c>
      <c r="BJ16" s="210"/>
      <c r="BK16" s="214">
        <v>0</v>
      </c>
      <c r="BL16" s="214">
        <v>0</v>
      </c>
      <c r="BM16" s="214">
        <v>0</v>
      </c>
      <c r="BN16" s="214">
        <v>0</v>
      </c>
      <c r="BO16" s="368">
        <f t="shared" si="18"/>
        <v>0</v>
      </c>
      <c r="BP16" s="373">
        <v>0</v>
      </c>
      <c r="BQ16" s="212">
        <v>0</v>
      </c>
      <c r="BR16" s="212">
        <v>0</v>
      </c>
      <c r="BS16" s="212">
        <v>0</v>
      </c>
      <c r="BT16" s="370">
        <f t="shared" si="19"/>
        <v>0</v>
      </c>
      <c r="BU16" s="371">
        <f t="shared" si="20"/>
        <v>0</v>
      </c>
      <c r="BV16" s="210"/>
      <c r="BW16" s="214">
        <v>0</v>
      </c>
      <c r="BX16" s="214">
        <v>0</v>
      </c>
      <c r="BY16" s="214">
        <v>0</v>
      </c>
      <c r="BZ16" s="214">
        <v>0</v>
      </c>
      <c r="CA16" s="368">
        <f t="shared" si="21"/>
        <v>0</v>
      </c>
      <c r="CB16" s="373">
        <v>543299.92220823269</v>
      </c>
      <c r="CC16" s="212">
        <v>505785.08387986495</v>
      </c>
      <c r="CD16" s="212">
        <v>0</v>
      </c>
      <c r="CE16" s="212">
        <v>0</v>
      </c>
      <c r="CF16" s="370">
        <f t="shared" si="22"/>
        <v>1049085.0060880976</v>
      </c>
      <c r="CG16" s="371">
        <f t="shared" si="23"/>
        <v>1049085.0060880976</v>
      </c>
      <c r="CH16" s="210"/>
      <c r="CI16" s="370">
        <f t="shared" ref="CI16:CI22" si="27">+C16+O16+AA16+AM16+AY16+BK16+BW16</f>
        <v>0</v>
      </c>
      <c r="CJ16" s="370">
        <f t="shared" si="24"/>
        <v>0</v>
      </c>
      <c r="CK16" s="370">
        <f t="shared" si="24"/>
        <v>0</v>
      </c>
      <c r="CL16" s="370">
        <f t="shared" si="24"/>
        <v>0</v>
      </c>
      <c r="CM16" s="372">
        <f t="shared" ref="CM16:CM29" si="28">SUM(CI16:CL16)</f>
        <v>0</v>
      </c>
      <c r="CN16" s="370">
        <f t="shared" ref="CN16:CN22" si="29">+H16+T16+AF16+AR16+BD16+BP16+CB16</f>
        <v>14426912.670533109</v>
      </c>
      <c r="CO16" s="370">
        <f t="shared" si="25"/>
        <v>13631538.759927098</v>
      </c>
      <c r="CP16" s="370">
        <f t="shared" si="25"/>
        <v>0</v>
      </c>
      <c r="CQ16" s="370">
        <f t="shared" si="25"/>
        <v>0</v>
      </c>
      <c r="CR16" s="372">
        <f t="shared" ref="CR16:CR29" si="30">SUM(CN16:CQ16)</f>
        <v>28058451.430460207</v>
      </c>
      <c r="CS16" s="370">
        <f t="shared" ref="CS16:CS22" si="31">CI16+CN16</f>
        <v>14426912.670533109</v>
      </c>
      <c r="CT16" s="370">
        <f t="shared" si="26"/>
        <v>13631538.759927098</v>
      </c>
      <c r="CU16" s="370">
        <f t="shared" si="26"/>
        <v>0</v>
      </c>
      <c r="CV16" s="370">
        <f t="shared" si="26"/>
        <v>0</v>
      </c>
      <c r="CW16" s="372">
        <f t="shared" ref="CW16:CW29" si="32">SUM(CS16:CV16)</f>
        <v>28058451.430460207</v>
      </c>
      <c r="CX16" s="289"/>
      <c r="CZ16" s="289"/>
      <c r="DB16" s="289"/>
    </row>
    <row r="17" spans="1:135" ht="15.75" customHeight="1">
      <c r="A17" s="79" t="s">
        <v>1382</v>
      </c>
      <c r="B17" s="210"/>
      <c r="C17" s="212">
        <v>0</v>
      </c>
      <c r="D17" s="212">
        <v>0</v>
      </c>
      <c r="E17" s="212">
        <v>0</v>
      </c>
      <c r="F17" s="212">
        <v>0</v>
      </c>
      <c r="G17" s="368">
        <f t="shared" si="3"/>
        <v>0</v>
      </c>
      <c r="H17" s="373">
        <v>163735.16600000008</v>
      </c>
      <c r="I17" s="212">
        <v>131942.78020000001</v>
      </c>
      <c r="J17" s="212">
        <v>0</v>
      </c>
      <c r="K17" s="212">
        <v>0</v>
      </c>
      <c r="L17" s="370">
        <f t="shared" si="4"/>
        <v>295677.94620000012</v>
      </c>
      <c r="M17" s="371">
        <f t="shared" si="5"/>
        <v>295677.94620000012</v>
      </c>
      <c r="N17" s="210"/>
      <c r="O17" s="212">
        <v>0</v>
      </c>
      <c r="P17" s="212">
        <v>0</v>
      </c>
      <c r="Q17" s="212">
        <v>0</v>
      </c>
      <c r="R17" s="212">
        <v>0</v>
      </c>
      <c r="S17" s="368">
        <f t="shared" si="6"/>
        <v>0</v>
      </c>
      <c r="T17" s="373">
        <v>147034.70179999998</v>
      </c>
      <c r="U17" s="212">
        <v>143816.77380000002</v>
      </c>
      <c r="V17" s="212">
        <v>0</v>
      </c>
      <c r="W17" s="212">
        <v>0</v>
      </c>
      <c r="X17" s="370">
        <f t="shared" si="7"/>
        <v>290851.47560000001</v>
      </c>
      <c r="Y17" s="371">
        <f t="shared" si="8"/>
        <v>290851.47560000001</v>
      </c>
      <c r="Z17" s="210"/>
      <c r="AA17" s="212">
        <v>0</v>
      </c>
      <c r="AB17" s="212">
        <v>0</v>
      </c>
      <c r="AC17" s="212">
        <v>0</v>
      </c>
      <c r="AD17" s="212">
        <v>0</v>
      </c>
      <c r="AE17" s="368">
        <f t="shared" si="9"/>
        <v>0</v>
      </c>
      <c r="AF17" s="373">
        <v>20069.488599999997</v>
      </c>
      <c r="AG17" s="212">
        <v>19059.716199999999</v>
      </c>
      <c r="AH17" s="212">
        <v>0</v>
      </c>
      <c r="AI17" s="212">
        <v>0</v>
      </c>
      <c r="AJ17" s="370">
        <f t="shared" si="10"/>
        <v>39129.204799999992</v>
      </c>
      <c r="AK17" s="371">
        <f t="shared" si="11"/>
        <v>39129.204799999992</v>
      </c>
      <c r="AL17" s="210"/>
      <c r="AM17" s="212">
        <v>0</v>
      </c>
      <c r="AN17" s="212">
        <v>0</v>
      </c>
      <c r="AO17" s="212">
        <v>0</v>
      </c>
      <c r="AP17" s="212">
        <v>0</v>
      </c>
      <c r="AQ17" s="368">
        <f t="shared" si="12"/>
        <v>0</v>
      </c>
      <c r="AR17" s="373">
        <v>584020.32779999997</v>
      </c>
      <c r="AS17" s="212">
        <v>582929.38199999905</v>
      </c>
      <c r="AT17" s="212">
        <v>0</v>
      </c>
      <c r="AU17" s="212">
        <v>0</v>
      </c>
      <c r="AV17" s="370">
        <f t="shared" si="13"/>
        <v>1166949.7097999989</v>
      </c>
      <c r="AW17" s="371">
        <f t="shared" si="14"/>
        <v>1166949.7097999989</v>
      </c>
      <c r="AX17" s="210"/>
      <c r="AY17" s="212">
        <v>0</v>
      </c>
      <c r="AZ17" s="212">
        <v>0</v>
      </c>
      <c r="BA17" s="212">
        <v>0</v>
      </c>
      <c r="BB17" s="212">
        <v>0</v>
      </c>
      <c r="BC17" s="368">
        <f t="shared" si="15"/>
        <v>0</v>
      </c>
      <c r="BD17" s="373">
        <v>6092.5129999999999</v>
      </c>
      <c r="BE17" s="212">
        <v>4887.5637999999999</v>
      </c>
      <c r="BF17" s="212">
        <v>0</v>
      </c>
      <c r="BG17" s="212">
        <v>0</v>
      </c>
      <c r="BH17" s="370">
        <f t="shared" si="16"/>
        <v>10980.076799999999</v>
      </c>
      <c r="BI17" s="371">
        <f t="shared" si="17"/>
        <v>10980.076799999999</v>
      </c>
      <c r="BJ17" s="210"/>
      <c r="BK17" s="212">
        <v>0</v>
      </c>
      <c r="BL17" s="212">
        <v>0</v>
      </c>
      <c r="BM17" s="212">
        <v>0</v>
      </c>
      <c r="BN17" s="212">
        <v>0</v>
      </c>
      <c r="BO17" s="368">
        <f t="shared" si="18"/>
        <v>0</v>
      </c>
      <c r="BP17" s="373">
        <v>0</v>
      </c>
      <c r="BQ17" s="212">
        <v>0</v>
      </c>
      <c r="BR17" s="212">
        <v>0</v>
      </c>
      <c r="BS17" s="212">
        <v>0</v>
      </c>
      <c r="BT17" s="370">
        <f t="shared" si="19"/>
        <v>0</v>
      </c>
      <c r="BU17" s="371">
        <f t="shared" si="20"/>
        <v>0</v>
      </c>
      <c r="BV17" s="210"/>
      <c r="BW17" s="212">
        <v>0</v>
      </c>
      <c r="BX17" s="212">
        <v>0</v>
      </c>
      <c r="BY17" s="212">
        <v>0</v>
      </c>
      <c r="BZ17" s="212">
        <v>0</v>
      </c>
      <c r="CA17" s="368">
        <f t="shared" si="21"/>
        <v>0</v>
      </c>
      <c r="CB17" s="373">
        <v>18361.5838</v>
      </c>
      <c r="CC17" s="212">
        <v>18830.131600000004</v>
      </c>
      <c r="CD17" s="212">
        <v>0</v>
      </c>
      <c r="CE17" s="212">
        <v>0</v>
      </c>
      <c r="CF17" s="370">
        <f t="shared" si="22"/>
        <v>37191.715400000001</v>
      </c>
      <c r="CG17" s="371">
        <f t="shared" si="23"/>
        <v>37191.715400000001</v>
      </c>
      <c r="CH17" s="210"/>
      <c r="CI17" s="370">
        <f t="shared" si="27"/>
        <v>0</v>
      </c>
      <c r="CJ17" s="370">
        <f t="shared" si="24"/>
        <v>0</v>
      </c>
      <c r="CK17" s="370">
        <f t="shared" si="24"/>
        <v>0</v>
      </c>
      <c r="CL17" s="370">
        <f t="shared" si="24"/>
        <v>0</v>
      </c>
      <c r="CM17" s="372">
        <f t="shared" si="28"/>
        <v>0</v>
      </c>
      <c r="CN17" s="370">
        <f t="shared" si="29"/>
        <v>939313.78100000008</v>
      </c>
      <c r="CO17" s="370">
        <f t="shared" si="25"/>
        <v>901466.34759999905</v>
      </c>
      <c r="CP17" s="370">
        <f t="shared" si="25"/>
        <v>0</v>
      </c>
      <c r="CQ17" s="370">
        <f t="shared" si="25"/>
        <v>0</v>
      </c>
      <c r="CR17" s="372">
        <f t="shared" si="30"/>
        <v>1840780.128599999</v>
      </c>
      <c r="CS17" s="370">
        <f t="shared" si="31"/>
        <v>939313.78100000008</v>
      </c>
      <c r="CT17" s="370">
        <f t="shared" si="26"/>
        <v>901466.34759999905</v>
      </c>
      <c r="CU17" s="370">
        <f t="shared" si="26"/>
        <v>0</v>
      </c>
      <c r="CV17" s="370">
        <f t="shared" si="26"/>
        <v>0</v>
      </c>
      <c r="CW17" s="372">
        <f t="shared" si="32"/>
        <v>1840780.128599999</v>
      </c>
      <c r="CZ17" s="289"/>
      <c r="DB17" s="289"/>
    </row>
    <row r="18" spans="1:135" ht="15.75" customHeight="1">
      <c r="A18" s="79" t="s">
        <v>1383</v>
      </c>
      <c r="B18" s="210"/>
      <c r="C18" s="212">
        <v>0</v>
      </c>
      <c r="D18" s="212">
        <v>0</v>
      </c>
      <c r="E18" s="212">
        <v>0</v>
      </c>
      <c r="F18" s="212">
        <v>0</v>
      </c>
      <c r="G18" s="368">
        <f t="shared" si="3"/>
        <v>0</v>
      </c>
      <c r="H18" s="373">
        <v>1006645.8618502188</v>
      </c>
      <c r="I18" s="212">
        <v>837501.16627678683</v>
      </c>
      <c r="J18" s="212">
        <v>0</v>
      </c>
      <c r="K18" s="212">
        <v>0</v>
      </c>
      <c r="L18" s="370">
        <f t="shared" si="4"/>
        <v>1844147.0281270058</v>
      </c>
      <c r="M18" s="371">
        <f t="shared" si="5"/>
        <v>1844147.0281270058</v>
      </c>
      <c r="N18" s="210"/>
      <c r="O18" s="212">
        <v>0</v>
      </c>
      <c r="P18" s="212">
        <v>0</v>
      </c>
      <c r="Q18" s="212">
        <v>0</v>
      </c>
      <c r="R18" s="212">
        <v>0</v>
      </c>
      <c r="S18" s="368">
        <f t="shared" si="6"/>
        <v>0</v>
      </c>
      <c r="T18" s="373">
        <v>892120.80755570601</v>
      </c>
      <c r="U18" s="212">
        <v>871565.02857976942</v>
      </c>
      <c r="V18" s="212">
        <v>0</v>
      </c>
      <c r="W18" s="212">
        <v>0</v>
      </c>
      <c r="X18" s="370">
        <f t="shared" si="7"/>
        <v>1763685.8361354754</v>
      </c>
      <c r="Y18" s="371">
        <f t="shared" si="8"/>
        <v>1763685.8361354754</v>
      </c>
      <c r="Z18" s="210"/>
      <c r="AA18" s="212">
        <v>0</v>
      </c>
      <c r="AB18" s="212">
        <v>0</v>
      </c>
      <c r="AC18" s="212">
        <v>0</v>
      </c>
      <c r="AD18" s="212">
        <v>0</v>
      </c>
      <c r="AE18" s="368">
        <f t="shared" si="9"/>
        <v>0</v>
      </c>
      <c r="AF18" s="373">
        <v>130969.67747526162</v>
      </c>
      <c r="AG18" s="212">
        <v>116874.28617747563</v>
      </c>
      <c r="AH18" s="212">
        <v>0</v>
      </c>
      <c r="AI18" s="212">
        <v>0</v>
      </c>
      <c r="AJ18" s="370">
        <f t="shared" si="10"/>
        <v>247843.96365273726</v>
      </c>
      <c r="AK18" s="371">
        <f t="shared" si="11"/>
        <v>247843.96365273726</v>
      </c>
      <c r="AL18" s="210"/>
      <c r="AM18" s="212">
        <v>0</v>
      </c>
      <c r="AN18" s="212">
        <v>0</v>
      </c>
      <c r="AO18" s="212">
        <v>0</v>
      </c>
      <c r="AP18" s="212">
        <v>0</v>
      </c>
      <c r="AQ18" s="368">
        <f t="shared" si="12"/>
        <v>0</v>
      </c>
      <c r="AR18" s="373">
        <v>2806157.4842009414</v>
      </c>
      <c r="AS18" s="212">
        <v>2841983.2704161471</v>
      </c>
      <c r="AT18" s="212">
        <v>0</v>
      </c>
      <c r="AU18" s="212">
        <v>0</v>
      </c>
      <c r="AV18" s="370">
        <f t="shared" si="13"/>
        <v>5648140.7546170885</v>
      </c>
      <c r="AW18" s="371">
        <f t="shared" si="14"/>
        <v>5648140.7546170885</v>
      </c>
      <c r="AX18" s="210"/>
      <c r="AY18" s="212">
        <v>0</v>
      </c>
      <c r="AZ18" s="212">
        <v>0</v>
      </c>
      <c r="BA18" s="212">
        <v>0</v>
      </c>
      <c r="BB18" s="212">
        <v>0</v>
      </c>
      <c r="BC18" s="368">
        <f t="shared" si="15"/>
        <v>0</v>
      </c>
      <c r="BD18" s="373">
        <v>35825.786215206099</v>
      </c>
      <c r="BE18" s="212">
        <v>30540.014478536345</v>
      </c>
      <c r="BF18" s="212">
        <v>0</v>
      </c>
      <c r="BG18" s="212">
        <v>0</v>
      </c>
      <c r="BH18" s="370">
        <f t="shared" si="16"/>
        <v>66365.800693742436</v>
      </c>
      <c r="BI18" s="371">
        <f t="shared" si="17"/>
        <v>66365.800693742436</v>
      </c>
      <c r="BJ18" s="210"/>
      <c r="BK18" s="212">
        <v>0</v>
      </c>
      <c r="BL18" s="212">
        <v>0</v>
      </c>
      <c r="BM18" s="212">
        <v>0</v>
      </c>
      <c r="BN18" s="212">
        <v>0</v>
      </c>
      <c r="BO18" s="368">
        <f t="shared" si="18"/>
        <v>0</v>
      </c>
      <c r="BP18" s="373">
        <v>0</v>
      </c>
      <c r="BQ18" s="212">
        <v>0</v>
      </c>
      <c r="BR18" s="212">
        <v>0</v>
      </c>
      <c r="BS18" s="212">
        <v>0</v>
      </c>
      <c r="BT18" s="370">
        <f t="shared" si="19"/>
        <v>0</v>
      </c>
      <c r="BU18" s="371">
        <f t="shared" si="20"/>
        <v>0</v>
      </c>
      <c r="BV18" s="210"/>
      <c r="BW18" s="212">
        <v>0</v>
      </c>
      <c r="BX18" s="212">
        <v>0</v>
      </c>
      <c r="BY18" s="212">
        <v>0</v>
      </c>
      <c r="BZ18" s="212">
        <v>0</v>
      </c>
      <c r="CA18" s="368">
        <f t="shared" si="21"/>
        <v>0</v>
      </c>
      <c r="CB18" s="373">
        <v>63429.260840037037</v>
      </c>
      <c r="CC18" s="212">
        <v>63429.260840037037</v>
      </c>
      <c r="CD18" s="212">
        <v>0</v>
      </c>
      <c r="CE18" s="212">
        <v>0</v>
      </c>
      <c r="CF18" s="370">
        <f t="shared" si="22"/>
        <v>126858.52168007407</v>
      </c>
      <c r="CG18" s="371">
        <f t="shared" si="23"/>
        <v>126858.52168007407</v>
      </c>
      <c r="CH18" s="210"/>
      <c r="CI18" s="370">
        <f t="shared" si="27"/>
        <v>0</v>
      </c>
      <c r="CJ18" s="370">
        <f t="shared" si="24"/>
        <v>0</v>
      </c>
      <c r="CK18" s="370">
        <f t="shared" si="24"/>
        <v>0</v>
      </c>
      <c r="CL18" s="370">
        <f t="shared" si="24"/>
        <v>0</v>
      </c>
      <c r="CM18" s="372">
        <f t="shared" si="28"/>
        <v>0</v>
      </c>
      <c r="CN18" s="370">
        <f t="shared" si="29"/>
        <v>4935148.8781373706</v>
      </c>
      <c r="CO18" s="370">
        <f t="shared" si="25"/>
        <v>4761893.0267687524</v>
      </c>
      <c r="CP18" s="370">
        <f t="shared" si="25"/>
        <v>0</v>
      </c>
      <c r="CQ18" s="370">
        <f t="shared" si="25"/>
        <v>0</v>
      </c>
      <c r="CR18" s="372">
        <f t="shared" si="30"/>
        <v>9697041.9049061239</v>
      </c>
      <c r="CS18" s="370">
        <f t="shared" si="31"/>
        <v>4935148.8781373706</v>
      </c>
      <c r="CT18" s="370">
        <f t="shared" si="26"/>
        <v>4761893.0267687524</v>
      </c>
      <c r="CU18" s="370">
        <f t="shared" si="26"/>
        <v>0</v>
      </c>
      <c r="CV18" s="370">
        <f t="shared" si="26"/>
        <v>0</v>
      </c>
      <c r="CW18" s="372">
        <f t="shared" si="32"/>
        <v>9697041.9049061239</v>
      </c>
    </row>
    <row r="19" spans="1:135" ht="15.75" customHeight="1">
      <c r="A19" s="119" t="s">
        <v>196</v>
      </c>
      <c r="B19" s="210">
        <v>2</v>
      </c>
      <c r="C19" s="213">
        <f t="shared" ref="C19:F19" si="33">SUM(C16:C18)</f>
        <v>0</v>
      </c>
      <c r="D19" s="213">
        <f t="shared" si="33"/>
        <v>0</v>
      </c>
      <c r="E19" s="213">
        <f t="shared" si="33"/>
        <v>0</v>
      </c>
      <c r="F19" s="213">
        <f t="shared" si="33"/>
        <v>0</v>
      </c>
      <c r="G19" s="368">
        <f t="shared" si="3"/>
        <v>0</v>
      </c>
      <c r="H19" s="374">
        <f t="shared" ref="H19:K19" si="34">SUM(H16:H18)</f>
        <v>3515248.9501405852</v>
      </c>
      <c r="I19" s="213">
        <f t="shared" si="34"/>
        <v>2829600.0746696917</v>
      </c>
      <c r="J19" s="213">
        <f t="shared" si="34"/>
        <v>0</v>
      </c>
      <c r="K19" s="213">
        <f t="shared" si="34"/>
        <v>0</v>
      </c>
      <c r="L19" s="370">
        <f t="shared" si="4"/>
        <v>6344849.0248102769</v>
      </c>
      <c r="M19" s="371">
        <f t="shared" si="5"/>
        <v>6344849.0248102769</v>
      </c>
      <c r="N19" s="210">
        <v>2</v>
      </c>
      <c r="O19" s="213">
        <f t="shared" ref="O19:R19" si="35">SUM(O16:O18)</f>
        <v>0</v>
      </c>
      <c r="P19" s="213">
        <f t="shared" si="35"/>
        <v>0</v>
      </c>
      <c r="Q19" s="213">
        <f t="shared" si="35"/>
        <v>0</v>
      </c>
      <c r="R19" s="213">
        <f t="shared" si="35"/>
        <v>0</v>
      </c>
      <c r="S19" s="368">
        <f t="shared" si="6"/>
        <v>0</v>
      </c>
      <c r="T19" s="374">
        <f t="shared" ref="T19:W19" si="36">SUM(T16:T18)</f>
        <v>2861560.7122336375</v>
      </c>
      <c r="U19" s="213">
        <f t="shared" si="36"/>
        <v>2776600.3259679023</v>
      </c>
      <c r="V19" s="213">
        <f t="shared" si="36"/>
        <v>0</v>
      </c>
      <c r="W19" s="213">
        <f t="shared" si="36"/>
        <v>0</v>
      </c>
      <c r="X19" s="370">
        <f t="shared" si="7"/>
        <v>5638161.0382015398</v>
      </c>
      <c r="Y19" s="371">
        <f t="shared" si="8"/>
        <v>5638161.0382015398</v>
      </c>
      <c r="Z19" s="210">
        <v>2</v>
      </c>
      <c r="AA19" s="213">
        <f t="shared" ref="AA19:AD19" si="37">SUM(AA16:AA18)</f>
        <v>0</v>
      </c>
      <c r="AB19" s="213">
        <f t="shared" si="37"/>
        <v>0</v>
      </c>
      <c r="AC19" s="213">
        <f t="shared" si="37"/>
        <v>0</v>
      </c>
      <c r="AD19" s="213">
        <f t="shared" si="37"/>
        <v>0</v>
      </c>
      <c r="AE19" s="368">
        <f t="shared" si="9"/>
        <v>0</v>
      </c>
      <c r="AF19" s="374">
        <f t="shared" ref="AF19:AI19" si="38">SUM(AF16:AF18)</f>
        <v>494919.67536128231</v>
      </c>
      <c r="AG19" s="213">
        <f t="shared" si="38"/>
        <v>450772.08821504383</v>
      </c>
      <c r="AH19" s="213">
        <f t="shared" si="38"/>
        <v>0</v>
      </c>
      <c r="AI19" s="213">
        <f t="shared" si="38"/>
        <v>0</v>
      </c>
      <c r="AJ19" s="370">
        <f t="shared" si="10"/>
        <v>945691.76357632619</v>
      </c>
      <c r="AK19" s="371">
        <f t="shared" si="11"/>
        <v>945691.76357632619</v>
      </c>
      <c r="AL19" s="210">
        <v>2</v>
      </c>
      <c r="AM19" s="213">
        <f t="shared" ref="AM19:AP19" si="39">SUM(AM16:AM18)</f>
        <v>0</v>
      </c>
      <c r="AN19" s="213">
        <f t="shared" si="39"/>
        <v>0</v>
      </c>
      <c r="AO19" s="213">
        <f t="shared" si="39"/>
        <v>0</v>
      </c>
      <c r="AP19" s="213">
        <f t="shared" si="39"/>
        <v>0</v>
      </c>
      <c r="AQ19" s="368">
        <f t="shared" si="12"/>
        <v>0</v>
      </c>
      <c r="AR19" s="374">
        <f t="shared" ref="AR19:AU19" si="40">SUM(AR16:AR18)</f>
        <v>12598344.563674059</v>
      </c>
      <c r="AS19" s="213">
        <f t="shared" si="40"/>
        <v>12435708.913256906</v>
      </c>
      <c r="AT19" s="213">
        <f t="shared" si="40"/>
        <v>0</v>
      </c>
      <c r="AU19" s="213">
        <f t="shared" si="40"/>
        <v>0</v>
      </c>
      <c r="AV19" s="370">
        <f t="shared" si="13"/>
        <v>25034053.476930965</v>
      </c>
      <c r="AW19" s="371">
        <f t="shared" si="14"/>
        <v>25034053.476930965</v>
      </c>
      <c r="AX19" s="210">
        <v>2</v>
      </c>
      <c r="AY19" s="213">
        <f t="shared" ref="AY19:BB19" si="41">SUM(AY16:AY18)</f>
        <v>0</v>
      </c>
      <c r="AZ19" s="213">
        <f t="shared" si="41"/>
        <v>0</v>
      </c>
      <c r="BA19" s="213">
        <f t="shared" si="41"/>
        <v>0</v>
      </c>
      <c r="BB19" s="213">
        <f t="shared" si="41"/>
        <v>0</v>
      </c>
      <c r="BC19" s="368">
        <f t="shared" si="15"/>
        <v>0</v>
      </c>
      <c r="BD19" s="374">
        <f t="shared" ref="BD19:BG19" si="42">SUM(BD16:BD18)</f>
        <v>206210.66141264874</v>
      </c>
      <c r="BE19" s="213">
        <f t="shared" si="42"/>
        <v>214172.25586640279</v>
      </c>
      <c r="BF19" s="213">
        <f t="shared" si="42"/>
        <v>0</v>
      </c>
      <c r="BG19" s="213">
        <f t="shared" si="42"/>
        <v>0</v>
      </c>
      <c r="BH19" s="370">
        <f t="shared" si="16"/>
        <v>420382.9172790515</v>
      </c>
      <c r="BI19" s="371">
        <f t="shared" si="17"/>
        <v>420382.9172790515</v>
      </c>
      <c r="BJ19" s="210">
        <v>2</v>
      </c>
      <c r="BK19" s="213">
        <f t="shared" ref="BK19:BN19" si="43">SUM(BK16:BK18)</f>
        <v>0</v>
      </c>
      <c r="BL19" s="213">
        <f t="shared" si="43"/>
        <v>0</v>
      </c>
      <c r="BM19" s="213">
        <f t="shared" si="43"/>
        <v>0</v>
      </c>
      <c r="BN19" s="213">
        <f t="shared" si="43"/>
        <v>0</v>
      </c>
      <c r="BO19" s="368">
        <f t="shared" si="18"/>
        <v>0</v>
      </c>
      <c r="BP19" s="374">
        <f t="shared" ref="BP19:BS19" si="44">SUM(BP16:BP18)</f>
        <v>0</v>
      </c>
      <c r="BQ19" s="213">
        <f t="shared" si="44"/>
        <v>0</v>
      </c>
      <c r="BR19" s="213">
        <f t="shared" si="44"/>
        <v>0</v>
      </c>
      <c r="BS19" s="213">
        <f t="shared" si="44"/>
        <v>0</v>
      </c>
      <c r="BT19" s="370">
        <f t="shared" si="19"/>
        <v>0</v>
      </c>
      <c r="BU19" s="371">
        <f t="shared" si="20"/>
        <v>0</v>
      </c>
      <c r="BV19" s="210">
        <v>2</v>
      </c>
      <c r="BW19" s="213">
        <f t="shared" ref="BW19:BZ19" si="45">SUM(BW16:BW18)</f>
        <v>0</v>
      </c>
      <c r="BX19" s="213">
        <f t="shared" si="45"/>
        <v>0</v>
      </c>
      <c r="BY19" s="213">
        <f t="shared" si="45"/>
        <v>0</v>
      </c>
      <c r="BZ19" s="213">
        <f t="shared" si="45"/>
        <v>0</v>
      </c>
      <c r="CA19" s="368">
        <f t="shared" si="21"/>
        <v>0</v>
      </c>
      <c r="CB19" s="374">
        <f t="shared" ref="CB19:CE19" si="46">SUM(CB16:CB18)</f>
        <v>625090.76684826973</v>
      </c>
      <c r="CC19" s="213">
        <f t="shared" si="46"/>
        <v>588044.47631990199</v>
      </c>
      <c r="CD19" s="213">
        <f t="shared" si="46"/>
        <v>0</v>
      </c>
      <c r="CE19" s="213">
        <f t="shared" si="46"/>
        <v>0</v>
      </c>
      <c r="CF19" s="370">
        <f t="shared" si="22"/>
        <v>1213135.2431681717</v>
      </c>
      <c r="CG19" s="371">
        <f t="shared" si="23"/>
        <v>1213135.2431681717</v>
      </c>
      <c r="CH19" s="210">
        <v>2</v>
      </c>
      <c r="CI19" s="370">
        <f t="shared" si="27"/>
        <v>0</v>
      </c>
      <c r="CJ19" s="370">
        <f t="shared" si="24"/>
        <v>0</v>
      </c>
      <c r="CK19" s="370">
        <f t="shared" si="24"/>
        <v>0</v>
      </c>
      <c r="CL19" s="370">
        <f t="shared" si="24"/>
        <v>0</v>
      </c>
      <c r="CM19" s="372">
        <f t="shared" si="28"/>
        <v>0</v>
      </c>
      <c r="CN19" s="370">
        <f t="shared" si="29"/>
        <v>20301375.329670481</v>
      </c>
      <c r="CO19" s="370">
        <f t="shared" si="25"/>
        <v>19294898.134295851</v>
      </c>
      <c r="CP19" s="370">
        <f t="shared" si="25"/>
        <v>0</v>
      </c>
      <c r="CQ19" s="370">
        <f t="shared" si="25"/>
        <v>0</v>
      </c>
      <c r="CR19" s="372">
        <f t="shared" si="30"/>
        <v>39596273.463966332</v>
      </c>
      <c r="CS19" s="370">
        <f t="shared" si="31"/>
        <v>20301375.329670481</v>
      </c>
      <c r="CT19" s="370">
        <f t="shared" si="26"/>
        <v>19294898.134295851</v>
      </c>
      <c r="CU19" s="370">
        <f t="shared" si="26"/>
        <v>0</v>
      </c>
      <c r="CV19" s="370">
        <f t="shared" si="26"/>
        <v>0</v>
      </c>
      <c r="CW19" s="372">
        <f t="shared" si="32"/>
        <v>39596273.463966332</v>
      </c>
      <c r="CX19" s="289"/>
      <c r="CY19" s="289"/>
      <c r="CZ19" s="289"/>
      <c r="DA19" s="289"/>
      <c r="DB19" s="289"/>
    </row>
    <row r="20" spans="1:135" ht="15.75" customHeight="1">
      <c r="A20" s="79" t="s">
        <v>198</v>
      </c>
      <c r="B20" s="210">
        <v>3</v>
      </c>
      <c r="C20" s="212">
        <v>0</v>
      </c>
      <c r="D20" s="212">
        <v>0</v>
      </c>
      <c r="E20" s="212">
        <v>0</v>
      </c>
      <c r="F20" s="212">
        <v>0</v>
      </c>
      <c r="G20" s="368">
        <f t="shared" si="3"/>
        <v>0</v>
      </c>
      <c r="H20" s="373">
        <v>0</v>
      </c>
      <c r="I20" s="212">
        <v>0</v>
      </c>
      <c r="J20" s="212">
        <v>0</v>
      </c>
      <c r="K20" s="212">
        <v>0</v>
      </c>
      <c r="L20" s="370">
        <f t="shared" si="4"/>
        <v>0</v>
      </c>
      <c r="M20" s="371">
        <f t="shared" si="5"/>
        <v>0</v>
      </c>
      <c r="N20" s="210">
        <v>3</v>
      </c>
      <c r="O20" s="212">
        <v>0</v>
      </c>
      <c r="P20" s="212">
        <v>0</v>
      </c>
      <c r="Q20" s="212">
        <v>0</v>
      </c>
      <c r="R20" s="212">
        <v>0</v>
      </c>
      <c r="S20" s="368">
        <f t="shared" si="6"/>
        <v>0</v>
      </c>
      <c r="T20" s="373">
        <v>0</v>
      </c>
      <c r="U20" s="212">
        <v>0</v>
      </c>
      <c r="V20" s="212">
        <v>0</v>
      </c>
      <c r="W20" s="212">
        <v>0</v>
      </c>
      <c r="X20" s="370">
        <f t="shared" si="7"/>
        <v>0</v>
      </c>
      <c r="Y20" s="371">
        <f t="shared" si="8"/>
        <v>0</v>
      </c>
      <c r="Z20" s="210">
        <v>3</v>
      </c>
      <c r="AA20" s="212">
        <v>0</v>
      </c>
      <c r="AB20" s="212">
        <v>0</v>
      </c>
      <c r="AC20" s="212">
        <v>0</v>
      </c>
      <c r="AD20" s="212">
        <v>0</v>
      </c>
      <c r="AE20" s="368">
        <f t="shared" si="9"/>
        <v>0</v>
      </c>
      <c r="AF20" s="373">
        <v>0</v>
      </c>
      <c r="AG20" s="212">
        <v>0</v>
      </c>
      <c r="AH20" s="212">
        <v>0</v>
      </c>
      <c r="AI20" s="212">
        <v>0</v>
      </c>
      <c r="AJ20" s="370">
        <f t="shared" si="10"/>
        <v>0</v>
      </c>
      <c r="AK20" s="371">
        <f t="shared" si="11"/>
        <v>0</v>
      </c>
      <c r="AL20" s="210">
        <v>3</v>
      </c>
      <c r="AM20" s="212">
        <v>0</v>
      </c>
      <c r="AN20" s="212">
        <v>0</v>
      </c>
      <c r="AO20" s="212">
        <v>0</v>
      </c>
      <c r="AP20" s="212">
        <v>0</v>
      </c>
      <c r="AQ20" s="368">
        <f t="shared" si="12"/>
        <v>0</v>
      </c>
      <c r="AR20" s="373">
        <v>0</v>
      </c>
      <c r="AS20" s="212">
        <v>0</v>
      </c>
      <c r="AT20" s="212">
        <v>0</v>
      </c>
      <c r="AU20" s="212">
        <v>0</v>
      </c>
      <c r="AV20" s="370">
        <f t="shared" si="13"/>
        <v>0</v>
      </c>
      <c r="AW20" s="371">
        <f t="shared" si="14"/>
        <v>0</v>
      </c>
      <c r="AX20" s="210">
        <v>3</v>
      </c>
      <c r="AY20" s="212">
        <v>0</v>
      </c>
      <c r="AZ20" s="212">
        <v>0</v>
      </c>
      <c r="BA20" s="212">
        <v>0</v>
      </c>
      <c r="BB20" s="212">
        <v>0</v>
      </c>
      <c r="BC20" s="368">
        <f t="shared" si="15"/>
        <v>0</v>
      </c>
      <c r="BD20" s="373">
        <v>0</v>
      </c>
      <c r="BE20" s="212">
        <v>0</v>
      </c>
      <c r="BF20" s="212">
        <v>0</v>
      </c>
      <c r="BG20" s="212">
        <v>0</v>
      </c>
      <c r="BH20" s="370">
        <f t="shared" si="16"/>
        <v>0</v>
      </c>
      <c r="BI20" s="371">
        <f t="shared" si="17"/>
        <v>0</v>
      </c>
      <c r="BJ20" s="210">
        <v>3</v>
      </c>
      <c r="BK20" s="212">
        <v>0</v>
      </c>
      <c r="BL20" s="212">
        <v>0</v>
      </c>
      <c r="BM20" s="212">
        <v>0</v>
      </c>
      <c r="BN20" s="212">
        <v>0</v>
      </c>
      <c r="BO20" s="368">
        <f t="shared" si="18"/>
        <v>0</v>
      </c>
      <c r="BP20" s="373">
        <v>0</v>
      </c>
      <c r="BQ20" s="212">
        <v>0</v>
      </c>
      <c r="BR20" s="212">
        <v>0</v>
      </c>
      <c r="BS20" s="212">
        <v>0</v>
      </c>
      <c r="BT20" s="370">
        <f t="shared" si="19"/>
        <v>0</v>
      </c>
      <c r="BU20" s="371">
        <f t="shared" si="20"/>
        <v>0</v>
      </c>
      <c r="BV20" s="210">
        <v>3</v>
      </c>
      <c r="BW20" s="212">
        <v>0</v>
      </c>
      <c r="BX20" s="212">
        <v>0</v>
      </c>
      <c r="BY20" s="212">
        <v>0</v>
      </c>
      <c r="BZ20" s="212">
        <v>0</v>
      </c>
      <c r="CA20" s="368">
        <f t="shared" si="21"/>
        <v>0</v>
      </c>
      <c r="CB20" s="373">
        <v>0</v>
      </c>
      <c r="CC20" s="212">
        <v>0</v>
      </c>
      <c r="CD20" s="212">
        <v>0</v>
      </c>
      <c r="CE20" s="212">
        <v>0</v>
      </c>
      <c r="CF20" s="370">
        <f t="shared" si="22"/>
        <v>0</v>
      </c>
      <c r="CG20" s="371">
        <f t="shared" si="23"/>
        <v>0</v>
      </c>
      <c r="CH20" s="210">
        <v>3</v>
      </c>
      <c r="CI20" s="370">
        <f t="shared" si="27"/>
        <v>0</v>
      </c>
      <c r="CJ20" s="370">
        <f t="shared" si="24"/>
        <v>0</v>
      </c>
      <c r="CK20" s="370">
        <f t="shared" si="24"/>
        <v>0</v>
      </c>
      <c r="CL20" s="370">
        <f t="shared" si="24"/>
        <v>0</v>
      </c>
      <c r="CM20" s="372">
        <f t="shared" si="28"/>
        <v>0</v>
      </c>
      <c r="CN20" s="370">
        <f t="shared" si="29"/>
        <v>0</v>
      </c>
      <c r="CO20" s="370">
        <f t="shared" si="25"/>
        <v>0</v>
      </c>
      <c r="CP20" s="370">
        <f t="shared" si="25"/>
        <v>0</v>
      </c>
      <c r="CQ20" s="370">
        <f t="shared" si="25"/>
        <v>0</v>
      </c>
      <c r="CR20" s="372">
        <f t="shared" si="30"/>
        <v>0</v>
      </c>
      <c r="CS20" s="370">
        <f t="shared" si="31"/>
        <v>0</v>
      </c>
      <c r="CT20" s="370">
        <f t="shared" si="26"/>
        <v>0</v>
      </c>
      <c r="CU20" s="370">
        <f t="shared" si="26"/>
        <v>0</v>
      </c>
      <c r="CV20" s="370">
        <f t="shared" si="26"/>
        <v>0</v>
      </c>
      <c r="CW20" s="372">
        <f t="shared" si="32"/>
        <v>0</v>
      </c>
      <c r="CX20" s="289"/>
      <c r="CZ20" s="289"/>
      <c r="DB20" s="289"/>
    </row>
    <row r="21" spans="1:135" ht="15.75" customHeight="1">
      <c r="A21" s="79" t="s">
        <v>200</v>
      </c>
      <c r="B21" s="210">
        <v>4</v>
      </c>
      <c r="C21" s="212">
        <v>0</v>
      </c>
      <c r="D21" s="212">
        <v>0</v>
      </c>
      <c r="E21" s="212">
        <v>0</v>
      </c>
      <c r="F21" s="212">
        <v>0</v>
      </c>
      <c r="G21" s="368">
        <f t="shared" si="3"/>
        <v>0</v>
      </c>
      <c r="H21" s="373">
        <v>0</v>
      </c>
      <c r="I21" s="212">
        <v>0</v>
      </c>
      <c r="J21" s="212">
        <v>0</v>
      </c>
      <c r="K21" s="212">
        <v>0</v>
      </c>
      <c r="L21" s="370">
        <f t="shared" si="4"/>
        <v>0</v>
      </c>
      <c r="M21" s="371">
        <f t="shared" si="5"/>
        <v>0</v>
      </c>
      <c r="N21" s="210">
        <v>4</v>
      </c>
      <c r="O21" s="212">
        <v>0</v>
      </c>
      <c r="P21" s="212">
        <v>0</v>
      </c>
      <c r="Q21" s="212">
        <v>0</v>
      </c>
      <c r="R21" s="212">
        <v>0</v>
      </c>
      <c r="S21" s="368">
        <f t="shared" si="6"/>
        <v>0</v>
      </c>
      <c r="T21" s="373">
        <v>0</v>
      </c>
      <c r="U21" s="212">
        <v>0</v>
      </c>
      <c r="V21" s="212">
        <v>0</v>
      </c>
      <c r="W21" s="212">
        <v>0</v>
      </c>
      <c r="X21" s="370">
        <f t="shared" si="7"/>
        <v>0</v>
      </c>
      <c r="Y21" s="371">
        <f t="shared" si="8"/>
        <v>0</v>
      </c>
      <c r="Z21" s="210">
        <v>4</v>
      </c>
      <c r="AA21" s="212">
        <v>0</v>
      </c>
      <c r="AB21" s="212">
        <v>0</v>
      </c>
      <c r="AC21" s="212">
        <v>0</v>
      </c>
      <c r="AD21" s="212">
        <v>0</v>
      </c>
      <c r="AE21" s="368">
        <f t="shared" si="9"/>
        <v>0</v>
      </c>
      <c r="AF21" s="373">
        <v>0</v>
      </c>
      <c r="AG21" s="212">
        <v>0</v>
      </c>
      <c r="AH21" s="212">
        <v>0</v>
      </c>
      <c r="AI21" s="212">
        <v>0</v>
      </c>
      <c r="AJ21" s="370">
        <f t="shared" si="10"/>
        <v>0</v>
      </c>
      <c r="AK21" s="371">
        <f t="shared" si="11"/>
        <v>0</v>
      </c>
      <c r="AL21" s="210">
        <v>4</v>
      </c>
      <c r="AM21" s="212">
        <v>0</v>
      </c>
      <c r="AN21" s="212">
        <v>0</v>
      </c>
      <c r="AO21" s="212">
        <v>0</v>
      </c>
      <c r="AP21" s="212">
        <v>0</v>
      </c>
      <c r="AQ21" s="368">
        <f t="shared" si="12"/>
        <v>0</v>
      </c>
      <c r="AR21" s="373">
        <v>0</v>
      </c>
      <c r="AS21" s="212">
        <v>0</v>
      </c>
      <c r="AT21" s="212">
        <v>0</v>
      </c>
      <c r="AU21" s="212">
        <v>0</v>
      </c>
      <c r="AV21" s="370">
        <f t="shared" si="13"/>
        <v>0</v>
      </c>
      <c r="AW21" s="371">
        <f t="shared" si="14"/>
        <v>0</v>
      </c>
      <c r="AX21" s="210">
        <v>4</v>
      </c>
      <c r="AY21" s="212">
        <v>0</v>
      </c>
      <c r="AZ21" s="212">
        <v>0</v>
      </c>
      <c r="BA21" s="212">
        <v>0</v>
      </c>
      <c r="BB21" s="212">
        <v>0</v>
      </c>
      <c r="BC21" s="368">
        <f t="shared" si="15"/>
        <v>0</v>
      </c>
      <c r="BD21" s="373">
        <v>0</v>
      </c>
      <c r="BE21" s="212">
        <v>0</v>
      </c>
      <c r="BF21" s="212">
        <v>0</v>
      </c>
      <c r="BG21" s="212">
        <v>0</v>
      </c>
      <c r="BH21" s="370">
        <f t="shared" si="16"/>
        <v>0</v>
      </c>
      <c r="BI21" s="371">
        <f t="shared" si="17"/>
        <v>0</v>
      </c>
      <c r="BJ21" s="210">
        <v>4</v>
      </c>
      <c r="BK21" s="212">
        <v>0</v>
      </c>
      <c r="BL21" s="212">
        <v>0</v>
      </c>
      <c r="BM21" s="212">
        <v>0</v>
      </c>
      <c r="BN21" s="212">
        <v>0</v>
      </c>
      <c r="BO21" s="368">
        <f t="shared" si="18"/>
        <v>0</v>
      </c>
      <c r="BP21" s="373">
        <v>0</v>
      </c>
      <c r="BQ21" s="212">
        <v>0</v>
      </c>
      <c r="BR21" s="212">
        <v>0</v>
      </c>
      <c r="BS21" s="212">
        <v>0</v>
      </c>
      <c r="BT21" s="370">
        <f t="shared" si="19"/>
        <v>0</v>
      </c>
      <c r="BU21" s="371">
        <f t="shared" si="20"/>
        <v>0</v>
      </c>
      <c r="BV21" s="210">
        <v>4</v>
      </c>
      <c r="BW21" s="212">
        <v>0</v>
      </c>
      <c r="BX21" s="212">
        <v>0</v>
      </c>
      <c r="BY21" s="212">
        <v>0</v>
      </c>
      <c r="BZ21" s="212">
        <v>0</v>
      </c>
      <c r="CA21" s="368">
        <f t="shared" si="21"/>
        <v>0</v>
      </c>
      <c r="CB21" s="373">
        <v>0</v>
      </c>
      <c r="CC21" s="212">
        <v>0</v>
      </c>
      <c r="CD21" s="212">
        <v>0</v>
      </c>
      <c r="CE21" s="212">
        <v>0</v>
      </c>
      <c r="CF21" s="370">
        <f t="shared" si="22"/>
        <v>0</v>
      </c>
      <c r="CG21" s="371">
        <f t="shared" si="23"/>
        <v>0</v>
      </c>
      <c r="CH21" s="210">
        <v>4</v>
      </c>
      <c r="CI21" s="370">
        <f t="shared" si="27"/>
        <v>0</v>
      </c>
      <c r="CJ21" s="370">
        <f t="shared" si="24"/>
        <v>0</v>
      </c>
      <c r="CK21" s="370">
        <f t="shared" si="24"/>
        <v>0</v>
      </c>
      <c r="CL21" s="370">
        <f t="shared" si="24"/>
        <v>0</v>
      </c>
      <c r="CM21" s="372">
        <f t="shared" si="28"/>
        <v>0</v>
      </c>
      <c r="CN21" s="370">
        <f t="shared" si="29"/>
        <v>0</v>
      </c>
      <c r="CO21" s="370">
        <f t="shared" si="25"/>
        <v>0</v>
      </c>
      <c r="CP21" s="370">
        <f t="shared" si="25"/>
        <v>0</v>
      </c>
      <c r="CQ21" s="370">
        <f t="shared" si="25"/>
        <v>0</v>
      </c>
      <c r="CR21" s="372">
        <f t="shared" si="30"/>
        <v>0</v>
      </c>
      <c r="CS21" s="370">
        <f t="shared" si="31"/>
        <v>0</v>
      </c>
      <c r="CT21" s="370">
        <f t="shared" si="26"/>
        <v>0</v>
      </c>
      <c r="CU21" s="370">
        <f t="shared" si="26"/>
        <v>0</v>
      </c>
      <c r="CV21" s="370">
        <f t="shared" si="26"/>
        <v>0</v>
      </c>
      <c r="CW21" s="372">
        <f t="shared" si="32"/>
        <v>0</v>
      </c>
      <c r="CX21" s="289"/>
      <c r="CZ21" s="289"/>
      <c r="DB21" s="289"/>
    </row>
    <row r="22" spans="1:135" ht="15.75" customHeight="1">
      <c r="A22" s="119" t="s">
        <v>202</v>
      </c>
      <c r="B22" s="210">
        <v>5</v>
      </c>
      <c r="C22" s="121">
        <f t="shared" ref="C22:F22" si="47">C15+C19+C20+C21</f>
        <v>557153.98508767271</v>
      </c>
      <c r="D22" s="121">
        <f t="shared" si="47"/>
        <v>476195.47329355235</v>
      </c>
      <c r="E22" s="121">
        <f t="shared" si="47"/>
        <v>0</v>
      </c>
      <c r="F22" s="121">
        <f t="shared" si="47"/>
        <v>0</v>
      </c>
      <c r="G22" s="368">
        <f t="shared" si="3"/>
        <v>1033349.4583812251</v>
      </c>
      <c r="H22" s="199">
        <f t="shared" ref="H22:K22" si="48">H15+H19+H20+H21</f>
        <v>3515248.9501405852</v>
      </c>
      <c r="I22" s="121">
        <f t="shared" si="48"/>
        <v>2829600.0746696917</v>
      </c>
      <c r="J22" s="121">
        <f t="shared" si="48"/>
        <v>0</v>
      </c>
      <c r="K22" s="121">
        <f t="shared" si="48"/>
        <v>0</v>
      </c>
      <c r="L22" s="370">
        <f t="shared" si="4"/>
        <v>6344849.0248102769</v>
      </c>
      <c r="M22" s="199">
        <f t="shared" si="5"/>
        <v>7378198.4831915023</v>
      </c>
      <c r="N22" s="210">
        <v>5</v>
      </c>
      <c r="O22" s="121">
        <f t="shared" ref="O22:R22" si="49">O15+O19+O20+O21</f>
        <v>1405383.5401951473</v>
      </c>
      <c r="P22" s="121">
        <f t="shared" si="49"/>
        <v>1373925.7944823601</v>
      </c>
      <c r="Q22" s="121">
        <f t="shared" si="49"/>
        <v>0</v>
      </c>
      <c r="R22" s="121">
        <f t="shared" si="49"/>
        <v>0</v>
      </c>
      <c r="S22" s="368">
        <f t="shared" si="6"/>
        <v>2779309.3346775072</v>
      </c>
      <c r="T22" s="199">
        <f t="shared" ref="T22:W22" si="50">T15+T19+T20+T21</f>
        <v>2861560.7122336375</v>
      </c>
      <c r="U22" s="121">
        <f t="shared" si="50"/>
        <v>2776600.3259679023</v>
      </c>
      <c r="V22" s="121">
        <f t="shared" si="50"/>
        <v>0</v>
      </c>
      <c r="W22" s="121">
        <f t="shared" si="50"/>
        <v>0</v>
      </c>
      <c r="X22" s="370">
        <f t="shared" si="7"/>
        <v>5638161.0382015398</v>
      </c>
      <c r="Y22" s="199">
        <f t="shared" si="8"/>
        <v>8417470.3728790469</v>
      </c>
      <c r="Z22" s="210">
        <v>5</v>
      </c>
      <c r="AA22" s="121">
        <f t="shared" ref="AA22:AD22" si="51">AA15+AA19+AA20+AA21</f>
        <v>348236.43758206931</v>
      </c>
      <c r="AB22" s="121">
        <f t="shared" si="51"/>
        <v>310957.81808922399</v>
      </c>
      <c r="AC22" s="121">
        <f t="shared" si="51"/>
        <v>0</v>
      </c>
      <c r="AD22" s="121">
        <f t="shared" si="51"/>
        <v>0</v>
      </c>
      <c r="AE22" s="368">
        <f t="shared" si="9"/>
        <v>659194.25567129324</v>
      </c>
      <c r="AF22" s="199">
        <f t="shared" ref="AF22:AI22" si="52">AF15+AF19+AF20+AF21</f>
        <v>494919.67536128231</v>
      </c>
      <c r="AG22" s="121">
        <f t="shared" si="52"/>
        <v>450772.08821504383</v>
      </c>
      <c r="AH22" s="121">
        <f t="shared" si="52"/>
        <v>0</v>
      </c>
      <c r="AI22" s="121">
        <f t="shared" si="52"/>
        <v>0</v>
      </c>
      <c r="AJ22" s="370">
        <f t="shared" si="10"/>
        <v>945691.76357632619</v>
      </c>
      <c r="AK22" s="199">
        <f t="shared" si="11"/>
        <v>1604886.0192476194</v>
      </c>
      <c r="AL22" s="210">
        <v>5</v>
      </c>
      <c r="AM22" s="121">
        <f t="shared" ref="AM22:AP22" si="53">AM15+AM19+AM20+AM21</f>
        <v>13804391.103056397</v>
      </c>
      <c r="AN22" s="121">
        <f t="shared" si="53"/>
        <v>13977703.934931751</v>
      </c>
      <c r="AO22" s="121">
        <f t="shared" si="53"/>
        <v>0</v>
      </c>
      <c r="AP22" s="121">
        <f t="shared" si="53"/>
        <v>0</v>
      </c>
      <c r="AQ22" s="368">
        <f t="shared" si="12"/>
        <v>27782095.037988149</v>
      </c>
      <c r="AR22" s="199">
        <f t="shared" ref="AR22:AU22" si="54">AR15+AR19+AR20+AR21</f>
        <v>12598344.563674059</v>
      </c>
      <c r="AS22" s="121">
        <f t="shared" si="54"/>
        <v>12435708.913256906</v>
      </c>
      <c r="AT22" s="121">
        <f t="shared" si="54"/>
        <v>0</v>
      </c>
      <c r="AU22" s="121">
        <f t="shared" si="54"/>
        <v>0</v>
      </c>
      <c r="AV22" s="370">
        <f t="shared" si="13"/>
        <v>25034053.476930965</v>
      </c>
      <c r="AW22" s="199">
        <f t="shared" si="14"/>
        <v>52816148.514919117</v>
      </c>
      <c r="AX22" s="210">
        <v>5</v>
      </c>
      <c r="AY22" s="121">
        <f t="shared" ref="AY22:BB22" si="55">AY15+AY19+AY20+AY21</f>
        <v>525681.88388868258</v>
      </c>
      <c r="AZ22" s="121">
        <f t="shared" si="55"/>
        <v>448122.26167559903</v>
      </c>
      <c r="BA22" s="121">
        <f t="shared" si="55"/>
        <v>0</v>
      </c>
      <c r="BB22" s="121">
        <f t="shared" si="55"/>
        <v>0</v>
      </c>
      <c r="BC22" s="368">
        <f t="shared" si="15"/>
        <v>973804.14556428161</v>
      </c>
      <c r="BD22" s="199">
        <f t="shared" ref="BD22:BG22" si="56">BD15+BD19+BD20+BD21</f>
        <v>206210.66141264874</v>
      </c>
      <c r="BE22" s="121">
        <f t="shared" si="56"/>
        <v>214172.25586640279</v>
      </c>
      <c r="BF22" s="121">
        <f t="shared" si="56"/>
        <v>0</v>
      </c>
      <c r="BG22" s="121">
        <f t="shared" si="56"/>
        <v>0</v>
      </c>
      <c r="BH22" s="370">
        <f t="shared" si="16"/>
        <v>420382.9172790515</v>
      </c>
      <c r="BI22" s="199">
        <f t="shared" si="17"/>
        <v>1394187.062843333</v>
      </c>
      <c r="BJ22" s="210">
        <v>5</v>
      </c>
      <c r="BK22" s="121">
        <f t="shared" ref="BK22:BN22" si="57">BK15+BK19+BK20+BK21</f>
        <v>0</v>
      </c>
      <c r="BL22" s="121">
        <f t="shared" si="57"/>
        <v>0</v>
      </c>
      <c r="BM22" s="121">
        <f t="shared" si="57"/>
        <v>0</v>
      </c>
      <c r="BN22" s="121">
        <f t="shared" si="57"/>
        <v>0</v>
      </c>
      <c r="BO22" s="368">
        <f t="shared" si="18"/>
        <v>0</v>
      </c>
      <c r="BP22" s="199">
        <f t="shared" ref="BP22:BS22" si="58">BP15+BP19+BP20+BP21</f>
        <v>0</v>
      </c>
      <c r="BQ22" s="121">
        <f t="shared" si="58"/>
        <v>0</v>
      </c>
      <c r="BR22" s="121">
        <f t="shared" si="58"/>
        <v>0</v>
      </c>
      <c r="BS22" s="121">
        <f t="shared" si="58"/>
        <v>0</v>
      </c>
      <c r="BT22" s="370">
        <f t="shared" si="19"/>
        <v>0</v>
      </c>
      <c r="BU22" s="199">
        <f t="shared" si="20"/>
        <v>0</v>
      </c>
      <c r="BV22" s="210">
        <v>5</v>
      </c>
      <c r="BW22" s="121">
        <f t="shared" ref="BW22:BZ22" si="59">BW15+BW19+BW20+BW21</f>
        <v>1028762.7150157795</v>
      </c>
      <c r="BX22" s="121">
        <f t="shared" si="59"/>
        <v>1014933.9878825832</v>
      </c>
      <c r="BY22" s="121">
        <f t="shared" si="59"/>
        <v>0</v>
      </c>
      <c r="BZ22" s="121">
        <f t="shared" si="59"/>
        <v>0</v>
      </c>
      <c r="CA22" s="368">
        <f t="shared" si="21"/>
        <v>2043696.7028983627</v>
      </c>
      <c r="CB22" s="199">
        <f t="shared" ref="CB22:CE22" si="60">CB15+CB19+CB20+CB21</f>
        <v>625090.76684826973</v>
      </c>
      <c r="CC22" s="121">
        <f t="shared" si="60"/>
        <v>588044.47631990199</v>
      </c>
      <c r="CD22" s="121">
        <f t="shared" si="60"/>
        <v>0</v>
      </c>
      <c r="CE22" s="121">
        <f t="shared" si="60"/>
        <v>0</v>
      </c>
      <c r="CF22" s="370">
        <f t="shared" si="22"/>
        <v>1213135.2431681717</v>
      </c>
      <c r="CG22" s="199">
        <f t="shared" si="23"/>
        <v>3256831.9460665341</v>
      </c>
      <c r="CH22" s="210">
        <v>5</v>
      </c>
      <c r="CI22" s="370">
        <f t="shared" si="27"/>
        <v>17669609.664825749</v>
      </c>
      <c r="CJ22" s="370">
        <f t="shared" si="24"/>
        <v>17601839.270355072</v>
      </c>
      <c r="CK22" s="370">
        <f t="shared" si="24"/>
        <v>0</v>
      </c>
      <c r="CL22" s="370">
        <f t="shared" si="24"/>
        <v>0</v>
      </c>
      <c r="CM22" s="372">
        <f t="shared" si="28"/>
        <v>35271448.935180821</v>
      </c>
      <c r="CN22" s="370">
        <f t="shared" si="29"/>
        <v>20301375.329670481</v>
      </c>
      <c r="CO22" s="370">
        <f t="shared" si="25"/>
        <v>19294898.134295851</v>
      </c>
      <c r="CP22" s="370">
        <f t="shared" si="25"/>
        <v>0</v>
      </c>
      <c r="CQ22" s="370">
        <f t="shared" si="25"/>
        <v>0</v>
      </c>
      <c r="CR22" s="372">
        <f t="shared" si="30"/>
        <v>39596273.463966332</v>
      </c>
      <c r="CS22" s="370">
        <f t="shared" si="31"/>
        <v>37970984.994496226</v>
      </c>
      <c r="CT22" s="370">
        <f t="shared" si="26"/>
        <v>36896737.404650927</v>
      </c>
      <c r="CU22" s="370">
        <f t="shared" si="26"/>
        <v>0</v>
      </c>
      <c r="CV22" s="370">
        <f t="shared" si="26"/>
        <v>0</v>
      </c>
      <c r="CW22" s="372">
        <f t="shared" si="32"/>
        <v>74867722.399147153</v>
      </c>
      <c r="CX22" s="289"/>
      <c r="CZ22" s="289"/>
      <c r="DB22" s="289"/>
    </row>
    <row r="23" spans="1:135" ht="15.75" customHeight="1">
      <c r="A23" s="119" t="s">
        <v>172</v>
      </c>
      <c r="B23" s="177"/>
      <c r="C23" s="162"/>
      <c r="D23" s="162"/>
      <c r="E23" s="162"/>
      <c r="F23" s="162"/>
      <c r="G23" s="340"/>
      <c r="H23" s="341"/>
      <c r="I23" s="162"/>
      <c r="J23" s="162"/>
      <c r="K23" s="162"/>
      <c r="L23" s="162"/>
      <c r="M23" s="341"/>
      <c r="N23" s="177"/>
      <c r="O23" s="162"/>
      <c r="P23" s="162"/>
      <c r="Q23" s="162"/>
      <c r="R23" s="162"/>
      <c r="S23" s="340"/>
      <c r="T23" s="341"/>
      <c r="U23" s="162"/>
      <c r="V23" s="162"/>
      <c r="W23" s="162"/>
      <c r="X23" s="162"/>
      <c r="Y23" s="341"/>
      <c r="Z23" s="177"/>
      <c r="AA23" s="162"/>
      <c r="AB23" s="162"/>
      <c r="AC23" s="162"/>
      <c r="AD23" s="162"/>
      <c r="AE23" s="340"/>
      <c r="AF23" s="341"/>
      <c r="AG23" s="162"/>
      <c r="AH23" s="162"/>
      <c r="AI23" s="162"/>
      <c r="AJ23" s="162"/>
      <c r="AK23" s="341"/>
      <c r="AL23" s="177"/>
      <c r="AM23" s="162"/>
      <c r="AN23" s="162"/>
      <c r="AO23" s="162"/>
      <c r="AP23" s="162"/>
      <c r="AQ23" s="340"/>
      <c r="AR23" s="341"/>
      <c r="AS23" s="162"/>
      <c r="AT23" s="162"/>
      <c r="AU23" s="162"/>
      <c r="AV23" s="162"/>
      <c r="AW23" s="341"/>
      <c r="AX23" s="177"/>
      <c r="AY23" s="162"/>
      <c r="AZ23" s="162"/>
      <c r="BA23" s="162"/>
      <c r="BB23" s="162"/>
      <c r="BC23" s="340"/>
      <c r="BD23" s="341"/>
      <c r="BE23" s="162"/>
      <c r="BF23" s="162"/>
      <c r="BG23" s="162"/>
      <c r="BH23" s="162"/>
      <c r="BI23" s="341"/>
      <c r="BJ23" s="177"/>
      <c r="BK23" s="162"/>
      <c r="BL23" s="162"/>
      <c r="BM23" s="162"/>
      <c r="BN23" s="162"/>
      <c r="BO23" s="340"/>
      <c r="BP23" s="341"/>
      <c r="BQ23" s="162"/>
      <c r="BR23" s="162"/>
      <c r="BS23" s="162"/>
      <c r="BT23" s="162"/>
      <c r="BU23" s="341"/>
      <c r="BV23" s="177"/>
      <c r="BW23" s="162"/>
      <c r="BX23" s="162"/>
      <c r="BY23" s="162"/>
      <c r="BZ23" s="162"/>
      <c r="CA23" s="340"/>
      <c r="CB23" s="341"/>
      <c r="CC23" s="162"/>
      <c r="CD23" s="162"/>
      <c r="CE23" s="162"/>
      <c r="CF23" s="162"/>
      <c r="CG23" s="341"/>
      <c r="CH23" s="177"/>
      <c r="CI23" s="162"/>
      <c r="CJ23" s="162"/>
      <c r="CK23" s="162"/>
      <c r="CL23" s="162"/>
      <c r="CM23" s="375"/>
      <c r="CN23" s="162"/>
      <c r="CO23" s="162"/>
      <c r="CP23" s="162"/>
      <c r="CQ23" s="162"/>
      <c r="CR23" s="375"/>
      <c r="CS23" s="162"/>
      <c r="CT23" s="162"/>
      <c r="CU23" s="162"/>
      <c r="CV23" s="162"/>
      <c r="CW23" s="375"/>
    </row>
    <row r="24" spans="1:135" ht="15.75" customHeight="1">
      <c r="A24" s="79" t="s">
        <v>204</v>
      </c>
      <c r="B24" s="210">
        <v>6</v>
      </c>
      <c r="C24" s="212">
        <v>0</v>
      </c>
      <c r="D24" s="212">
        <v>0</v>
      </c>
      <c r="E24" s="212">
        <v>0</v>
      </c>
      <c r="F24" s="212">
        <v>0</v>
      </c>
      <c r="G24" s="368">
        <f t="shared" ref="G24:G29" si="61">SUM(C24:F24)</f>
        <v>0</v>
      </c>
      <c r="H24" s="373">
        <v>0</v>
      </c>
      <c r="I24" s="212">
        <v>0</v>
      </c>
      <c r="J24" s="212">
        <v>0</v>
      </c>
      <c r="K24" s="212">
        <v>0</v>
      </c>
      <c r="L24" s="370">
        <f t="shared" ref="L24:L29" si="62">SUM(H24:K24)</f>
        <v>0</v>
      </c>
      <c r="M24" s="371">
        <f t="shared" ref="M24:M29" si="63">SUM(G24,L24)</f>
        <v>0</v>
      </c>
      <c r="N24" s="210">
        <v>6</v>
      </c>
      <c r="O24" s="212">
        <v>0</v>
      </c>
      <c r="P24" s="212">
        <v>0</v>
      </c>
      <c r="Q24" s="212">
        <v>0</v>
      </c>
      <c r="R24" s="212">
        <v>0</v>
      </c>
      <c r="S24" s="368">
        <f t="shared" ref="S24:S29" si="64">SUM(O24:R24)</f>
        <v>0</v>
      </c>
      <c r="T24" s="373">
        <v>0</v>
      </c>
      <c r="U24" s="212">
        <v>0</v>
      </c>
      <c r="V24" s="212">
        <v>0</v>
      </c>
      <c r="W24" s="212">
        <v>0</v>
      </c>
      <c r="X24" s="370">
        <f t="shared" ref="X24:X29" si="65">SUM(T24:W24)</f>
        <v>0</v>
      </c>
      <c r="Y24" s="371">
        <f t="shared" ref="Y24:Y29" si="66">SUM(S24,X24)</f>
        <v>0</v>
      </c>
      <c r="Z24" s="210">
        <v>6</v>
      </c>
      <c r="AA24" s="212">
        <v>0</v>
      </c>
      <c r="AB24" s="212">
        <v>0</v>
      </c>
      <c r="AC24" s="212">
        <v>0</v>
      </c>
      <c r="AD24" s="212">
        <v>0</v>
      </c>
      <c r="AE24" s="368">
        <f t="shared" ref="AE24:AE29" si="67">SUM(AA24:AD24)</f>
        <v>0</v>
      </c>
      <c r="AF24" s="373">
        <v>0</v>
      </c>
      <c r="AG24" s="212">
        <v>0</v>
      </c>
      <c r="AH24" s="212">
        <v>0</v>
      </c>
      <c r="AI24" s="212">
        <v>0</v>
      </c>
      <c r="AJ24" s="370">
        <f t="shared" ref="AJ24:AJ29" si="68">SUM(AF24:AI24)</f>
        <v>0</v>
      </c>
      <c r="AK24" s="371">
        <f t="shared" ref="AK24:AK29" si="69">SUM(AE24,AJ24)</f>
        <v>0</v>
      </c>
      <c r="AL24" s="210">
        <v>6</v>
      </c>
      <c r="AM24" s="212">
        <v>0</v>
      </c>
      <c r="AN24" s="212">
        <v>0</v>
      </c>
      <c r="AO24" s="212">
        <v>0</v>
      </c>
      <c r="AP24" s="212">
        <v>0</v>
      </c>
      <c r="AQ24" s="368">
        <f t="shared" ref="AQ24:AQ29" si="70">SUM(AM24:AP24)</f>
        <v>0</v>
      </c>
      <c r="AR24" s="373">
        <v>0</v>
      </c>
      <c r="AS24" s="212">
        <v>0</v>
      </c>
      <c r="AT24" s="212">
        <v>0</v>
      </c>
      <c r="AU24" s="212">
        <v>0</v>
      </c>
      <c r="AV24" s="370">
        <f t="shared" ref="AV24:AV29" si="71">SUM(AR24:AU24)</f>
        <v>0</v>
      </c>
      <c r="AW24" s="371">
        <f t="shared" ref="AW24:AW29" si="72">SUM(AQ24,AV24)</f>
        <v>0</v>
      </c>
      <c r="AX24" s="210">
        <v>6</v>
      </c>
      <c r="AY24" s="212">
        <v>0</v>
      </c>
      <c r="AZ24" s="212">
        <v>0</v>
      </c>
      <c r="BA24" s="212">
        <v>0</v>
      </c>
      <c r="BB24" s="212">
        <v>0</v>
      </c>
      <c r="BC24" s="368">
        <f t="shared" ref="BC24:BC29" si="73">SUM(AY24:BB24)</f>
        <v>0</v>
      </c>
      <c r="BD24" s="373">
        <v>0</v>
      </c>
      <c r="BE24" s="212">
        <v>0</v>
      </c>
      <c r="BF24" s="212">
        <v>0</v>
      </c>
      <c r="BG24" s="212">
        <v>0</v>
      </c>
      <c r="BH24" s="370">
        <f t="shared" ref="BH24:BH29" si="74">SUM(BD24:BG24)</f>
        <v>0</v>
      </c>
      <c r="BI24" s="371">
        <f t="shared" ref="BI24:BI29" si="75">SUM(BC24,BH24)</f>
        <v>0</v>
      </c>
      <c r="BJ24" s="210">
        <v>6</v>
      </c>
      <c r="BK24" s="212">
        <v>0</v>
      </c>
      <c r="BL24" s="212">
        <v>0</v>
      </c>
      <c r="BM24" s="212">
        <v>0</v>
      </c>
      <c r="BN24" s="212">
        <v>0</v>
      </c>
      <c r="BO24" s="368">
        <f t="shared" ref="BO24:BO29" si="76">SUM(BK24:BN24)</f>
        <v>0</v>
      </c>
      <c r="BP24" s="373">
        <v>0</v>
      </c>
      <c r="BQ24" s="212">
        <v>0</v>
      </c>
      <c r="BR24" s="212">
        <v>0</v>
      </c>
      <c r="BS24" s="212">
        <v>0</v>
      </c>
      <c r="BT24" s="370">
        <f t="shared" ref="BT24:BT29" si="77">SUM(BP24:BS24)</f>
        <v>0</v>
      </c>
      <c r="BU24" s="371">
        <f t="shared" ref="BU24:BU29" si="78">SUM(BO24,BT24)</f>
        <v>0</v>
      </c>
      <c r="BV24" s="210">
        <v>6</v>
      </c>
      <c r="BW24" s="212">
        <v>0</v>
      </c>
      <c r="BX24" s="212">
        <v>0</v>
      </c>
      <c r="BY24" s="212">
        <v>0</v>
      </c>
      <c r="BZ24" s="212">
        <v>0</v>
      </c>
      <c r="CA24" s="368">
        <f t="shared" ref="CA24:CA29" si="79">SUM(BW24:BZ24)</f>
        <v>0</v>
      </c>
      <c r="CB24" s="373">
        <v>0</v>
      </c>
      <c r="CC24" s="212">
        <v>0</v>
      </c>
      <c r="CD24" s="212">
        <v>0</v>
      </c>
      <c r="CE24" s="212">
        <v>0</v>
      </c>
      <c r="CF24" s="370">
        <f t="shared" ref="CF24:CF29" si="80">SUM(CB24:CE24)</f>
        <v>0</v>
      </c>
      <c r="CG24" s="371">
        <f t="shared" ref="CG24:CG29" si="81">SUM(CA24,CF24)</f>
        <v>0</v>
      </c>
      <c r="CH24" s="210">
        <v>6</v>
      </c>
      <c r="CI24" s="370">
        <f t="shared" ref="CI24:CL29" si="82">+C24+O24+AA24+AM24+AY24+BK24+BW24</f>
        <v>0</v>
      </c>
      <c r="CJ24" s="370">
        <f t="shared" si="82"/>
        <v>0</v>
      </c>
      <c r="CK24" s="370">
        <f t="shared" si="82"/>
        <v>0</v>
      </c>
      <c r="CL24" s="370">
        <f t="shared" si="82"/>
        <v>0</v>
      </c>
      <c r="CM24" s="372">
        <f t="shared" si="28"/>
        <v>0</v>
      </c>
      <c r="CN24" s="370">
        <f t="shared" ref="CN24:CQ29" si="83">+H24+T24+AF24+AR24+BD24+BP24+CB24</f>
        <v>0</v>
      </c>
      <c r="CO24" s="370">
        <f t="shared" si="83"/>
        <v>0</v>
      </c>
      <c r="CP24" s="370">
        <f t="shared" si="83"/>
        <v>0</v>
      </c>
      <c r="CQ24" s="370">
        <f t="shared" si="83"/>
        <v>0</v>
      </c>
      <c r="CR24" s="372">
        <f t="shared" si="30"/>
        <v>0</v>
      </c>
      <c r="CS24" s="370">
        <f t="shared" ref="CS24:CV29" si="84">CI24+CN24</f>
        <v>0</v>
      </c>
      <c r="CT24" s="370">
        <f t="shared" si="84"/>
        <v>0</v>
      </c>
      <c r="CU24" s="370">
        <f t="shared" si="84"/>
        <v>0</v>
      </c>
      <c r="CV24" s="370">
        <f t="shared" si="84"/>
        <v>0</v>
      </c>
      <c r="CW24" s="372">
        <f t="shared" si="32"/>
        <v>0</v>
      </c>
      <c r="CX24" s="289"/>
      <c r="CY24" s="289"/>
      <c r="CZ24" s="289"/>
      <c r="DA24" s="289"/>
      <c r="DB24" s="289"/>
    </row>
    <row r="25" spans="1:135" ht="15.75" customHeight="1">
      <c r="A25" s="79" t="s">
        <v>206</v>
      </c>
      <c r="B25" s="210">
        <v>7</v>
      </c>
      <c r="C25" s="212">
        <v>0</v>
      </c>
      <c r="D25" s="212">
        <v>0</v>
      </c>
      <c r="E25" s="212">
        <v>0</v>
      </c>
      <c r="F25" s="212">
        <v>0</v>
      </c>
      <c r="G25" s="368">
        <f t="shared" si="61"/>
        <v>0</v>
      </c>
      <c r="H25" s="373">
        <v>0</v>
      </c>
      <c r="I25" s="212">
        <v>0</v>
      </c>
      <c r="J25" s="212">
        <v>0</v>
      </c>
      <c r="K25" s="212">
        <v>0</v>
      </c>
      <c r="L25" s="370">
        <f t="shared" si="62"/>
        <v>0</v>
      </c>
      <c r="M25" s="371">
        <f t="shared" si="63"/>
        <v>0</v>
      </c>
      <c r="N25" s="210">
        <v>7</v>
      </c>
      <c r="O25" s="212">
        <v>0</v>
      </c>
      <c r="P25" s="212">
        <v>0</v>
      </c>
      <c r="Q25" s="212">
        <v>0</v>
      </c>
      <c r="R25" s="212">
        <v>0</v>
      </c>
      <c r="S25" s="368">
        <f t="shared" si="64"/>
        <v>0</v>
      </c>
      <c r="T25" s="373">
        <v>0</v>
      </c>
      <c r="U25" s="212">
        <v>0</v>
      </c>
      <c r="V25" s="212">
        <v>0</v>
      </c>
      <c r="W25" s="212">
        <v>0</v>
      </c>
      <c r="X25" s="370">
        <f t="shared" si="65"/>
        <v>0</v>
      </c>
      <c r="Y25" s="371">
        <f t="shared" si="66"/>
        <v>0</v>
      </c>
      <c r="Z25" s="210">
        <v>7</v>
      </c>
      <c r="AA25" s="212">
        <v>0</v>
      </c>
      <c r="AB25" s="212">
        <v>0</v>
      </c>
      <c r="AC25" s="212">
        <v>0</v>
      </c>
      <c r="AD25" s="212">
        <v>0</v>
      </c>
      <c r="AE25" s="368">
        <f t="shared" si="67"/>
        <v>0</v>
      </c>
      <c r="AF25" s="373">
        <v>0</v>
      </c>
      <c r="AG25" s="212">
        <v>0</v>
      </c>
      <c r="AH25" s="212">
        <v>0</v>
      </c>
      <c r="AI25" s="212">
        <v>0</v>
      </c>
      <c r="AJ25" s="370">
        <f t="shared" si="68"/>
        <v>0</v>
      </c>
      <c r="AK25" s="371">
        <f t="shared" si="69"/>
        <v>0</v>
      </c>
      <c r="AL25" s="210">
        <v>7</v>
      </c>
      <c r="AM25" s="212">
        <v>0</v>
      </c>
      <c r="AN25" s="212">
        <v>0</v>
      </c>
      <c r="AO25" s="212">
        <v>0</v>
      </c>
      <c r="AP25" s="212">
        <v>0</v>
      </c>
      <c r="AQ25" s="368">
        <f t="shared" si="70"/>
        <v>0</v>
      </c>
      <c r="AR25" s="373">
        <v>0</v>
      </c>
      <c r="AS25" s="212">
        <v>0</v>
      </c>
      <c r="AT25" s="212">
        <v>0</v>
      </c>
      <c r="AU25" s="212">
        <v>0</v>
      </c>
      <c r="AV25" s="370">
        <f t="shared" si="71"/>
        <v>0</v>
      </c>
      <c r="AW25" s="371">
        <f t="shared" si="72"/>
        <v>0</v>
      </c>
      <c r="AX25" s="210">
        <v>7</v>
      </c>
      <c r="AY25" s="212">
        <v>0</v>
      </c>
      <c r="AZ25" s="212">
        <v>0</v>
      </c>
      <c r="BA25" s="212">
        <v>0</v>
      </c>
      <c r="BB25" s="212">
        <v>0</v>
      </c>
      <c r="BC25" s="368">
        <f t="shared" si="73"/>
        <v>0</v>
      </c>
      <c r="BD25" s="373">
        <v>0</v>
      </c>
      <c r="BE25" s="212">
        <v>0</v>
      </c>
      <c r="BF25" s="212">
        <v>0</v>
      </c>
      <c r="BG25" s="212">
        <v>0</v>
      </c>
      <c r="BH25" s="370">
        <f t="shared" si="74"/>
        <v>0</v>
      </c>
      <c r="BI25" s="371">
        <f t="shared" si="75"/>
        <v>0</v>
      </c>
      <c r="BJ25" s="210">
        <v>7</v>
      </c>
      <c r="BK25" s="212">
        <v>0</v>
      </c>
      <c r="BL25" s="212">
        <v>0</v>
      </c>
      <c r="BM25" s="212">
        <v>0</v>
      </c>
      <c r="BN25" s="212">
        <v>0</v>
      </c>
      <c r="BO25" s="368">
        <f t="shared" si="76"/>
        <v>0</v>
      </c>
      <c r="BP25" s="373">
        <v>0</v>
      </c>
      <c r="BQ25" s="212">
        <v>0</v>
      </c>
      <c r="BR25" s="212">
        <v>0</v>
      </c>
      <c r="BS25" s="212">
        <v>0</v>
      </c>
      <c r="BT25" s="370">
        <f t="shared" si="77"/>
        <v>0</v>
      </c>
      <c r="BU25" s="371">
        <f t="shared" si="78"/>
        <v>0</v>
      </c>
      <c r="BV25" s="210">
        <v>7</v>
      </c>
      <c r="BW25" s="212">
        <v>0</v>
      </c>
      <c r="BX25" s="212">
        <v>0</v>
      </c>
      <c r="BY25" s="212">
        <v>0</v>
      </c>
      <c r="BZ25" s="212">
        <v>0</v>
      </c>
      <c r="CA25" s="368">
        <f t="shared" si="79"/>
        <v>0</v>
      </c>
      <c r="CB25" s="373">
        <v>0</v>
      </c>
      <c r="CC25" s="212">
        <v>0</v>
      </c>
      <c r="CD25" s="212">
        <v>0</v>
      </c>
      <c r="CE25" s="212">
        <v>0</v>
      </c>
      <c r="CF25" s="370">
        <f t="shared" si="80"/>
        <v>0</v>
      </c>
      <c r="CG25" s="371">
        <f t="shared" si="81"/>
        <v>0</v>
      </c>
      <c r="CH25" s="210">
        <v>7</v>
      </c>
      <c r="CI25" s="370">
        <f t="shared" si="82"/>
        <v>0</v>
      </c>
      <c r="CJ25" s="370">
        <f t="shared" si="82"/>
        <v>0</v>
      </c>
      <c r="CK25" s="370">
        <f t="shared" si="82"/>
        <v>0</v>
      </c>
      <c r="CL25" s="370">
        <f t="shared" si="82"/>
        <v>0</v>
      </c>
      <c r="CM25" s="372">
        <f t="shared" si="28"/>
        <v>0</v>
      </c>
      <c r="CN25" s="370">
        <f t="shared" si="83"/>
        <v>0</v>
      </c>
      <c r="CO25" s="370">
        <f t="shared" si="83"/>
        <v>0</v>
      </c>
      <c r="CP25" s="370">
        <f t="shared" si="83"/>
        <v>0</v>
      </c>
      <c r="CQ25" s="370">
        <f t="shared" si="83"/>
        <v>0</v>
      </c>
      <c r="CR25" s="372">
        <f t="shared" si="30"/>
        <v>0</v>
      </c>
      <c r="CS25" s="370">
        <f t="shared" si="84"/>
        <v>0</v>
      </c>
      <c r="CT25" s="370">
        <f t="shared" si="84"/>
        <v>0</v>
      </c>
      <c r="CU25" s="370">
        <f t="shared" si="84"/>
        <v>0</v>
      </c>
      <c r="CV25" s="370">
        <f t="shared" si="84"/>
        <v>0</v>
      </c>
      <c r="CW25" s="372">
        <f t="shared" si="32"/>
        <v>0</v>
      </c>
      <c r="CX25" s="289"/>
      <c r="CZ25" s="289"/>
      <c r="DB25" s="289"/>
    </row>
    <row r="26" spans="1:135" ht="15.75" customHeight="1">
      <c r="A26" s="79" t="s">
        <v>208</v>
      </c>
      <c r="B26" s="210">
        <v>8</v>
      </c>
      <c r="C26" s="212">
        <v>0</v>
      </c>
      <c r="D26" s="212">
        <v>0</v>
      </c>
      <c r="E26" s="212">
        <v>0</v>
      </c>
      <c r="F26" s="212">
        <v>0</v>
      </c>
      <c r="G26" s="368">
        <f t="shared" si="61"/>
        <v>0</v>
      </c>
      <c r="H26" s="373">
        <v>0</v>
      </c>
      <c r="I26" s="212">
        <v>0</v>
      </c>
      <c r="J26" s="212">
        <v>0</v>
      </c>
      <c r="K26" s="212">
        <v>0</v>
      </c>
      <c r="L26" s="370">
        <f t="shared" si="62"/>
        <v>0</v>
      </c>
      <c r="M26" s="371">
        <f t="shared" si="63"/>
        <v>0</v>
      </c>
      <c r="N26" s="210">
        <v>8</v>
      </c>
      <c r="O26" s="212">
        <v>0</v>
      </c>
      <c r="P26" s="212">
        <v>0</v>
      </c>
      <c r="Q26" s="212">
        <v>0</v>
      </c>
      <c r="R26" s="212">
        <v>0</v>
      </c>
      <c r="S26" s="368">
        <f t="shared" si="64"/>
        <v>0</v>
      </c>
      <c r="T26" s="373">
        <v>0</v>
      </c>
      <c r="U26" s="212">
        <v>0</v>
      </c>
      <c r="V26" s="212">
        <v>0</v>
      </c>
      <c r="W26" s="212">
        <v>0</v>
      </c>
      <c r="X26" s="370">
        <f t="shared" si="65"/>
        <v>0</v>
      </c>
      <c r="Y26" s="371">
        <f t="shared" si="66"/>
        <v>0</v>
      </c>
      <c r="Z26" s="210">
        <v>8</v>
      </c>
      <c r="AA26" s="212">
        <v>0</v>
      </c>
      <c r="AB26" s="212">
        <v>0</v>
      </c>
      <c r="AC26" s="212">
        <v>0</v>
      </c>
      <c r="AD26" s="212">
        <v>0</v>
      </c>
      <c r="AE26" s="368">
        <f t="shared" si="67"/>
        <v>0</v>
      </c>
      <c r="AF26" s="373">
        <v>0</v>
      </c>
      <c r="AG26" s="212">
        <v>0</v>
      </c>
      <c r="AH26" s="212">
        <v>0</v>
      </c>
      <c r="AI26" s="212">
        <v>0</v>
      </c>
      <c r="AJ26" s="370">
        <f t="shared" si="68"/>
        <v>0</v>
      </c>
      <c r="AK26" s="371">
        <f t="shared" si="69"/>
        <v>0</v>
      </c>
      <c r="AL26" s="210">
        <v>8</v>
      </c>
      <c r="AM26" s="212">
        <v>0</v>
      </c>
      <c r="AN26" s="212">
        <v>0</v>
      </c>
      <c r="AO26" s="212">
        <v>0</v>
      </c>
      <c r="AP26" s="212">
        <v>0</v>
      </c>
      <c r="AQ26" s="368">
        <f t="shared" si="70"/>
        <v>0</v>
      </c>
      <c r="AR26" s="373">
        <v>0</v>
      </c>
      <c r="AS26" s="212">
        <v>0</v>
      </c>
      <c r="AT26" s="212">
        <v>0</v>
      </c>
      <c r="AU26" s="212">
        <v>0</v>
      </c>
      <c r="AV26" s="370">
        <f t="shared" si="71"/>
        <v>0</v>
      </c>
      <c r="AW26" s="371">
        <f t="shared" si="72"/>
        <v>0</v>
      </c>
      <c r="AX26" s="210">
        <v>8</v>
      </c>
      <c r="AY26" s="212">
        <v>0</v>
      </c>
      <c r="AZ26" s="212">
        <v>0</v>
      </c>
      <c r="BA26" s="212">
        <v>0</v>
      </c>
      <c r="BB26" s="212">
        <v>0</v>
      </c>
      <c r="BC26" s="368">
        <f t="shared" si="73"/>
        <v>0</v>
      </c>
      <c r="BD26" s="373">
        <v>0</v>
      </c>
      <c r="BE26" s="212">
        <v>0</v>
      </c>
      <c r="BF26" s="212">
        <v>0</v>
      </c>
      <c r="BG26" s="212">
        <v>0</v>
      </c>
      <c r="BH26" s="370">
        <f t="shared" si="74"/>
        <v>0</v>
      </c>
      <c r="BI26" s="371">
        <f t="shared" si="75"/>
        <v>0</v>
      </c>
      <c r="BJ26" s="210">
        <v>8</v>
      </c>
      <c r="BK26" s="212">
        <v>0</v>
      </c>
      <c r="BL26" s="212">
        <v>0</v>
      </c>
      <c r="BM26" s="212">
        <v>0</v>
      </c>
      <c r="BN26" s="212">
        <v>0</v>
      </c>
      <c r="BO26" s="368">
        <f t="shared" si="76"/>
        <v>0</v>
      </c>
      <c r="BP26" s="373">
        <v>0</v>
      </c>
      <c r="BQ26" s="212">
        <v>0</v>
      </c>
      <c r="BR26" s="212">
        <v>0</v>
      </c>
      <c r="BS26" s="212">
        <v>0</v>
      </c>
      <c r="BT26" s="370">
        <f t="shared" si="77"/>
        <v>0</v>
      </c>
      <c r="BU26" s="371">
        <f t="shared" si="78"/>
        <v>0</v>
      </c>
      <c r="BV26" s="210">
        <v>8</v>
      </c>
      <c r="BW26" s="212">
        <v>0</v>
      </c>
      <c r="BX26" s="212">
        <v>0</v>
      </c>
      <c r="BY26" s="212">
        <v>0</v>
      </c>
      <c r="BZ26" s="212">
        <v>0</v>
      </c>
      <c r="CA26" s="368">
        <f t="shared" si="79"/>
        <v>0</v>
      </c>
      <c r="CB26" s="373">
        <v>0</v>
      </c>
      <c r="CC26" s="212">
        <v>0</v>
      </c>
      <c r="CD26" s="212">
        <v>0</v>
      </c>
      <c r="CE26" s="212">
        <v>0</v>
      </c>
      <c r="CF26" s="370">
        <f t="shared" si="80"/>
        <v>0</v>
      </c>
      <c r="CG26" s="371">
        <f t="shared" si="81"/>
        <v>0</v>
      </c>
      <c r="CH26" s="210">
        <v>8</v>
      </c>
      <c r="CI26" s="370">
        <f t="shared" si="82"/>
        <v>0</v>
      </c>
      <c r="CJ26" s="370">
        <f t="shared" si="82"/>
        <v>0</v>
      </c>
      <c r="CK26" s="370">
        <f t="shared" si="82"/>
        <v>0</v>
      </c>
      <c r="CL26" s="370">
        <f t="shared" si="82"/>
        <v>0</v>
      </c>
      <c r="CM26" s="372">
        <f t="shared" si="28"/>
        <v>0</v>
      </c>
      <c r="CN26" s="370">
        <f t="shared" si="83"/>
        <v>0</v>
      </c>
      <c r="CO26" s="370">
        <f t="shared" si="83"/>
        <v>0</v>
      </c>
      <c r="CP26" s="370">
        <f t="shared" si="83"/>
        <v>0</v>
      </c>
      <c r="CQ26" s="370">
        <f t="shared" si="83"/>
        <v>0</v>
      </c>
      <c r="CR26" s="372">
        <f t="shared" si="30"/>
        <v>0</v>
      </c>
      <c r="CS26" s="370">
        <f t="shared" si="84"/>
        <v>0</v>
      </c>
      <c r="CT26" s="370">
        <f t="shared" si="84"/>
        <v>0</v>
      </c>
      <c r="CU26" s="370">
        <f t="shared" si="84"/>
        <v>0</v>
      </c>
      <c r="CV26" s="370">
        <f t="shared" si="84"/>
        <v>0</v>
      </c>
      <c r="CW26" s="372">
        <f t="shared" si="32"/>
        <v>0</v>
      </c>
      <c r="CX26" s="289"/>
      <c r="CZ26" s="289"/>
      <c r="DB26" s="289"/>
    </row>
    <row r="27" spans="1:135" ht="15.75" customHeight="1">
      <c r="A27" s="79" t="s">
        <v>210</v>
      </c>
      <c r="B27" s="210">
        <v>9</v>
      </c>
      <c r="C27" s="212">
        <v>0</v>
      </c>
      <c r="D27" s="212">
        <v>0</v>
      </c>
      <c r="E27" s="212">
        <v>0</v>
      </c>
      <c r="F27" s="212">
        <v>0</v>
      </c>
      <c r="G27" s="368">
        <f t="shared" si="61"/>
        <v>0</v>
      </c>
      <c r="H27" s="373">
        <v>0</v>
      </c>
      <c r="I27" s="212">
        <v>0</v>
      </c>
      <c r="J27" s="212">
        <v>0</v>
      </c>
      <c r="K27" s="212">
        <v>0</v>
      </c>
      <c r="L27" s="370">
        <f t="shared" si="62"/>
        <v>0</v>
      </c>
      <c r="M27" s="371">
        <f t="shared" si="63"/>
        <v>0</v>
      </c>
      <c r="N27" s="210">
        <v>9</v>
      </c>
      <c r="O27" s="212">
        <v>0</v>
      </c>
      <c r="P27" s="212">
        <v>0</v>
      </c>
      <c r="Q27" s="212">
        <v>0</v>
      </c>
      <c r="R27" s="212">
        <v>0</v>
      </c>
      <c r="S27" s="368">
        <f t="shared" si="64"/>
        <v>0</v>
      </c>
      <c r="T27" s="373">
        <v>0</v>
      </c>
      <c r="U27" s="212">
        <v>0</v>
      </c>
      <c r="V27" s="212">
        <v>0</v>
      </c>
      <c r="W27" s="212">
        <v>0</v>
      </c>
      <c r="X27" s="370">
        <f t="shared" si="65"/>
        <v>0</v>
      </c>
      <c r="Y27" s="371">
        <f t="shared" si="66"/>
        <v>0</v>
      </c>
      <c r="Z27" s="210">
        <v>9</v>
      </c>
      <c r="AA27" s="212">
        <v>0</v>
      </c>
      <c r="AB27" s="212">
        <v>0</v>
      </c>
      <c r="AC27" s="212">
        <v>0</v>
      </c>
      <c r="AD27" s="212">
        <v>0</v>
      </c>
      <c r="AE27" s="368">
        <f t="shared" si="67"/>
        <v>0</v>
      </c>
      <c r="AF27" s="373">
        <v>0</v>
      </c>
      <c r="AG27" s="212">
        <v>0</v>
      </c>
      <c r="AH27" s="212">
        <v>0</v>
      </c>
      <c r="AI27" s="212">
        <v>0</v>
      </c>
      <c r="AJ27" s="370">
        <f t="shared" si="68"/>
        <v>0</v>
      </c>
      <c r="AK27" s="371">
        <f t="shared" si="69"/>
        <v>0</v>
      </c>
      <c r="AL27" s="210">
        <v>9</v>
      </c>
      <c r="AM27" s="212">
        <v>0</v>
      </c>
      <c r="AN27" s="212">
        <v>0</v>
      </c>
      <c r="AO27" s="212">
        <v>0</v>
      </c>
      <c r="AP27" s="212">
        <v>0</v>
      </c>
      <c r="AQ27" s="368">
        <f t="shared" si="70"/>
        <v>0</v>
      </c>
      <c r="AR27" s="373">
        <v>0</v>
      </c>
      <c r="AS27" s="212">
        <v>0</v>
      </c>
      <c r="AT27" s="212">
        <v>0</v>
      </c>
      <c r="AU27" s="212">
        <v>0</v>
      </c>
      <c r="AV27" s="370">
        <f t="shared" si="71"/>
        <v>0</v>
      </c>
      <c r="AW27" s="371">
        <f t="shared" si="72"/>
        <v>0</v>
      </c>
      <c r="AX27" s="210">
        <v>9</v>
      </c>
      <c r="AY27" s="212">
        <v>0</v>
      </c>
      <c r="AZ27" s="212">
        <v>0</v>
      </c>
      <c r="BA27" s="212">
        <v>0</v>
      </c>
      <c r="BB27" s="212">
        <v>0</v>
      </c>
      <c r="BC27" s="368">
        <f t="shared" si="73"/>
        <v>0</v>
      </c>
      <c r="BD27" s="373">
        <v>0</v>
      </c>
      <c r="BE27" s="212">
        <v>0</v>
      </c>
      <c r="BF27" s="212">
        <v>0</v>
      </c>
      <c r="BG27" s="212">
        <v>0</v>
      </c>
      <c r="BH27" s="370">
        <f t="shared" si="74"/>
        <v>0</v>
      </c>
      <c r="BI27" s="371">
        <f t="shared" si="75"/>
        <v>0</v>
      </c>
      <c r="BJ27" s="210">
        <v>9</v>
      </c>
      <c r="BK27" s="212">
        <v>0</v>
      </c>
      <c r="BL27" s="212">
        <v>0</v>
      </c>
      <c r="BM27" s="212">
        <v>0</v>
      </c>
      <c r="BN27" s="212">
        <v>0</v>
      </c>
      <c r="BO27" s="368">
        <f t="shared" si="76"/>
        <v>0</v>
      </c>
      <c r="BP27" s="373">
        <v>0</v>
      </c>
      <c r="BQ27" s="212">
        <v>0</v>
      </c>
      <c r="BR27" s="212">
        <v>0</v>
      </c>
      <c r="BS27" s="212">
        <v>0</v>
      </c>
      <c r="BT27" s="370">
        <f t="shared" si="77"/>
        <v>0</v>
      </c>
      <c r="BU27" s="371">
        <f t="shared" si="78"/>
        <v>0</v>
      </c>
      <c r="BV27" s="210">
        <v>9</v>
      </c>
      <c r="BW27" s="212">
        <v>0</v>
      </c>
      <c r="BX27" s="212">
        <v>0</v>
      </c>
      <c r="BY27" s="212">
        <v>0</v>
      </c>
      <c r="BZ27" s="212">
        <v>0</v>
      </c>
      <c r="CA27" s="368">
        <f t="shared" si="79"/>
        <v>0</v>
      </c>
      <c r="CB27" s="373">
        <v>0</v>
      </c>
      <c r="CC27" s="212">
        <v>0</v>
      </c>
      <c r="CD27" s="212">
        <v>0</v>
      </c>
      <c r="CE27" s="212">
        <v>0</v>
      </c>
      <c r="CF27" s="370">
        <f t="shared" si="80"/>
        <v>0</v>
      </c>
      <c r="CG27" s="371">
        <f t="shared" si="81"/>
        <v>0</v>
      </c>
      <c r="CH27" s="210">
        <v>9</v>
      </c>
      <c r="CI27" s="370">
        <f t="shared" si="82"/>
        <v>0</v>
      </c>
      <c r="CJ27" s="370">
        <f t="shared" si="82"/>
        <v>0</v>
      </c>
      <c r="CK27" s="370">
        <f t="shared" si="82"/>
        <v>0</v>
      </c>
      <c r="CL27" s="370">
        <f t="shared" si="82"/>
        <v>0</v>
      </c>
      <c r="CM27" s="372">
        <f t="shared" si="28"/>
        <v>0</v>
      </c>
      <c r="CN27" s="370">
        <f t="shared" si="83"/>
        <v>0</v>
      </c>
      <c r="CO27" s="370">
        <f t="shared" si="83"/>
        <v>0</v>
      </c>
      <c r="CP27" s="370">
        <f t="shared" si="83"/>
        <v>0</v>
      </c>
      <c r="CQ27" s="370">
        <f t="shared" si="83"/>
        <v>0</v>
      </c>
      <c r="CR27" s="372">
        <f t="shared" si="30"/>
        <v>0</v>
      </c>
      <c r="CS27" s="370">
        <f t="shared" si="84"/>
        <v>0</v>
      </c>
      <c r="CT27" s="370">
        <f t="shared" si="84"/>
        <v>0</v>
      </c>
      <c r="CU27" s="370">
        <f t="shared" si="84"/>
        <v>0</v>
      </c>
      <c r="CV27" s="370">
        <f t="shared" si="84"/>
        <v>0</v>
      </c>
      <c r="CW27" s="372">
        <f t="shared" si="32"/>
        <v>0</v>
      </c>
      <c r="CX27" s="289"/>
      <c r="CZ27" s="289"/>
      <c r="DB27" s="289"/>
    </row>
    <row r="28" spans="1:135" ht="15.75" customHeight="1">
      <c r="A28" s="79" t="s">
        <v>212</v>
      </c>
      <c r="B28" s="210">
        <v>10</v>
      </c>
      <c r="C28" s="212">
        <v>0</v>
      </c>
      <c r="D28" s="212">
        <v>0</v>
      </c>
      <c r="E28" s="212">
        <v>0</v>
      </c>
      <c r="F28" s="212">
        <v>0</v>
      </c>
      <c r="G28" s="368">
        <f t="shared" si="61"/>
        <v>0</v>
      </c>
      <c r="H28" s="373">
        <v>0</v>
      </c>
      <c r="I28" s="212">
        <v>0</v>
      </c>
      <c r="J28" s="212">
        <v>0</v>
      </c>
      <c r="K28" s="212">
        <v>0</v>
      </c>
      <c r="L28" s="370">
        <f t="shared" si="62"/>
        <v>0</v>
      </c>
      <c r="M28" s="371">
        <f t="shared" si="63"/>
        <v>0</v>
      </c>
      <c r="N28" s="210">
        <v>10</v>
      </c>
      <c r="O28" s="212">
        <v>0</v>
      </c>
      <c r="P28" s="212">
        <v>0</v>
      </c>
      <c r="Q28" s="212">
        <v>0</v>
      </c>
      <c r="R28" s="212">
        <v>0</v>
      </c>
      <c r="S28" s="368">
        <f t="shared" si="64"/>
        <v>0</v>
      </c>
      <c r="T28" s="373">
        <v>0</v>
      </c>
      <c r="U28" s="212">
        <v>0</v>
      </c>
      <c r="V28" s="212">
        <v>0</v>
      </c>
      <c r="W28" s="212">
        <v>0</v>
      </c>
      <c r="X28" s="370">
        <f t="shared" si="65"/>
        <v>0</v>
      </c>
      <c r="Y28" s="371">
        <f t="shared" si="66"/>
        <v>0</v>
      </c>
      <c r="Z28" s="210">
        <v>10</v>
      </c>
      <c r="AA28" s="212">
        <v>0</v>
      </c>
      <c r="AB28" s="212">
        <v>0</v>
      </c>
      <c r="AC28" s="212">
        <v>0</v>
      </c>
      <c r="AD28" s="212">
        <v>0</v>
      </c>
      <c r="AE28" s="368">
        <f t="shared" si="67"/>
        <v>0</v>
      </c>
      <c r="AF28" s="373">
        <v>0</v>
      </c>
      <c r="AG28" s="212">
        <v>0</v>
      </c>
      <c r="AH28" s="212">
        <v>0</v>
      </c>
      <c r="AI28" s="212">
        <v>0</v>
      </c>
      <c r="AJ28" s="370">
        <f t="shared" si="68"/>
        <v>0</v>
      </c>
      <c r="AK28" s="371">
        <f t="shared" si="69"/>
        <v>0</v>
      </c>
      <c r="AL28" s="210">
        <v>10</v>
      </c>
      <c r="AM28" s="212">
        <v>0</v>
      </c>
      <c r="AN28" s="212">
        <v>0</v>
      </c>
      <c r="AO28" s="212">
        <v>0</v>
      </c>
      <c r="AP28" s="212">
        <v>0</v>
      </c>
      <c r="AQ28" s="368">
        <f t="shared" si="70"/>
        <v>0</v>
      </c>
      <c r="AR28" s="373">
        <v>0</v>
      </c>
      <c r="AS28" s="212">
        <v>0</v>
      </c>
      <c r="AT28" s="212">
        <v>0</v>
      </c>
      <c r="AU28" s="212">
        <v>0</v>
      </c>
      <c r="AV28" s="370">
        <f t="shared" si="71"/>
        <v>0</v>
      </c>
      <c r="AW28" s="371">
        <f t="shared" si="72"/>
        <v>0</v>
      </c>
      <c r="AX28" s="210">
        <v>10</v>
      </c>
      <c r="AY28" s="212">
        <v>0</v>
      </c>
      <c r="AZ28" s="212">
        <v>0</v>
      </c>
      <c r="BA28" s="212">
        <v>0</v>
      </c>
      <c r="BB28" s="212">
        <v>0</v>
      </c>
      <c r="BC28" s="368">
        <f t="shared" si="73"/>
        <v>0</v>
      </c>
      <c r="BD28" s="373">
        <v>0</v>
      </c>
      <c r="BE28" s="212">
        <v>0</v>
      </c>
      <c r="BF28" s="212">
        <v>0</v>
      </c>
      <c r="BG28" s="212">
        <v>0</v>
      </c>
      <c r="BH28" s="370">
        <f t="shared" si="74"/>
        <v>0</v>
      </c>
      <c r="BI28" s="371">
        <f t="shared" si="75"/>
        <v>0</v>
      </c>
      <c r="BJ28" s="210">
        <v>10</v>
      </c>
      <c r="BK28" s="212">
        <v>0</v>
      </c>
      <c r="BL28" s="212">
        <v>0</v>
      </c>
      <c r="BM28" s="212">
        <v>0</v>
      </c>
      <c r="BN28" s="212">
        <v>0</v>
      </c>
      <c r="BO28" s="368">
        <f t="shared" si="76"/>
        <v>0</v>
      </c>
      <c r="BP28" s="373">
        <v>0</v>
      </c>
      <c r="BQ28" s="212">
        <v>0</v>
      </c>
      <c r="BR28" s="212">
        <v>0</v>
      </c>
      <c r="BS28" s="212">
        <v>0</v>
      </c>
      <c r="BT28" s="370">
        <f t="shared" si="77"/>
        <v>0</v>
      </c>
      <c r="BU28" s="371">
        <f t="shared" si="78"/>
        <v>0</v>
      </c>
      <c r="BV28" s="210">
        <v>10</v>
      </c>
      <c r="BW28" s="212">
        <v>0</v>
      </c>
      <c r="BX28" s="212">
        <v>0</v>
      </c>
      <c r="BY28" s="212">
        <v>0</v>
      </c>
      <c r="BZ28" s="212">
        <v>0</v>
      </c>
      <c r="CA28" s="368">
        <f t="shared" si="79"/>
        <v>0</v>
      </c>
      <c r="CB28" s="373">
        <v>0</v>
      </c>
      <c r="CC28" s="212">
        <v>0</v>
      </c>
      <c r="CD28" s="212">
        <v>0</v>
      </c>
      <c r="CE28" s="212">
        <v>0</v>
      </c>
      <c r="CF28" s="370">
        <f t="shared" si="80"/>
        <v>0</v>
      </c>
      <c r="CG28" s="371">
        <f t="shared" si="81"/>
        <v>0</v>
      </c>
      <c r="CH28" s="210">
        <v>10</v>
      </c>
      <c r="CI28" s="370">
        <f t="shared" si="82"/>
        <v>0</v>
      </c>
      <c r="CJ28" s="370">
        <f t="shared" si="82"/>
        <v>0</v>
      </c>
      <c r="CK28" s="370">
        <f t="shared" si="82"/>
        <v>0</v>
      </c>
      <c r="CL28" s="370">
        <f t="shared" si="82"/>
        <v>0</v>
      </c>
      <c r="CM28" s="372">
        <f t="shared" si="28"/>
        <v>0</v>
      </c>
      <c r="CN28" s="370">
        <f t="shared" si="83"/>
        <v>0</v>
      </c>
      <c r="CO28" s="370">
        <f t="shared" si="83"/>
        <v>0</v>
      </c>
      <c r="CP28" s="370">
        <f t="shared" si="83"/>
        <v>0</v>
      </c>
      <c r="CQ28" s="370">
        <f t="shared" si="83"/>
        <v>0</v>
      </c>
      <c r="CR28" s="372">
        <f t="shared" si="30"/>
        <v>0</v>
      </c>
      <c r="CS28" s="370">
        <f t="shared" si="84"/>
        <v>0</v>
      </c>
      <c r="CT28" s="370">
        <f t="shared" si="84"/>
        <v>0</v>
      </c>
      <c r="CU28" s="370">
        <f t="shared" si="84"/>
        <v>0</v>
      </c>
      <c r="CV28" s="370">
        <f t="shared" si="84"/>
        <v>0</v>
      </c>
      <c r="CW28" s="372">
        <f t="shared" si="32"/>
        <v>0</v>
      </c>
      <c r="CX28" s="289"/>
      <c r="CZ28" s="289"/>
      <c r="DB28" s="289"/>
    </row>
    <row r="29" spans="1:135" ht="15.75" customHeight="1">
      <c r="A29" s="119" t="s">
        <v>214</v>
      </c>
      <c r="B29" s="210">
        <v>11</v>
      </c>
      <c r="C29" s="121">
        <f t="shared" ref="C29:F29" si="85">SUM(C24:C28)</f>
        <v>0</v>
      </c>
      <c r="D29" s="121">
        <f t="shared" si="85"/>
        <v>0</v>
      </c>
      <c r="E29" s="121">
        <f t="shared" si="85"/>
        <v>0</v>
      </c>
      <c r="F29" s="121">
        <f t="shared" si="85"/>
        <v>0</v>
      </c>
      <c r="G29" s="368">
        <f t="shared" si="61"/>
        <v>0</v>
      </c>
      <c r="H29" s="199">
        <f t="shared" ref="H29:K29" si="86">SUM(H24:H28)</f>
        <v>0</v>
      </c>
      <c r="I29" s="121">
        <f t="shared" si="86"/>
        <v>0</v>
      </c>
      <c r="J29" s="121">
        <f t="shared" si="86"/>
        <v>0</v>
      </c>
      <c r="K29" s="121">
        <f t="shared" si="86"/>
        <v>0</v>
      </c>
      <c r="L29" s="370">
        <f t="shared" si="62"/>
        <v>0</v>
      </c>
      <c r="M29" s="371">
        <f t="shared" si="63"/>
        <v>0</v>
      </c>
      <c r="N29" s="210">
        <v>11</v>
      </c>
      <c r="O29" s="121">
        <f t="shared" ref="O29:R29" si="87">SUM(O24:O28)</f>
        <v>0</v>
      </c>
      <c r="P29" s="121">
        <f t="shared" si="87"/>
        <v>0</v>
      </c>
      <c r="Q29" s="121">
        <f t="shared" si="87"/>
        <v>0</v>
      </c>
      <c r="R29" s="121">
        <f t="shared" si="87"/>
        <v>0</v>
      </c>
      <c r="S29" s="368">
        <f t="shared" si="64"/>
        <v>0</v>
      </c>
      <c r="T29" s="199">
        <f t="shared" ref="T29:W29" si="88">SUM(T24:T28)</f>
        <v>0</v>
      </c>
      <c r="U29" s="121">
        <f t="shared" si="88"/>
        <v>0</v>
      </c>
      <c r="V29" s="121">
        <f t="shared" si="88"/>
        <v>0</v>
      </c>
      <c r="W29" s="121">
        <f t="shared" si="88"/>
        <v>0</v>
      </c>
      <c r="X29" s="370">
        <f t="shared" si="65"/>
        <v>0</v>
      </c>
      <c r="Y29" s="371">
        <f t="shared" si="66"/>
        <v>0</v>
      </c>
      <c r="Z29" s="210">
        <v>11</v>
      </c>
      <c r="AA29" s="121">
        <f t="shared" ref="AA29:AD29" si="89">SUM(AA24:AA28)</f>
        <v>0</v>
      </c>
      <c r="AB29" s="121">
        <f t="shared" si="89"/>
        <v>0</v>
      </c>
      <c r="AC29" s="121">
        <f t="shared" si="89"/>
        <v>0</v>
      </c>
      <c r="AD29" s="121">
        <f t="shared" si="89"/>
        <v>0</v>
      </c>
      <c r="AE29" s="368">
        <f t="shared" si="67"/>
        <v>0</v>
      </c>
      <c r="AF29" s="199">
        <f t="shared" ref="AF29:AI29" si="90">SUM(AF24:AF28)</f>
        <v>0</v>
      </c>
      <c r="AG29" s="121">
        <f t="shared" si="90"/>
        <v>0</v>
      </c>
      <c r="AH29" s="121">
        <f t="shared" si="90"/>
        <v>0</v>
      </c>
      <c r="AI29" s="121">
        <f t="shared" si="90"/>
        <v>0</v>
      </c>
      <c r="AJ29" s="370">
        <f t="shared" si="68"/>
        <v>0</v>
      </c>
      <c r="AK29" s="371">
        <f t="shared" si="69"/>
        <v>0</v>
      </c>
      <c r="AL29" s="210">
        <v>11</v>
      </c>
      <c r="AM29" s="121">
        <f t="shared" ref="AM29:AP29" si="91">SUM(AM24:AM28)</f>
        <v>0</v>
      </c>
      <c r="AN29" s="121">
        <f t="shared" si="91"/>
        <v>0</v>
      </c>
      <c r="AO29" s="121">
        <f t="shared" si="91"/>
        <v>0</v>
      </c>
      <c r="AP29" s="121">
        <f t="shared" si="91"/>
        <v>0</v>
      </c>
      <c r="AQ29" s="368">
        <f t="shared" si="70"/>
        <v>0</v>
      </c>
      <c r="AR29" s="199">
        <f t="shared" ref="AR29:AU29" si="92">SUM(AR24:AR28)</f>
        <v>0</v>
      </c>
      <c r="AS29" s="121">
        <f t="shared" si="92"/>
        <v>0</v>
      </c>
      <c r="AT29" s="121">
        <f t="shared" si="92"/>
        <v>0</v>
      </c>
      <c r="AU29" s="121">
        <f t="shared" si="92"/>
        <v>0</v>
      </c>
      <c r="AV29" s="370">
        <f t="shared" si="71"/>
        <v>0</v>
      </c>
      <c r="AW29" s="371">
        <f t="shared" si="72"/>
        <v>0</v>
      </c>
      <c r="AX29" s="210">
        <v>11</v>
      </c>
      <c r="AY29" s="121">
        <f t="shared" ref="AY29:BB29" si="93">SUM(AY24:AY28)</f>
        <v>0</v>
      </c>
      <c r="AZ29" s="121">
        <f t="shared" si="93"/>
        <v>0</v>
      </c>
      <c r="BA29" s="121">
        <f t="shared" si="93"/>
        <v>0</v>
      </c>
      <c r="BB29" s="121">
        <f t="shared" si="93"/>
        <v>0</v>
      </c>
      <c r="BC29" s="368">
        <f t="shared" si="73"/>
        <v>0</v>
      </c>
      <c r="BD29" s="199">
        <f t="shared" ref="BD29:BG29" si="94">SUM(BD24:BD28)</f>
        <v>0</v>
      </c>
      <c r="BE29" s="121">
        <f t="shared" si="94"/>
        <v>0</v>
      </c>
      <c r="BF29" s="121">
        <f t="shared" si="94"/>
        <v>0</v>
      </c>
      <c r="BG29" s="121">
        <f t="shared" si="94"/>
        <v>0</v>
      </c>
      <c r="BH29" s="370">
        <f t="shared" si="74"/>
        <v>0</v>
      </c>
      <c r="BI29" s="371">
        <f t="shared" si="75"/>
        <v>0</v>
      </c>
      <c r="BJ29" s="210">
        <v>11</v>
      </c>
      <c r="BK29" s="121">
        <f t="shared" ref="BK29:BN29" si="95">SUM(BK24:BK28)</f>
        <v>0</v>
      </c>
      <c r="BL29" s="121">
        <f t="shared" si="95"/>
        <v>0</v>
      </c>
      <c r="BM29" s="121">
        <f t="shared" si="95"/>
        <v>0</v>
      </c>
      <c r="BN29" s="121">
        <f t="shared" si="95"/>
        <v>0</v>
      </c>
      <c r="BO29" s="368">
        <f t="shared" si="76"/>
        <v>0</v>
      </c>
      <c r="BP29" s="199">
        <f t="shared" ref="BP29:BS29" si="96">SUM(BP24:BP28)</f>
        <v>0</v>
      </c>
      <c r="BQ29" s="121">
        <f t="shared" si="96"/>
        <v>0</v>
      </c>
      <c r="BR29" s="121">
        <f t="shared" si="96"/>
        <v>0</v>
      </c>
      <c r="BS29" s="121">
        <f t="shared" si="96"/>
        <v>0</v>
      </c>
      <c r="BT29" s="370">
        <f t="shared" si="77"/>
        <v>0</v>
      </c>
      <c r="BU29" s="371">
        <f t="shared" si="78"/>
        <v>0</v>
      </c>
      <c r="BV29" s="210">
        <v>11</v>
      </c>
      <c r="BW29" s="121">
        <f t="shared" ref="BW29:BZ29" si="97">SUM(BW24:BW28)</f>
        <v>0</v>
      </c>
      <c r="BX29" s="121">
        <f t="shared" si="97"/>
        <v>0</v>
      </c>
      <c r="BY29" s="121">
        <f t="shared" si="97"/>
        <v>0</v>
      </c>
      <c r="BZ29" s="121">
        <f t="shared" si="97"/>
        <v>0</v>
      </c>
      <c r="CA29" s="368">
        <f t="shared" si="79"/>
        <v>0</v>
      </c>
      <c r="CB29" s="199">
        <f t="shared" ref="CB29:CE29" si="98">SUM(CB24:CB28)</f>
        <v>0</v>
      </c>
      <c r="CC29" s="121">
        <f t="shared" si="98"/>
        <v>0</v>
      </c>
      <c r="CD29" s="121">
        <f t="shared" si="98"/>
        <v>0</v>
      </c>
      <c r="CE29" s="121">
        <f t="shared" si="98"/>
        <v>0</v>
      </c>
      <c r="CF29" s="370">
        <f t="shared" si="80"/>
        <v>0</v>
      </c>
      <c r="CG29" s="371">
        <f t="shared" si="81"/>
        <v>0</v>
      </c>
      <c r="CH29" s="210">
        <v>11</v>
      </c>
      <c r="CI29" s="370">
        <f t="shared" si="82"/>
        <v>0</v>
      </c>
      <c r="CJ29" s="370">
        <f t="shared" si="82"/>
        <v>0</v>
      </c>
      <c r="CK29" s="370">
        <f t="shared" si="82"/>
        <v>0</v>
      </c>
      <c r="CL29" s="370">
        <f t="shared" si="82"/>
        <v>0</v>
      </c>
      <c r="CM29" s="372">
        <f t="shared" si="28"/>
        <v>0</v>
      </c>
      <c r="CN29" s="370">
        <f t="shared" si="83"/>
        <v>0</v>
      </c>
      <c r="CO29" s="370">
        <f t="shared" si="83"/>
        <v>0</v>
      </c>
      <c r="CP29" s="370">
        <f t="shared" si="83"/>
        <v>0</v>
      </c>
      <c r="CQ29" s="370">
        <f t="shared" si="83"/>
        <v>0</v>
      </c>
      <c r="CR29" s="372">
        <f t="shared" si="30"/>
        <v>0</v>
      </c>
      <c r="CS29" s="370">
        <f t="shared" si="84"/>
        <v>0</v>
      </c>
      <c r="CT29" s="370">
        <f t="shared" si="84"/>
        <v>0</v>
      </c>
      <c r="CU29" s="370">
        <f t="shared" si="84"/>
        <v>0</v>
      </c>
      <c r="CV29" s="370">
        <f t="shared" si="84"/>
        <v>0</v>
      </c>
      <c r="CW29" s="372">
        <f t="shared" si="32"/>
        <v>0</v>
      </c>
    </row>
    <row r="30" spans="1:135" ht="15.75" customHeight="1">
      <c r="A30" s="119" t="s">
        <v>1384</v>
      </c>
      <c r="B30" s="210"/>
      <c r="C30" s="171" t="s">
        <v>1362</v>
      </c>
      <c r="D30" s="171" t="s">
        <v>1362</v>
      </c>
      <c r="E30" s="171" t="s">
        <v>1362</v>
      </c>
      <c r="F30" s="171" t="s">
        <v>1362</v>
      </c>
      <c r="G30" s="337"/>
      <c r="H30" s="338" t="s">
        <v>1362</v>
      </c>
      <c r="I30" s="171" t="s">
        <v>1362</v>
      </c>
      <c r="J30" s="171" t="s">
        <v>1362</v>
      </c>
      <c r="K30" s="171" t="s">
        <v>1362</v>
      </c>
      <c r="L30" s="339"/>
      <c r="M30" s="338" t="s">
        <v>1362</v>
      </c>
      <c r="N30" s="210"/>
      <c r="O30" s="171" t="s">
        <v>1362</v>
      </c>
      <c r="P30" s="171" t="s">
        <v>1362</v>
      </c>
      <c r="Q30" s="171" t="s">
        <v>1362</v>
      </c>
      <c r="R30" s="171" t="s">
        <v>1362</v>
      </c>
      <c r="S30" s="337"/>
      <c r="T30" s="338" t="s">
        <v>1362</v>
      </c>
      <c r="U30" s="171" t="s">
        <v>1362</v>
      </c>
      <c r="V30" s="171" t="s">
        <v>1362</v>
      </c>
      <c r="W30" s="171" t="s">
        <v>1362</v>
      </c>
      <c r="X30" s="339"/>
      <c r="Y30" s="338" t="s">
        <v>1362</v>
      </c>
      <c r="Z30" s="210"/>
      <c r="AA30" s="171" t="s">
        <v>1362</v>
      </c>
      <c r="AB30" s="171" t="s">
        <v>1362</v>
      </c>
      <c r="AC30" s="171" t="s">
        <v>1362</v>
      </c>
      <c r="AD30" s="171" t="s">
        <v>1362</v>
      </c>
      <c r="AE30" s="337"/>
      <c r="AF30" s="338" t="s">
        <v>1362</v>
      </c>
      <c r="AG30" s="171" t="s">
        <v>1362</v>
      </c>
      <c r="AH30" s="171" t="s">
        <v>1362</v>
      </c>
      <c r="AI30" s="171" t="s">
        <v>1362</v>
      </c>
      <c r="AJ30" s="339"/>
      <c r="AK30" s="338" t="s">
        <v>1362</v>
      </c>
      <c r="AL30" s="210"/>
      <c r="AM30" s="171" t="s">
        <v>1362</v>
      </c>
      <c r="AN30" s="171" t="s">
        <v>1362</v>
      </c>
      <c r="AO30" s="171" t="s">
        <v>1362</v>
      </c>
      <c r="AP30" s="171" t="s">
        <v>1362</v>
      </c>
      <c r="AQ30" s="337"/>
      <c r="AR30" s="338" t="s">
        <v>1362</v>
      </c>
      <c r="AS30" s="171" t="s">
        <v>1362</v>
      </c>
      <c r="AT30" s="171" t="s">
        <v>1362</v>
      </c>
      <c r="AU30" s="171" t="s">
        <v>1362</v>
      </c>
      <c r="AV30" s="339"/>
      <c r="AW30" s="338" t="s">
        <v>1362</v>
      </c>
      <c r="AX30" s="210"/>
      <c r="AY30" s="171" t="s">
        <v>1362</v>
      </c>
      <c r="AZ30" s="171" t="s">
        <v>1362</v>
      </c>
      <c r="BA30" s="171" t="s">
        <v>1362</v>
      </c>
      <c r="BB30" s="171" t="s">
        <v>1362</v>
      </c>
      <c r="BC30" s="337"/>
      <c r="BD30" s="338" t="s">
        <v>1362</v>
      </c>
      <c r="BE30" s="171" t="s">
        <v>1362</v>
      </c>
      <c r="BF30" s="171" t="s">
        <v>1362</v>
      </c>
      <c r="BG30" s="171" t="s">
        <v>1362</v>
      </c>
      <c r="BH30" s="339"/>
      <c r="BI30" s="338" t="s">
        <v>1362</v>
      </c>
      <c r="BJ30" s="210"/>
      <c r="BK30" s="171" t="s">
        <v>1362</v>
      </c>
      <c r="BL30" s="171" t="s">
        <v>1362</v>
      </c>
      <c r="BM30" s="171" t="s">
        <v>1362</v>
      </c>
      <c r="BN30" s="171" t="s">
        <v>1362</v>
      </c>
      <c r="BO30" s="337"/>
      <c r="BP30" s="338" t="s">
        <v>1362</v>
      </c>
      <c r="BQ30" s="171" t="s">
        <v>1362</v>
      </c>
      <c r="BR30" s="171" t="s">
        <v>1362</v>
      </c>
      <c r="BS30" s="171" t="s">
        <v>1362</v>
      </c>
      <c r="BT30" s="339"/>
      <c r="BU30" s="338" t="s">
        <v>1362</v>
      </c>
      <c r="BV30" s="210"/>
      <c r="BW30" s="171" t="s">
        <v>1362</v>
      </c>
      <c r="BX30" s="171" t="s">
        <v>1362</v>
      </c>
      <c r="BY30" s="171" t="s">
        <v>1362</v>
      </c>
      <c r="BZ30" s="171" t="s">
        <v>1362</v>
      </c>
      <c r="CA30" s="337"/>
      <c r="CB30" s="338" t="s">
        <v>1362</v>
      </c>
      <c r="CC30" s="171" t="s">
        <v>1362</v>
      </c>
      <c r="CD30" s="171" t="s">
        <v>1362</v>
      </c>
      <c r="CE30" s="171" t="s">
        <v>1362</v>
      </c>
      <c r="CF30" s="339"/>
      <c r="CG30" s="338" t="s">
        <v>1362</v>
      </c>
      <c r="CH30" s="210"/>
      <c r="CI30" s="339"/>
      <c r="CJ30" s="339"/>
      <c r="CK30" s="339"/>
      <c r="CL30" s="339"/>
      <c r="CM30" s="171"/>
      <c r="CN30" s="339"/>
      <c r="CO30" s="339"/>
      <c r="CP30" s="339"/>
      <c r="CQ30" s="339"/>
      <c r="CR30" s="171"/>
      <c r="CS30" s="339"/>
      <c r="CT30" s="339"/>
      <c r="CU30" s="339"/>
      <c r="CV30" s="339"/>
      <c r="CW30" s="171"/>
    </row>
    <row r="31" spans="1:135" s="14" customFormat="1" ht="15.75" customHeight="1">
      <c r="A31" s="16" t="s">
        <v>1385</v>
      </c>
      <c r="B31" s="210">
        <v>12</v>
      </c>
      <c r="C31" s="198">
        <f t="shared" ref="C31:M31" si="99">C22+C29</f>
        <v>557153.98508767271</v>
      </c>
      <c r="D31" s="198">
        <f t="shared" si="99"/>
        <v>476195.47329355235</v>
      </c>
      <c r="E31" s="198">
        <f t="shared" si="99"/>
        <v>0</v>
      </c>
      <c r="F31" s="198">
        <f t="shared" si="99"/>
        <v>0</v>
      </c>
      <c r="G31" s="203">
        <f t="shared" si="99"/>
        <v>1033349.4583812251</v>
      </c>
      <c r="H31" s="200">
        <f t="shared" si="99"/>
        <v>3515248.9501405852</v>
      </c>
      <c r="I31" s="198">
        <f t="shared" si="99"/>
        <v>2829600.0746696917</v>
      </c>
      <c r="J31" s="198">
        <f t="shared" si="99"/>
        <v>0</v>
      </c>
      <c r="K31" s="198">
        <f t="shared" si="99"/>
        <v>0</v>
      </c>
      <c r="L31" s="201">
        <f t="shared" si="99"/>
        <v>6344849.0248102769</v>
      </c>
      <c r="M31" s="200">
        <f t="shared" si="99"/>
        <v>7378198.4831915023</v>
      </c>
      <c r="N31" s="210">
        <v>12</v>
      </c>
      <c r="O31" s="198">
        <f t="shared" ref="O31:Y31" si="100">O22+O29</f>
        <v>1405383.5401951473</v>
      </c>
      <c r="P31" s="198">
        <f t="shared" si="100"/>
        <v>1373925.7944823601</v>
      </c>
      <c r="Q31" s="198">
        <f t="shared" si="100"/>
        <v>0</v>
      </c>
      <c r="R31" s="198">
        <f t="shared" si="100"/>
        <v>0</v>
      </c>
      <c r="S31" s="203">
        <f t="shared" si="100"/>
        <v>2779309.3346775072</v>
      </c>
      <c r="T31" s="200">
        <f t="shared" si="100"/>
        <v>2861560.7122336375</v>
      </c>
      <c r="U31" s="198">
        <f t="shared" si="100"/>
        <v>2776600.3259679023</v>
      </c>
      <c r="V31" s="198">
        <f t="shared" si="100"/>
        <v>0</v>
      </c>
      <c r="W31" s="198">
        <f t="shared" si="100"/>
        <v>0</v>
      </c>
      <c r="X31" s="201">
        <f t="shared" si="100"/>
        <v>5638161.0382015398</v>
      </c>
      <c r="Y31" s="200">
        <f t="shared" si="100"/>
        <v>8417470.3728790469</v>
      </c>
      <c r="Z31" s="210">
        <v>12</v>
      </c>
      <c r="AA31" s="198">
        <f t="shared" ref="AA31:AK31" si="101">AA22+AA29</f>
        <v>348236.43758206931</v>
      </c>
      <c r="AB31" s="198">
        <f t="shared" si="101"/>
        <v>310957.81808922399</v>
      </c>
      <c r="AC31" s="198">
        <f t="shared" si="101"/>
        <v>0</v>
      </c>
      <c r="AD31" s="198">
        <f t="shared" si="101"/>
        <v>0</v>
      </c>
      <c r="AE31" s="203">
        <f t="shared" si="101"/>
        <v>659194.25567129324</v>
      </c>
      <c r="AF31" s="200">
        <f t="shared" si="101"/>
        <v>494919.67536128231</v>
      </c>
      <c r="AG31" s="198">
        <f t="shared" si="101"/>
        <v>450772.08821504383</v>
      </c>
      <c r="AH31" s="198">
        <f t="shared" si="101"/>
        <v>0</v>
      </c>
      <c r="AI31" s="198">
        <f t="shared" si="101"/>
        <v>0</v>
      </c>
      <c r="AJ31" s="201">
        <f t="shared" si="101"/>
        <v>945691.76357632619</v>
      </c>
      <c r="AK31" s="200">
        <f t="shared" si="101"/>
        <v>1604886.0192476194</v>
      </c>
      <c r="AL31" s="210">
        <v>12</v>
      </c>
      <c r="AM31" s="198">
        <f t="shared" ref="AM31:AW31" si="102">AM22+AM29</f>
        <v>13804391.103056397</v>
      </c>
      <c r="AN31" s="198">
        <f t="shared" si="102"/>
        <v>13977703.934931751</v>
      </c>
      <c r="AO31" s="198">
        <f t="shared" si="102"/>
        <v>0</v>
      </c>
      <c r="AP31" s="198">
        <f t="shared" si="102"/>
        <v>0</v>
      </c>
      <c r="AQ31" s="203">
        <f t="shared" si="102"/>
        <v>27782095.037988149</v>
      </c>
      <c r="AR31" s="200">
        <f t="shared" si="102"/>
        <v>12598344.563674059</v>
      </c>
      <c r="AS31" s="198">
        <f t="shared" si="102"/>
        <v>12435708.913256906</v>
      </c>
      <c r="AT31" s="198">
        <f t="shared" si="102"/>
        <v>0</v>
      </c>
      <c r="AU31" s="198">
        <f t="shared" si="102"/>
        <v>0</v>
      </c>
      <c r="AV31" s="201">
        <f t="shared" si="102"/>
        <v>25034053.476930965</v>
      </c>
      <c r="AW31" s="200">
        <f t="shared" si="102"/>
        <v>52816148.514919117</v>
      </c>
      <c r="AX31" s="210">
        <v>12</v>
      </c>
      <c r="AY31" s="198">
        <f t="shared" ref="AY31:BI31" si="103">AY22+AY29</f>
        <v>525681.88388868258</v>
      </c>
      <c r="AZ31" s="198">
        <f t="shared" si="103"/>
        <v>448122.26167559903</v>
      </c>
      <c r="BA31" s="198">
        <f t="shared" si="103"/>
        <v>0</v>
      </c>
      <c r="BB31" s="198">
        <f t="shared" si="103"/>
        <v>0</v>
      </c>
      <c r="BC31" s="203">
        <f t="shared" si="103"/>
        <v>973804.14556428161</v>
      </c>
      <c r="BD31" s="200">
        <f t="shared" si="103"/>
        <v>206210.66141264874</v>
      </c>
      <c r="BE31" s="198">
        <f t="shared" si="103"/>
        <v>214172.25586640279</v>
      </c>
      <c r="BF31" s="198">
        <f t="shared" si="103"/>
        <v>0</v>
      </c>
      <c r="BG31" s="198">
        <f t="shared" si="103"/>
        <v>0</v>
      </c>
      <c r="BH31" s="201">
        <f t="shared" si="103"/>
        <v>420382.9172790515</v>
      </c>
      <c r="BI31" s="200">
        <f t="shared" si="103"/>
        <v>1394187.062843333</v>
      </c>
      <c r="BJ31" s="210">
        <v>12</v>
      </c>
      <c r="BK31" s="198">
        <f t="shared" ref="BK31:BU31" si="104">BK22+BK29</f>
        <v>0</v>
      </c>
      <c r="BL31" s="198">
        <f t="shared" si="104"/>
        <v>0</v>
      </c>
      <c r="BM31" s="198">
        <f t="shared" si="104"/>
        <v>0</v>
      </c>
      <c r="BN31" s="198">
        <f t="shared" si="104"/>
        <v>0</v>
      </c>
      <c r="BO31" s="203">
        <f t="shared" si="104"/>
        <v>0</v>
      </c>
      <c r="BP31" s="200">
        <f t="shared" si="104"/>
        <v>0</v>
      </c>
      <c r="BQ31" s="198">
        <f t="shared" si="104"/>
        <v>0</v>
      </c>
      <c r="BR31" s="198">
        <f t="shared" si="104"/>
        <v>0</v>
      </c>
      <c r="BS31" s="198">
        <f t="shared" si="104"/>
        <v>0</v>
      </c>
      <c r="BT31" s="201">
        <f t="shared" si="104"/>
        <v>0</v>
      </c>
      <c r="BU31" s="200">
        <f t="shared" si="104"/>
        <v>0</v>
      </c>
      <c r="BV31" s="210">
        <v>12</v>
      </c>
      <c r="BW31" s="198">
        <f t="shared" ref="BW31:CG31" si="105">BW22+BW29</f>
        <v>1028762.7150157795</v>
      </c>
      <c r="BX31" s="198">
        <f t="shared" si="105"/>
        <v>1014933.9878825832</v>
      </c>
      <c r="BY31" s="198">
        <f t="shared" si="105"/>
        <v>0</v>
      </c>
      <c r="BZ31" s="198">
        <f t="shared" si="105"/>
        <v>0</v>
      </c>
      <c r="CA31" s="203">
        <f t="shared" si="105"/>
        <v>2043696.7028983627</v>
      </c>
      <c r="CB31" s="200">
        <f t="shared" si="105"/>
        <v>625090.76684826973</v>
      </c>
      <c r="CC31" s="198">
        <f t="shared" si="105"/>
        <v>588044.47631990199</v>
      </c>
      <c r="CD31" s="198">
        <f t="shared" si="105"/>
        <v>0</v>
      </c>
      <c r="CE31" s="198">
        <f t="shared" si="105"/>
        <v>0</v>
      </c>
      <c r="CF31" s="201">
        <f t="shared" si="105"/>
        <v>1213135.2431681717</v>
      </c>
      <c r="CG31" s="200">
        <f t="shared" si="105"/>
        <v>3256831.9460665341</v>
      </c>
      <c r="CH31" s="210">
        <v>12</v>
      </c>
      <c r="CI31" s="201">
        <f t="shared" ref="CI31:CL31" si="106">CI22+CI29</f>
        <v>17669609.664825749</v>
      </c>
      <c r="CJ31" s="201">
        <f t="shared" si="106"/>
        <v>17601839.270355072</v>
      </c>
      <c r="CK31" s="201">
        <f t="shared" si="106"/>
        <v>0</v>
      </c>
      <c r="CL31" s="201">
        <f t="shared" si="106"/>
        <v>0</v>
      </c>
      <c r="CM31" s="198">
        <f>SUM(CI31:CL31)</f>
        <v>35271448.935180821</v>
      </c>
      <c r="CN31" s="201">
        <f t="shared" ref="CN31:CQ31" si="107">CN22+CN29</f>
        <v>20301375.329670481</v>
      </c>
      <c r="CO31" s="201">
        <f t="shared" si="107"/>
        <v>19294898.134295851</v>
      </c>
      <c r="CP31" s="201">
        <f t="shared" si="107"/>
        <v>0</v>
      </c>
      <c r="CQ31" s="201">
        <f t="shared" si="107"/>
        <v>0</v>
      </c>
      <c r="CR31" s="198">
        <f>SUM(CN31:CQ31)</f>
        <v>39596273.463966332</v>
      </c>
      <c r="CS31" s="201">
        <f t="shared" ref="CS31:CV31" si="108">CS22+CS29</f>
        <v>37970984.994496226</v>
      </c>
      <c r="CT31" s="201">
        <f t="shared" si="108"/>
        <v>36896737.404650927</v>
      </c>
      <c r="CU31" s="201">
        <f t="shared" si="108"/>
        <v>0</v>
      </c>
      <c r="CV31" s="201">
        <f t="shared" si="108"/>
        <v>0</v>
      </c>
      <c r="CW31" s="198">
        <f>SUM(CS31:CV31)</f>
        <v>74867722.399147153</v>
      </c>
      <c r="CX31" s="287"/>
      <c r="CY31" s="287"/>
      <c r="CZ31" s="287"/>
      <c r="DA31" s="287"/>
      <c r="DB31" s="287"/>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row>
    <row r="32" spans="1:135" ht="15.75" customHeight="1">
      <c r="B32" s="177"/>
      <c r="C32" s="162"/>
      <c r="D32" s="162"/>
      <c r="E32" s="162"/>
      <c r="F32" s="162"/>
      <c r="G32" s="340"/>
      <c r="H32" s="341"/>
      <c r="I32" s="162"/>
      <c r="J32" s="162"/>
      <c r="K32" s="162"/>
      <c r="L32" s="162"/>
      <c r="M32" s="341"/>
      <c r="N32" s="177"/>
      <c r="O32" s="162"/>
      <c r="P32" s="162"/>
      <c r="Q32" s="162"/>
      <c r="R32" s="162"/>
      <c r="S32" s="340"/>
      <c r="T32" s="341"/>
      <c r="U32" s="162"/>
      <c r="V32" s="162"/>
      <c r="W32" s="162"/>
      <c r="X32" s="162"/>
      <c r="Y32" s="341"/>
      <c r="Z32" s="177"/>
      <c r="AA32" s="162"/>
      <c r="AB32" s="162"/>
      <c r="AC32" s="162"/>
      <c r="AD32" s="162"/>
      <c r="AE32" s="340"/>
      <c r="AF32" s="341"/>
      <c r="AG32" s="162"/>
      <c r="AH32" s="162"/>
      <c r="AI32" s="162"/>
      <c r="AJ32" s="162"/>
      <c r="AK32" s="341"/>
      <c r="AL32" s="177"/>
      <c r="AM32" s="162"/>
      <c r="AN32" s="162"/>
      <c r="AO32" s="162"/>
      <c r="AP32" s="162"/>
      <c r="AQ32" s="340"/>
      <c r="AR32" s="341"/>
      <c r="AS32" s="162"/>
      <c r="AT32" s="162"/>
      <c r="AU32" s="162"/>
      <c r="AV32" s="162"/>
      <c r="AW32" s="341"/>
      <c r="AX32" s="177"/>
      <c r="AY32" s="162"/>
      <c r="AZ32" s="162"/>
      <c r="BA32" s="162"/>
      <c r="BB32" s="162"/>
      <c r="BC32" s="340"/>
      <c r="BD32" s="341"/>
      <c r="BE32" s="162"/>
      <c r="BF32" s="162"/>
      <c r="BG32" s="162"/>
      <c r="BH32" s="162"/>
      <c r="BI32" s="341"/>
      <c r="BJ32" s="177"/>
      <c r="BK32" s="162"/>
      <c r="BL32" s="162"/>
      <c r="BM32" s="162"/>
      <c r="BN32" s="162"/>
      <c r="BO32" s="340"/>
      <c r="BP32" s="341"/>
      <c r="BQ32" s="162"/>
      <c r="BR32" s="162"/>
      <c r="BS32" s="162"/>
      <c r="BT32" s="162"/>
      <c r="BU32" s="341"/>
      <c r="BV32" s="177"/>
      <c r="BW32" s="162"/>
      <c r="BX32" s="162"/>
      <c r="BY32" s="162"/>
      <c r="BZ32" s="162"/>
      <c r="CA32" s="340"/>
      <c r="CB32" s="341"/>
      <c r="CC32" s="162"/>
      <c r="CD32" s="162"/>
      <c r="CE32" s="162"/>
      <c r="CF32" s="162"/>
      <c r="CG32" s="341"/>
      <c r="CH32" s="177"/>
      <c r="CI32" s="162"/>
      <c r="CJ32" s="162"/>
      <c r="CK32" s="162"/>
      <c r="CL32" s="162"/>
      <c r="CM32" s="375"/>
      <c r="CN32" s="162"/>
      <c r="CO32" s="162"/>
      <c r="CP32" s="162"/>
      <c r="CQ32" s="162"/>
      <c r="CR32" s="375"/>
      <c r="CS32" s="162"/>
      <c r="CT32" s="162"/>
      <c r="CU32" s="162"/>
      <c r="CV32" s="162"/>
      <c r="CW32" s="375"/>
      <c r="CX32" s="289"/>
      <c r="CY32" s="289"/>
      <c r="CZ32" s="289"/>
      <c r="DA32" s="289"/>
      <c r="DB32" s="289"/>
    </row>
    <row r="33" spans="1:106" ht="15.75" customHeight="1">
      <c r="A33" s="16" t="s">
        <v>217</v>
      </c>
      <c r="B33" s="177"/>
      <c r="C33" s="162"/>
      <c r="D33" s="162"/>
      <c r="E33" s="162"/>
      <c r="F33" s="162"/>
      <c r="G33" s="340"/>
      <c r="H33" s="341"/>
      <c r="I33" s="162"/>
      <c r="J33" s="162"/>
      <c r="K33" s="162"/>
      <c r="L33" s="162"/>
      <c r="M33" s="341"/>
      <c r="N33" s="177"/>
      <c r="O33" s="162"/>
      <c r="P33" s="162"/>
      <c r="Q33" s="162"/>
      <c r="R33" s="162"/>
      <c r="S33" s="340"/>
      <c r="T33" s="341"/>
      <c r="U33" s="162"/>
      <c r="V33" s="162"/>
      <c r="W33" s="162"/>
      <c r="X33" s="162"/>
      <c r="Y33" s="341"/>
      <c r="Z33" s="177"/>
      <c r="AA33" s="162"/>
      <c r="AB33" s="162"/>
      <c r="AC33" s="162"/>
      <c r="AD33" s="162"/>
      <c r="AE33" s="340"/>
      <c r="AF33" s="341"/>
      <c r="AG33" s="162"/>
      <c r="AH33" s="162"/>
      <c r="AI33" s="162"/>
      <c r="AJ33" s="162"/>
      <c r="AK33" s="341"/>
      <c r="AL33" s="177"/>
      <c r="AM33" s="162"/>
      <c r="AN33" s="162"/>
      <c r="AO33" s="162"/>
      <c r="AP33" s="162"/>
      <c r="AQ33" s="340"/>
      <c r="AR33" s="341"/>
      <c r="AS33" s="162"/>
      <c r="AT33" s="162"/>
      <c r="AU33" s="162"/>
      <c r="AV33" s="162"/>
      <c r="AW33" s="341"/>
      <c r="AX33" s="177"/>
      <c r="AY33" s="162"/>
      <c r="AZ33" s="162"/>
      <c r="BA33" s="162"/>
      <c r="BB33" s="162"/>
      <c r="BC33" s="340"/>
      <c r="BD33" s="341"/>
      <c r="BE33" s="162"/>
      <c r="BF33" s="162"/>
      <c r="BG33" s="162"/>
      <c r="BH33" s="162"/>
      <c r="BI33" s="341"/>
      <c r="BJ33" s="177"/>
      <c r="BK33" s="162"/>
      <c r="BL33" s="162"/>
      <c r="BM33" s="162"/>
      <c r="BN33" s="162"/>
      <c r="BO33" s="340"/>
      <c r="BP33" s="341"/>
      <c r="BQ33" s="162"/>
      <c r="BR33" s="162"/>
      <c r="BS33" s="162"/>
      <c r="BT33" s="162"/>
      <c r="BU33" s="341"/>
      <c r="BV33" s="177"/>
      <c r="BW33" s="162"/>
      <c r="BX33" s="162"/>
      <c r="BY33" s="162"/>
      <c r="BZ33" s="162"/>
      <c r="CA33" s="340"/>
      <c r="CB33" s="341"/>
      <c r="CC33" s="162"/>
      <c r="CD33" s="162"/>
      <c r="CE33" s="162"/>
      <c r="CF33" s="162"/>
      <c r="CG33" s="341"/>
      <c r="CH33" s="177"/>
      <c r="CI33" s="162"/>
      <c r="CJ33" s="162"/>
      <c r="CK33" s="162"/>
      <c r="CL33" s="162"/>
      <c r="CM33" s="375"/>
      <c r="CN33" s="162"/>
      <c r="CO33" s="162"/>
      <c r="CP33" s="162"/>
      <c r="CQ33" s="162"/>
      <c r="CR33" s="375"/>
      <c r="CS33" s="162"/>
      <c r="CT33" s="162"/>
      <c r="CU33" s="162"/>
      <c r="CV33" s="162"/>
      <c r="CW33" s="375"/>
      <c r="CX33" s="289"/>
      <c r="CZ33" s="289"/>
      <c r="DB33" s="289"/>
    </row>
    <row r="34" spans="1:106" ht="15.75" customHeight="1">
      <c r="A34" s="79" t="s">
        <v>219</v>
      </c>
      <c r="B34" s="210">
        <v>13</v>
      </c>
      <c r="C34" s="212">
        <v>81807.349733779949</v>
      </c>
      <c r="D34" s="212">
        <v>51742.831892620256</v>
      </c>
      <c r="E34" s="212">
        <v>0</v>
      </c>
      <c r="F34" s="212">
        <v>0</v>
      </c>
      <c r="G34" s="368">
        <f t="shared" ref="G34:G63" si="109">SUM(C34:F34)</f>
        <v>133550.18162640021</v>
      </c>
      <c r="H34" s="373">
        <v>682191.82772167993</v>
      </c>
      <c r="I34" s="212">
        <v>453870.75228876551</v>
      </c>
      <c r="J34" s="212">
        <v>0</v>
      </c>
      <c r="K34" s="212">
        <v>0</v>
      </c>
      <c r="L34" s="370">
        <f t="shared" ref="L34:L63" si="110">SUM(H34:K34)</f>
        <v>1136062.5800104453</v>
      </c>
      <c r="M34" s="371">
        <f t="shared" ref="M34:M63" si="111">SUM(L34,G34)</f>
        <v>1269612.7616368455</v>
      </c>
      <c r="N34" s="210">
        <v>13</v>
      </c>
      <c r="O34" s="212">
        <v>48738.615163170885</v>
      </c>
      <c r="P34" s="212">
        <v>28449.374733697052</v>
      </c>
      <c r="Q34" s="212">
        <v>0</v>
      </c>
      <c r="R34" s="212">
        <v>0</v>
      </c>
      <c r="S34" s="368">
        <f t="shared" ref="S34:S63" si="112">SUM(O34:R34)</f>
        <v>77187.989896867934</v>
      </c>
      <c r="T34" s="373">
        <v>484063.55207781878</v>
      </c>
      <c r="U34" s="212">
        <v>326994.50946220558</v>
      </c>
      <c r="V34" s="212">
        <v>0</v>
      </c>
      <c r="W34" s="212">
        <v>0</v>
      </c>
      <c r="X34" s="370">
        <f t="shared" ref="X34:X63" si="113">SUM(T34:W34)</f>
        <v>811058.06154002436</v>
      </c>
      <c r="Y34" s="371">
        <f t="shared" ref="Y34:Y63" si="114">SUM(X34,S34)</f>
        <v>888246.05143689224</v>
      </c>
      <c r="Z34" s="210">
        <v>13</v>
      </c>
      <c r="AA34" s="212">
        <v>5046.786429788981</v>
      </c>
      <c r="AB34" s="212">
        <v>7040.0085174580609</v>
      </c>
      <c r="AC34" s="212">
        <v>0</v>
      </c>
      <c r="AD34" s="212">
        <v>0</v>
      </c>
      <c r="AE34" s="368">
        <f t="shared" ref="AE34:AE63" si="115">SUM(AA34:AD34)</f>
        <v>12086.794947247043</v>
      </c>
      <c r="AF34" s="373">
        <v>37579.073107666882</v>
      </c>
      <c r="AG34" s="212">
        <v>33865.466659075762</v>
      </c>
      <c r="AH34" s="212">
        <v>0</v>
      </c>
      <c r="AI34" s="212">
        <v>0</v>
      </c>
      <c r="AJ34" s="370">
        <f t="shared" ref="AJ34:AJ63" si="116">SUM(AF34:AI34)</f>
        <v>71444.539766742644</v>
      </c>
      <c r="AK34" s="371">
        <f t="shared" ref="AK34:AK63" si="117">SUM(AJ34,AE34)</f>
        <v>83531.334713989694</v>
      </c>
      <c r="AL34" s="210">
        <v>13</v>
      </c>
      <c r="AM34" s="212">
        <v>272577.85410924995</v>
      </c>
      <c r="AN34" s="212">
        <v>307368.72423391032</v>
      </c>
      <c r="AO34" s="212">
        <v>0</v>
      </c>
      <c r="AP34" s="212">
        <v>0</v>
      </c>
      <c r="AQ34" s="368">
        <f t="shared" ref="AQ34:AQ63" si="118">SUM(AM34:AP34)</f>
        <v>579946.57834316022</v>
      </c>
      <c r="AR34" s="373">
        <v>3060152.0154090486</v>
      </c>
      <c r="AS34" s="212">
        <v>2852894.4226000868</v>
      </c>
      <c r="AT34" s="212">
        <v>0</v>
      </c>
      <c r="AU34" s="212">
        <v>0</v>
      </c>
      <c r="AV34" s="370">
        <f t="shared" ref="AV34:AV63" si="119">SUM(AR34:AU34)</f>
        <v>5913046.4380091354</v>
      </c>
      <c r="AW34" s="371">
        <f t="shared" ref="AW34:AW63" si="120">SUM(AV34,AQ34)</f>
        <v>6492993.0163522959</v>
      </c>
      <c r="AX34" s="210">
        <v>13</v>
      </c>
      <c r="AY34" s="212">
        <v>5089.1494028464931</v>
      </c>
      <c r="AZ34" s="212">
        <v>6363.4051319129303</v>
      </c>
      <c r="BA34" s="212">
        <v>0</v>
      </c>
      <c r="BB34" s="212">
        <v>0</v>
      </c>
      <c r="BC34" s="368">
        <f t="shared" ref="BC34:BC63" si="121">SUM(AY34:BB34)</f>
        <v>11452.554534759423</v>
      </c>
      <c r="BD34" s="373">
        <v>36477.486191118522</v>
      </c>
      <c r="BE34" s="212">
        <v>106049.78178835986</v>
      </c>
      <c r="BF34" s="212">
        <v>0</v>
      </c>
      <c r="BG34" s="212">
        <v>0</v>
      </c>
      <c r="BH34" s="370">
        <f t="shared" ref="BH34:BH63" si="122">SUM(BD34:BG34)</f>
        <v>142527.26797947838</v>
      </c>
      <c r="BI34" s="371">
        <f t="shared" ref="BI34:BI63" si="123">SUM(BH34,BC34)</f>
        <v>153979.82251423781</v>
      </c>
      <c r="BJ34" s="210">
        <v>13</v>
      </c>
      <c r="BK34" s="212">
        <v>0</v>
      </c>
      <c r="BL34" s="212">
        <v>0</v>
      </c>
      <c r="BM34" s="212">
        <v>0</v>
      </c>
      <c r="BN34" s="212">
        <v>0</v>
      </c>
      <c r="BO34" s="368">
        <f t="shared" ref="BO34:BO63" si="124">SUM(BK34:BN34)</f>
        <v>0</v>
      </c>
      <c r="BP34" s="373">
        <v>0</v>
      </c>
      <c r="BQ34" s="212">
        <v>0</v>
      </c>
      <c r="BR34" s="212">
        <v>0</v>
      </c>
      <c r="BS34" s="212">
        <v>0</v>
      </c>
      <c r="BT34" s="370">
        <f t="shared" ref="BT34:BT63" si="125">SUM(BP34:BS34)</f>
        <v>0</v>
      </c>
      <c r="BU34" s="371">
        <f t="shared" ref="BU34:BU63" si="126">SUM(BT34,BO34)</f>
        <v>0</v>
      </c>
      <c r="BV34" s="210">
        <v>13</v>
      </c>
      <c r="BW34" s="212">
        <v>15197.787194129396</v>
      </c>
      <c r="BX34" s="212">
        <v>6423.0720445376519</v>
      </c>
      <c r="BY34" s="212">
        <v>0</v>
      </c>
      <c r="BZ34" s="212">
        <v>0</v>
      </c>
      <c r="CA34" s="368">
        <f t="shared" ref="CA34:CA63" si="127">SUM(BW34:BZ34)</f>
        <v>21620.85923866705</v>
      </c>
      <c r="CB34" s="373">
        <v>227455.88270442051</v>
      </c>
      <c r="CC34" s="212">
        <v>90864.134570212162</v>
      </c>
      <c r="CD34" s="212">
        <v>0</v>
      </c>
      <c r="CE34" s="212">
        <v>0</v>
      </c>
      <c r="CF34" s="370">
        <f t="shared" ref="CF34:CF63" si="128">SUM(CB34:CE34)</f>
        <v>318320.0172746327</v>
      </c>
      <c r="CG34" s="371">
        <f t="shared" ref="CG34:CG63" si="129">SUM(CF34,CA34)</f>
        <v>339940.87651329977</v>
      </c>
      <c r="CH34" s="210">
        <v>13</v>
      </c>
      <c r="CI34" s="370">
        <f t="shared" ref="CI34:CL63" si="130">+C34+O34+AA34+AM34+AY34+BK34+BW34</f>
        <v>428457.54203296563</v>
      </c>
      <c r="CJ34" s="370">
        <f t="shared" si="130"/>
        <v>407387.4165541362</v>
      </c>
      <c r="CK34" s="370">
        <f t="shared" si="130"/>
        <v>0</v>
      </c>
      <c r="CL34" s="370">
        <f t="shared" si="130"/>
        <v>0</v>
      </c>
      <c r="CM34" s="372">
        <f>SUM(CI34:CL34)</f>
        <v>835844.95858710189</v>
      </c>
      <c r="CN34" s="370">
        <f t="shared" ref="CN34:CQ63" si="131">+H34+T34+AF34+AR34+BD34+BP34+CB34</f>
        <v>4527919.8372117532</v>
      </c>
      <c r="CO34" s="370">
        <f t="shared" si="131"/>
        <v>3864539.0673687058</v>
      </c>
      <c r="CP34" s="370">
        <f t="shared" si="131"/>
        <v>0</v>
      </c>
      <c r="CQ34" s="370">
        <f t="shared" si="131"/>
        <v>0</v>
      </c>
      <c r="CR34" s="372">
        <f>SUM(CN34:CQ34)</f>
        <v>8392458.904580459</v>
      </c>
      <c r="CS34" s="370">
        <f t="shared" ref="CS34:CV63" si="132">CI34+CN34</f>
        <v>4956377.3792447187</v>
      </c>
      <c r="CT34" s="370">
        <f t="shared" si="132"/>
        <v>4271926.483922842</v>
      </c>
      <c r="CU34" s="370">
        <f t="shared" si="132"/>
        <v>0</v>
      </c>
      <c r="CV34" s="370">
        <f t="shared" si="132"/>
        <v>0</v>
      </c>
      <c r="CW34" s="372">
        <f>SUM(CS34:CV34)</f>
        <v>9228303.8631675616</v>
      </c>
      <c r="CX34" s="289"/>
      <c r="CZ34" s="289"/>
      <c r="DB34" s="289"/>
    </row>
    <row r="35" spans="1:106" ht="15.75" customHeight="1">
      <c r="A35" s="79" t="s">
        <v>437</v>
      </c>
      <c r="B35" s="210">
        <v>14</v>
      </c>
      <c r="C35" s="212">
        <v>15098.115193223597</v>
      </c>
      <c r="D35" s="212">
        <v>11129.752903909355</v>
      </c>
      <c r="E35" s="212">
        <v>0</v>
      </c>
      <c r="F35" s="212">
        <v>0</v>
      </c>
      <c r="G35" s="368">
        <f t="shared" si="109"/>
        <v>26227.868097132952</v>
      </c>
      <c r="H35" s="373">
        <v>99314.299618252349</v>
      </c>
      <c r="I35" s="212">
        <v>60172.438679257728</v>
      </c>
      <c r="J35" s="212">
        <v>0</v>
      </c>
      <c r="K35" s="212">
        <v>0</v>
      </c>
      <c r="L35" s="370">
        <f t="shared" si="110"/>
        <v>159486.73829751008</v>
      </c>
      <c r="M35" s="371">
        <f t="shared" si="111"/>
        <v>185714.60639464302</v>
      </c>
      <c r="N35" s="210">
        <v>14</v>
      </c>
      <c r="O35" s="212">
        <v>23051.017633801901</v>
      </c>
      <c r="P35" s="212">
        <v>17977.866842452258</v>
      </c>
      <c r="Q35" s="212">
        <v>0</v>
      </c>
      <c r="R35" s="212">
        <v>0</v>
      </c>
      <c r="S35" s="368">
        <f t="shared" si="112"/>
        <v>41028.884476254156</v>
      </c>
      <c r="T35" s="373">
        <v>186060.24171459474</v>
      </c>
      <c r="U35" s="212">
        <v>122522.61813448118</v>
      </c>
      <c r="V35" s="212">
        <v>0</v>
      </c>
      <c r="W35" s="212">
        <v>0</v>
      </c>
      <c r="X35" s="370">
        <f t="shared" si="113"/>
        <v>308582.8598490759</v>
      </c>
      <c r="Y35" s="371">
        <f t="shared" si="114"/>
        <v>349611.74432533007</v>
      </c>
      <c r="Z35" s="210">
        <v>14</v>
      </c>
      <c r="AA35" s="212">
        <v>20259.504631282063</v>
      </c>
      <c r="AB35" s="212">
        <v>2071.8589453230661</v>
      </c>
      <c r="AC35" s="212">
        <v>0</v>
      </c>
      <c r="AD35" s="212">
        <v>0</v>
      </c>
      <c r="AE35" s="368">
        <f t="shared" si="115"/>
        <v>22331.36357660513</v>
      </c>
      <c r="AF35" s="373">
        <v>176854.62898603518</v>
      </c>
      <c r="AG35" s="212">
        <v>19251.273660414408</v>
      </c>
      <c r="AH35" s="212">
        <v>0</v>
      </c>
      <c r="AI35" s="212">
        <v>0</v>
      </c>
      <c r="AJ35" s="370">
        <f t="shared" si="116"/>
        <v>196105.9026464496</v>
      </c>
      <c r="AK35" s="371">
        <f t="shared" si="117"/>
        <v>218437.26622305473</v>
      </c>
      <c r="AL35" s="210">
        <v>14</v>
      </c>
      <c r="AM35" s="212">
        <v>154819.9085215267</v>
      </c>
      <c r="AN35" s="212">
        <v>139800.24425003293</v>
      </c>
      <c r="AO35" s="212">
        <v>0</v>
      </c>
      <c r="AP35" s="212">
        <v>0</v>
      </c>
      <c r="AQ35" s="368">
        <f t="shared" si="118"/>
        <v>294620.15277155966</v>
      </c>
      <c r="AR35" s="373">
        <v>1329533.2196798124</v>
      </c>
      <c r="AS35" s="212">
        <v>1052349.1369517334</v>
      </c>
      <c r="AT35" s="212">
        <v>0</v>
      </c>
      <c r="AU35" s="212">
        <v>0</v>
      </c>
      <c r="AV35" s="370">
        <f t="shared" si="119"/>
        <v>2381882.3566315458</v>
      </c>
      <c r="AW35" s="371">
        <f t="shared" si="120"/>
        <v>2676502.5094031054</v>
      </c>
      <c r="AX35" s="210">
        <v>14</v>
      </c>
      <c r="AY35" s="212">
        <v>0</v>
      </c>
      <c r="AZ35" s="212">
        <v>0</v>
      </c>
      <c r="BA35" s="212">
        <v>0</v>
      </c>
      <c r="BB35" s="212">
        <v>0</v>
      </c>
      <c r="BC35" s="368">
        <f t="shared" si="121"/>
        <v>0</v>
      </c>
      <c r="BD35" s="373">
        <v>0</v>
      </c>
      <c r="BE35" s="212">
        <v>0</v>
      </c>
      <c r="BF35" s="212">
        <v>0</v>
      </c>
      <c r="BG35" s="212">
        <v>0</v>
      </c>
      <c r="BH35" s="370">
        <f t="shared" si="122"/>
        <v>0</v>
      </c>
      <c r="BI35" s="371">
        <f t="shared" si="123"/>
        <v>0</v>
      </c>
      <c r="BJ35" s="210">
        <v>14</v>
      </c>
      <c r="BK35" s="212">
        <v>0</v>
      </c>
      <c r="BL35" s="212">
        <v>0</v>
      </c>
      <c r="BM35" s="212">
        <v>0</v>
      </c>
      <c r="BN35" s="212">
        <v>0</v>
      </c>
      <c r="BO35" s="368">
        <f t="shared" si="124"/>
        <v>0</v>
      </c>
      <c r="BP35" s="373">
        <v>0</v>
      </c>
      <c r="BQ35" s="212">
        <v>0</v>
      </c>
      <c r="BR35" s="212">
        <v>0</v>
      </c>
      <c r="BS35" s="212">
        <v>0</v>
      </c>
      <c r="BT35" s="370">
        <f t="shared" si="125"/>
        <v>0</v>
      </c>
      <c r="BU35" s="371">
        <f t="shared" si="126"/>
        <v>0</v>
      </c>
      <c r="BV35" s="210">
        <v>14</v>
      </c>
      <c r="BW35" s="212">
        <v>0</v>
      </c>
      <c r="BX35" s="212">
        <v>3506.6850799629533</v>
      </c>
      <c r="BY35" s="212">
        <v>0</v>
      </c>
      <c r="BZ35" s="212">
        <v>0</v>
      </c>
      <c r="CA35" s="368">
        <f t="shared" si="127"/>
        <v>3506.6850799629533</v>
      </c>
      <c r="CB35" s="373">
        <v>6512.8003456368824</v>
      </c>
      <c r="CC35" s="212">
        <v>10527.88957822774</v>
      </c>
      <c r="CD35" s="212">
        <v>0</v>
      </c>
      <c r="CE35" s="212">
        <v>0</v>
      </c>
      <c r="CF35" s="370">
        <f t="shared" si="128"/>
        <v>17040.689923864622</v>
      </c>
      <c r="CG35" s="371">
        <f t="shared" si="129"/>
        <v>20547.375003827576</v>
      </c>
      <c r="CH35" s="210">
        <v>14</v>
      </c>
      <c r="CI35" s="370">
        <f t="shared" si="130"/>
        <v>213228.54597983425</v>
      </c>
      <c r="CJ35" s="370">
        <f t="shared" si="130"/>
        <v>174486.40802168055</v>
      </c>
      <c r="CK35" s="370">
        <f t="shared" si="130"/>
        <v>0</v>
      </c>
      <c r="CL35" s="370">
        <f t="shared" si="130"/>
        <v>0</v>
      </c>
      <c r="CM35" s="372">
        <f t="shared" ref="CM35:CM63" si="133">SUM(CI35:CL35)</f>
        <v>387714.95400151482</v>
      </c>
      <c r="CN35" s="370">
        <f t="shared" si="131"/>
        <v>1798275.1903443316</v>
      </c>
      <c r="CO35" s="370">
        <f t="shared" si="131"/>
        <v>1264823.3570041144</v>
      </c>
      <c r="CP35" s="370">
        <f t="shared" si="131"/>
        <v>0</v>
      </c>
      <c r="CQ35" s="370">
        <f t="shared" si="131"/>
        <v>0</v>
      </c>
      <c r="CR35" s="372">
        <f t="shared" ref="CR35:CR63" si="134">SUM(CN35:CQ35)</f>
        <v>3063098.5473484462</v>
      </c>
      <c r="CS35" s="370">
        <f t="shared" si="132"/>
        <v>2011503.7363241657</v>
      </c>
      <c r="CT35" s="370">
        <f t="shared" si="132"/>
        <v>1439309.765025795</v>
      </c>
      <c r="CU35" s="370">
        <f t="shared" si="132"/>
        <v>0</v>
      </c>
      <c r="CV35" s="370">
        <f t="shared" si="132"/>
        <v>0</v>
      </c>
      <c r="CW35" s="372">
        <f t="shared" ref="CW35:CW63" si="135">SUM(CS35:CV35)</f>
        <v>3450813.5013499605</v>
      </c>
      <c r="CX35" s="289"/>
      <c r="CZ35" s="289"/>
      <c r="DB35" s="289"/>
    </row>
    <row r="36" spans="1:106" ht="15.75" customHeight="1">
      <c r="A36" s="79" t="s">
        <v>222</v>
      </c>
      <c r="B36" s="210">
        <v>15</v>
      </c>
      <c r="C36" s="212">
        <v>127768.67313954653</v>
      </c>
      <c r="D36" s="212">
        <v>91128.865435130778</v>
      </c>
      <c r="E36" s="212">
        <v>0</v>
      </c>
      <c r="F36" s="212">
        <v>0</v>
      </c>
      <c r="G36" s="368">
        <f t="shared" si="109"/>
        <v>218897.53857467731</v>
      </c>
      <c r="H36" s="373">
        <v>479913.59501025692</v>
      </c>
      <c r="I36" s="212">
        <v>405619.04014886211</v>
      </c>
      <c r="J36" s="212">
        <v>0</v>
      </c>
      <c r="K36" s="212">
        <v>0</v>
      </c>
      <c r="L36" s="370">
        <f t="shared" si="110"/>
        <v>885532.63515911903</v>
      </c>
      <c r="M36" s="371">
        <f t="shared" si="111"/>
        <v>1104430.1737337965</v>
      </c>
      <c r="N36" s="210">
        <v>15</v>
      </c>
      <c r="O36" s="212">
        <v>97345.117897214339</v>
      </c>
      <c r="P36" s="212">
        <v>81749.846938059112</v>
      </c>
      <c r="Q36" s="212">
        <v>0</v>
      </c>
      <c r="R36" s="212">
        <v>0</v>
      </c>
      <c r="S36" s="368">
        <f t="shared" si="112"/>
        <v>179094.96483527345</v>
      </c>
      <c r="T36" s="373">
        <v>464825.84459244413</v>
      </c>
      <c r="U36" s="212">
        <v>455613.19689704443</v>
      </c>
      <c r="V36" s="212">
        <v>0</v>
      </c>
      <c r="W36" s="212">
        <v>0</v>
      </c>
      <c r="X36" s="370">
        <f t="shared" si="113"/>
        <v>920439.04148948856</v>
      </c>
      <c r="Y36" s="371">
        <f t="shared" si="114"/>
        <v>1099534.006324762</v>
      </c>
      <c r="Z36" s="210">
        <v>15</v>
      </c>
      <c r="AA36" s="212">
        <v>19646.992052244292</v>
      </c>
      <c r="AB36" s="212">
        <v>13467.975611947557</v>
      </c>
      <c r="AC36" s="212">
        <v>0</v>
      </c>
      <c r="AD36" s="212">
        <v>0</v>
      </c>
      <c r="AE36" s="368">
        <f t="shared" si="115"/>
        <v>33114.967664191849</v>
      </c>
      <c r="AF36" s="373">
        <v>84999.167831488026</v>
      </c>
      <c r="AG36" s="212">
        <v>57530.201984495005</v>
      </c>
      <c r="AH36" s="212">
        <v>0</v>
      </c>
      <c r="AI36" s="212">
        <v>0</v>
      </c>
      <c r="AJ36" s="370">
        <f t="shared" si="116"/>
        <v>142529.36981598302</v>
      </c>
      <c r="AK36" s="371">
        <f t="shared" si="117"/>
        <v>175644.33748017487</v>
      </c>
      <c r="AL36" s="210">
        <v>15</v>
      </c>
      <c r="AM36" s="212">
        <v>526290.94466118957</v>
      </c>
      <c r="AN36" s="212">
        <v>465662.18190834863</v>
      </c>
      <c r="AO36" s="212">
        <v>0</v>
      </c>
      <c r="AP36" s="212">
        <v>0</v>
      </c>
      <c r="AQ36" s="368">
        <f t="shared" si="118"/>
        <v>991953.12656953814</v>
      </c>
      <c r="AR36" s="373">
        <v>2217043.8462853273</v>
      </c>
      <c r="AS36" s="212">
        <v>2156047.1643665209</v>
      </c>
      <c r="AT36" s="212">
        <v>0</v>
      </c>
      <c r="AU36" s="212">
        <v>0</v>
      </c>
      <c r="AV36" s="370">
        <f t="shared" si="119"/>
        <v>4373091.0106518483</v>
      </c>
      <c r="AW36" s="371">
        <f t="shared" si="120"/>
        <v>5365044.1372213867</v>
      </c>
      <c r="AX36" s="210">
        <v>15</v>
      </c>
      <c r="AY36" s="212">
        <v>5155.5911275250728</v>
      </c>
      <c r="AZ36" s="212">
        <v>4269.1544863185254</v>
      </c>
      <c r="BA36" s="212">
        <v>0</v>
      </c>
      <c r="BB36" s="212">
        <v>0</v>
      </c>
      <c r="BC36" s="368">
        <f t="shared" si="121"/>
        <v>9424.7456138435991</v>
      </c>
      <c r="BD36" s="373">
        <v>17092.005232025873</v>
      </c>
      <c r="BE36" s="212">
        <v>17891.837997307666</v>
      </c>
      <c r="BF36" s="212">
        <v>0</v>
      </c>
      <c r="BG36" s="212">
        <v>0</v>
      </c>
      <c r="BH36" s="370">
        <f t="shared" si="122"/>
        <v>34983.843229333535</v>
      </c>
      <c r="BI36" s="371">
        <f t="shared" si="123"/>
        <v>44408.588843177131</v>
      </c>
      <c r="BJ36" s="210">
        <v>15</v>
      </c>
      <c r="BK36" s="212">
        <v>0</v>
      </c>
      <c r="BL36" s="212">
        <v>0</v>
      </c>
      <c r="BM36" s="212">
        <v>0</v>
      </c>
      <c r="BN36" s="212">
        <v>0</v>
      </c>
      <c r="BO36" s="368">
        <f t="shared" si="124"/>
        <v>0</v>
      </c>
      <c r="BP36" s="373">
        <v>0</v>
      </c>
      <c r="BQ36" s="212">
        <v>0</v>
      </c>
      <c r="BR36" s="212">
        <v>0</v>
      </c>
      <c r="BS36" s="212">
        <v>0</v>
      </c>
      <c r="BT36" s="370">
        <f t="shared" si="125"/>
        <v>0</v>
      </c>
      <c r="BU36" s="371">
        <f t="shared" si="126"/>
        <v>0</v>
      </c>
      <c r="BV36" s="210">
        <v>15</v>
      </c>
      <c r="BW36" s="212">
        <v>16726.265034694276</v>
      </c>
      <c r="BX36" s="212">
        <v>15295.962993612307</v>
      </c>
      <c r="BY36" s="212">
        <v>0</v>
      </c>
      <c r="BZ36" s="212">
        <v>0</v>
      </c>
      <c r="CA36" s="368">
        <f t="shared" si="127"/>
        <v>32022.228028306585</v>
      </c>
      <c r="CB36" s="373">
        <v>74141.885663170688</v>
      </c>
      <c r="CC36" s="212">
        <v>62584.286339829639</v>
      </c>
      <c r="CD36" s="212">
        <v>0</v>
      </c>
      <c r="CE36" s="212">
        <v>0</v>
      </c>
      <c r="CF36" s="370">
        <f t="shared" si="128"/>
        <v>136726.17200300033</v>
      </c>
      <c r="CG36" s="371">
        <f t="shared" si="129"/>
        <v>168748.40003130693</v>
      </c>
      <c r="CH36" s="210">
        <v>15</v>
      </c>
      <c r="CI36" s="370">
        <f t="shared" si="130"/>
        <v>792933.58391241403</v>
      </c>
      <c r="CJ36" s="370">
        <f t="shared" si="130"/>
        <v>671573.98737341689</v>
      </c>
      <c r="CK36" s="370">
        <f t="shared" si="130"/>
        <v>0</v>
      </c>
      <c r="CL36" s="370">
        <f t="shared" si="130"/>
        <v>0</v>
      </c>
      <c r="CM36" s="372">
        <f t="shared" si="133"/>
        <v>1464507.5712858308</v>
      </c>
      <c r="CN36" s="370">
        <f t="shared" si="131"/>
        <v>3338016.344614713</v>
      </c>
      <c r="CO36" s="370">
        <f t="shared" si="131"/>
        <v>3155285.7277340596</v>
      </c>
      <c r="CP36" s="370">
        <f t="shared" si="131"/>
        <v>0</v>
      </c>
      <c r="CQ36" s="370">
        <f t="shared" si="131"/>
        <v>0</v>
      </c>
      <c r="CR36" s="372">
        <f t="shared" si="134"/>
        <v>6493302.0723487725</v>
      </c>
      <c r="CS36" s="370">
        <f t="shared" si="132"/>
        <v>4130949.928527127</v>
      </c>
      <c r="CT36" s="370">
        <f t="shared" si="132"/>
        <v>3826859.7151074763</v>
      </c>
      <c r="CU36" s="370">
        <f t="shared" si="132"/>
        <v>0</v>
      </c>
      <c r="CV36" s="370">
        <f t="shared" si="132"/>
        <v>0</v>
      </c>
      <c r="CW36" s="372">
        <f t="shared" si="135"/>
        <v>7957809.6436346034</v>
      </c>
    </row>
    <row r="37" spans="1:106" ht="15.75" customHeight="1">
      <c r="A37" s="79" t="s">
        <v>223</v>
      </c>
      <c r="B37" s="210">
        <v>16</v>
      </c>
      <c r="C37" s="212">
        <v>54564.058095560897</v>
      </c>
      <c r="D37" s="212">
        <v>31353.141220992653</v>
      </c>
      <c r="E37" s="212">
        <v>0</v>
      </c>
      <c r="F37" s="212">
        <v>0</v>
      </c>
      <c r="G37" s="368">
        <f t="shared" si="109"/>
        <v>85917.199316553553</v>
      </c>
      <c r="H37" s="373">
        <v>30449.183817480196</v>
      </c>
      <c r="I37" s="212">
        <v>35039.558558329882</v>
      </c>
      <c r="J37" s="212">
        <v>0</v>
      </c>
      <c r="K37" s="212">
        <v>0</v>
      </c>
      <c r="L37" s="370">
        <f t="shared" si="110"/>
        <v>65488.742375810078</v>
      </c>
      <c r="M37" s="371">
        <f t="shared" si="111"/>
        <v>151405.94169236365</v>
      </c>
      <c r="N37" s="210">
        <v>16</v>
      </c>
      <c r="O37" s="212">
        <v>78563.582874967542</v>
      </c>
      <c r="P37" s="212">
        <v>138580.43093200927</v>
      </c>
      <c r="Q37" s="212">
        <v>0</v>
      </c>
      <c r="R37" s="212">
        <v>0</v>
      </c>
      <c r="S37" s="368">
        <f t="shared" si="112"/>
        <v>217144.01380697681</v>
      </c>
      <c r="T37" s="373">
        <v>75265.304379244684</v>
      </c>
      <c r="U37" s="212">
        <v>114821.39970014917</v>
      </c>
      <c r="V37" s="212">
        <v>0</v>
      </c>
      <c r="W37" s="212">
        <v>0</v>
      </c>
      <c r="X37" s="370">
        <f t="shared" si="113"/>
        <v>190086.70407939385</v>
      </c>
      <c r="Y37" s="371">
        <f t="shared" si="114"/>
        <v>407230.71788637066</v>
      </c>
      <c r="Z37" s="210">
        <v>16</v>
      </c>
      <c r="AA37" s="212">
        <v>39356.229036300356</v>
      </c>
      <c r="AB37" s="212">
        <v>27014.653813914476</v>
      </c>
      <c r="AC37" s="212">
        <v>0</v>
      </c>
      <c r="AD37" s="212">
        <v>0</v>
      </c>
      <c r="AE37" s="368">
        <f t="shared" si="115"/>
        <v>66370.882850214839</v>
      </c>
      <c r="AF37" s="373">
        <v>18992.325983193237</v>
      </c>
      <c r="AG37" s="212">
        <v>12321.978875580809</v>
      </c>
      <c r="AH37" s="212">
        <v>0</v>
      </c>
      <c r="AI37" s="212">
        <v>0</v>
      </c>
      <c r="AJ37" s="370">
        <f t="shared" si="116"/>
        <v>31314.304858774049</v>
      </c>
      <c r="AK37" s="371">
        <f t="shared" si="117"/>
        <v>97685.187708988888</v>
      </c>
      <c r="AL37" s="210">
        <v>16</v>
      </c>
      <c r="AM37" s="212">
        <v>565756.30946756096</v>
      </c>
      <c r="AN37" s="212">
        <v>579476.05244961346</v>
      </c>
      <c r="AO37" s="212">
        <v>0</v>
      </c>
      <c r="AP37" s="212">
        <v>0</v>
      </c>
      <c r="AQ37" s="368">
        <f t="shared" si="118"/>
        <v>1145232.3619171744</v>
      </c>
      <c r="AR37" s="373">
        <v>318782.75159743021</v>
      </c>
      <c r="AS37" s="212">
        <v>484911.82460721425</v>
      </c>
      <c r="AT37" s="212">
        <v>0</v>
      </c>
      <c r="AU37" s="212">
        <v>0</v>
      </c>
      <c r="AV37" s="370">
        <f t="shared" si="119"/>
        <v>803694.57620464452</v>
      </c>
      <c r="AW37" s="371">
        <f t="shared" si="120"/>
        <v>1948926.9381218189</v>
      </c>
      <c r="AX37" s="210">
        <v>16</v>
      </c>
      <c r="AY37" s="212">
        <v>1141.9721410199804</v>
      </c>
      <c r="AZ37" s="212">
        <v>657.65508024131498</v>
      </c>
      <c r="BA37" s="212">
        <v>0</v>
      </c>
      <c r="BB37" s="212">
        <v>0</v>
      </c>
      <c r="BC37" s="368">
        <f t="shared" si="121"/>
        <v>1799.6272212612953</v>
      </c>
      <c r="BD37" s="373">
        <v>1770.231737939604</v>
      </c>
      <c r="BE37" s="212">
        <v>1843.0131331864118</v>
      </c>
      <c r="BF37" s="212">
        <v>0</v>
      </c>
      <c r="BG37" s="212">
        <v>0</v>
      </c>
      <c r="BH37" s="370">
        <f t="shared" si="122"/>
        <v>3613.2448711260158</v>
      </c>
      <c r="BI37" s="371">
        <f t="shared" si="123"/>
        <v>5412.8720923873116</v>
      </c>
      <c r="BJ37" s="210">
        <v>16</v>
      </c>
      <c r="BK37" s="212">
        <v>0</v>
      </c>
      <c r="BL37" s="212">
        <v>0</v>
      </c>
      <c r="BM37" s="212">
        <v>0</v>
      </c>
      <c r="BN37" s="212">
        <v>0</v>
      </c>
      <c r="BO37" s="368">
        <f t="shared" si="124"/>
        <v>0</v>
      </c>
      <c r="BP37" s="373">
        <v>0</v>
      </c>
      <c r="BQ37" s="212">
        <v>0</v>
      </c>
      <c r="BR37" s="212">
        <v>0</v>
      </c>
      <c r="BS37" s="212">
        <v>0</v>
      </c>
      <c r="BT37" s="370">
        <f t="shared" si="125"/>
        <v>0</v>
      </c>
      <c r="BU37" s="371">
        <f t="shared" si="126"/>
        <v>0</v>
      </c>
      <c r="BV37" s="210">
        <v>16</v>
      </c>
      <c r="BW37" s="212">
        <v>5087.2943291740494</v>
      </c>
      <c r="BX37" s="212">
        <v>4803.9280985694404</v>
      </c>
      <c r="BY37" s="212">
        <v>0</v>
      </c>
      <c r="BZ37" s="212">
        <v>0</v>
      </c>
      <c r="CA37" s="368">
        <f t="shared" si="127"/>
        <v>9891.2224277434907</v>
      </c>
      <c r="CB37" s="373">
        <v>3570.3153174940426</v>
      </c>
      <c r="CC37" s="212">
        <v>1980.4618779211182</v>
      </c>
      <c r="CD37" s="212">
        <v>0</v>
      </c>
      <c r="CE37" s="212">
        <v>0</v>
      </c>
      <c r="CF37" s="370">
        <f t="shared" si="128"/>
        <v>5550.7771954151613</v>
      </c>
      <c r="CG37" s="371">
        <f t="shared" si="129"/>
        <v>15441.999623158652</v>
      </c>
      <c r="CH37" s="210">
        <v>16</v>
      </c>
      <c r="CI37" s="370">
        <f t="shared" si="130"/>
        <v>744469.44594458386</v>
      </c>
      <c r="CJ37" s="370">
        <f t="shared" si="130"/>
        <v>781885.86159534054</v>
      </c>
      <c r="CK37" s="370">
        <f t="shared" si="130"/>
        <v>0</v>
      </c>
      <c r="CL37" s="370">
        <f t="shared" si="130"/>
        <v>0</v>
      </c>
      <c r="CM37" s="372">
        <f t="shared" si="133"/>
        <v>1526355.3075399245</v>
      </c>
      <c r="CN37" s="370">
        <f t="shared" si="131"/>
        <v>448830.11283278198</v>
      </c>
      <c r="CO37" s="370">
        <f t="shared" si="131"/>
        <v>650918.23675238155</v>
      </c>
      <c r="CP37" s="370">
        <f t="shared" si="131"/>
        <v>0</v>
      </c>
      <c r="CQ37" s="370">
        <f t="shared" si="131"/>
        <v>0</v>
      </c>
      <c r="CR37" s="372">
        <f t="shared" si="134"/>
        <v>1099748.3495851634</v>
      </c>
      <c r="CS37" s="370">
        <f t="shared" si="132"/>
        <v>1193299.5587773658</v>
      </c>
      <c r="CT37" s="370">
        <f t="shared" si="132"/>
        <v>1432804.0983477221</v>
      </c>
      <c r="CU37" s="370">
        <f t="shared" si="132"/>
        <v>0</v>
      </c>
      <c r="CV37" s="370">
        <f t="shared" si="132"/>
        <v>0</v>
      </c>
      <c r="CW37" s="372">
        <f t="shared" si="135"/>
        <v>2626103.6571250879</v>
      </c>
    </row>
    <row r="38" spans="1:106" ht="15.75" customHeight="1">
      <c r="A38" s="79" t="s">
        <v>224</v>
      </c>
      <c r="B38" s="210">
        <v>17</v>
      </c>
      <c r="C38" s="212">
        <v>78798.8655680355</v>
      </c>
      <c r="D38" s="212">
        <v>57489.343021761219</v>
      </c>
      <c r="E38" s="212">
        <v>0</v>
      </c>
      <c r="F38" s="212">
        <v>0</v>
      </c>
      <c r="G38" s="368">
        <f t="shared" si="109"/>
        <v>136288.20858979673</v>
      </c>
      <c r="H38" s="373">
        <v>219927.95982377767</v>
      </c>
      <c r="I38" s="212">
        <v>206798.39089292847</v>
      </c>
      <c r="J38" s="212">
        <v>0</v>
      </c>
      <c r="K38" s="212">
        <v>0</v>
      </c>
      <c r="L38" s="370">
        <f t="shared" si="110"/>
        <v>426726.35071670613</v>
      </c>
      <c r="M38" s="371">
        <f t="shared" si="111"/>
        <v>563014.55930650281</v>
      </c>
      <c r="N38" s="210">
        <v>17</v>
      </c>
      <c r="O38" s="212">
        <v>79032.483371956419</v>
      </c>
      <c r="P38" s="212">
        <v>68554.968655606819</v>
      </c>
      <c r="Q38" s="212">
        <v>0</v>
      </c>
      <c r="R38" s="212">
        <v>0</v>
      </c>
      <c r="S38" s="368">
        <f t="shared" si="112"/>
        <v>147587.45202756324</v>
      </c>
      <c r="T38" s="373">
        <v>203359.98053448502</v>
      </c>
      <c r="U38" s="212">
        <v>216654.43960961123</v>
      </c>
      <c r="V38" s="212">
        <v>0</v>
      </c>
      <c r="W38" s="212">
        <v>0</v>
      </c>
      <c r="X38" s="370">
        <f t="shared" si="113"/>
        <v>420014.42014409625</v>
      </c>
      <c r="Y38" s="371">
        <f t="shared" si="114"/>
        <v>567601.87217165949</v>
      </c>
      <c r="Z38" s="210">
        <v>17</v>
      </c>
      <c r="AA38" s="212">
        <v>12866.3168137744</v>
      </c>
      <c r="AB38" s="212">
        <v>10127.024704910049</v>
      </c>
      <c r="AC38" s="212">
        <v>0</v>
      </c>
      <c r="AD38" s="212">
        <v>0</v>
      </c>
      <c r="AE38" s="368">
        <f t="shared" si="115"/>
        <v>22993.34151868445</v>
      </c>
      <c r="AF38" s="373">
        <v>40794.843359531682</v>
      </c>
      <c r="AG38" s="212">
        <v>30423.413435128838</v>
      </c>
      <c r="AH38" s="212">
        <v>0</v>
      </c>
      <c r="AI38" s="212">
        <v>0</v>
      </c>
      <c r="AJ38" s="370">
        <f t="shared" si="116"/>
        <v>71218.256794660527</v>
      </c>
      <c r="AK38" s="371">
        <f t="shared" si="117"/>
        <v>94211.598313344977</v>
      </c>
      <c r="AL38" s="210">
        <v>17</v>
      </c>
      <c r="AM38" s="212">
        <v>328229.81826520711</v>
      </c>
      <c r="AN38" s="212">
        <v>337978.78064730263</v>
      </c>
      <c r="AO38" s="212">
        <v>0</v>
      </c>
      <c r="AP38" s="212">
        <v>0</v>
      </c>
      <c r="AQ38" s="368">
        <f t="shared" si="118"/>
        <v>666208.59891250974</v>
      </c>
      <c r="AR38" s="373">
        <v>1029299.0509177728</v>
      </c>
      <c r="AS38" s="212">
        <v>1209876.1879962157</v>
      </c>
      <c r="AT38" s="212">
        <v>0</v>
      </c>
      <c r="AU38" s="212">
        <v>0</v>
      </c>
      <c r="AV38" s="370">
        <f t="shared" si="119"/>
        <v>2239175.2389139887</v>
      </c>
      <c r="AW38" s="371">
        <f t="shared" si="120"/>
        <v>2905383.8378264983</v>
      </c>
      <c r="AX38" s="210">
        <v>17</v>
      </c>
      <c r="AY38" s="212">
        <v>3969.4001599186809</v>
      </c>
      <c r="AZ38" s="212">
        <v>3271.7181229267508</v>
      </c>
      <c r="BA38" s="212">
        <v>0</v>
      </c>
      <c r="BB38" s="212">
        <v>0</v>
      </c>
      <c r="BC38" s="368">
        <f t="shared" si="121"/>
        <v>7241.1182828454312</v>
      </c>
      <c r="BD38" s="373">
        <v>8606.9851287792735</v>
      </c>
      <c r="BE38" s="212">
        <v>13274.287999173679</v>
      </c>
      <c r="BF38" s="212">
        <v>0</v>
      </c>
      <c r="BG38" s="212">
        <v>0</v>
      </c>
      <c r="BH38" s="370">
        <f t="shared" si="122"/>
        <v>21881.273127952954</v>
      </c>
      <c r="BI38" s="371">
        <f t="shared" si="123"/>
        <v>29122.391410798387</v>
      </c>
      <c r="BJ38" s="210">
        <v>17</v>
      </c>
      <c r="BK38" s="212">
        <v>0</v>
      </c>
      <c r="BL38" s="212">
        <v>0</v>
      </c>
      <c r="BM38" s="212">
        <v>0</v>
      </c>
      <c r="BN38" s="212">
        <v>0</v>
      </c>
      <c r="BO38" s="368">
        <f t="shared" si="124"/>
        <v>0</v>
      </c>
      <c r="BP38" s="373">
        <v>0</v>
      </c>
      <c r="BQ38" s="212">
        <v>0</v>
      </c>
      <c r="BR38" s="212">
        <v>0</v>
      </c>
      <c r="BS38" s="212">
        <v>0</v>
      </c>
      <c r="BT38" s="370">
        <f t="shared" si="125"/>
        <v>0</v>
      </c>
      <c r="BU38" s="371">
        <f t="shared" si="126"/>
        <v>0</v>
      </c>
      <c r="BV38" s="210">
        <v>17</v>
      </c>
      <c r="BW38" s="212">
        <v>13015.529399071866</v>
      </c>
      <c r="BX38" s="212">
        <v>9741.8927371967802</v>
      </c>
      <c r="BY38" s="212">
        <v>0</v>
      </c>
      <c r="BZ38" s="212">
        <v>0</v>
      </c>
      <c r="CA38" s="368">
        <f t="shared" si="127"/>
        <v>22757.422136268644</v>
      </c>
      <c r="CB38" s="373">
        <v>72271.547775729501</v>
      </c>
      <c r="CC38" s="212">
        <v>61956.099174107338</v>
      </c>
      <c r="CD38" s="212">
        <v>0</v>
      </c>
      <c r="CE38" s="212">
        <v>0</v>
      </c>
      <c r="CF38" s="370">
        <f t="shared" si="128"/>
        <v>134227.64694983684</v>
      </c>
      <c r="CG38" s="371">
        <f t="shared" si="129"/>
        <v>156985.06908610548</v>
      </c>
      <c r="CH38" s="210">
        <v>17</v>
      </c>
      <c r="CI38" s="370">
        <f t="shared" si="130"/>
        <v>515912.41357796401</v>
      </c>
      <c r="CJ38" s="370">
        <f t="shared" si="130"/>
        <v>487163.72788970429</v>
      </c>
      <c r="CK38" s="370">
        <f t="shared" si="130"/>
        <v>0</v>
      </c>
      <c r="CL38" s="370">
        <f t="shared" si="130"/>
        <v>0</v>
      </c>
      <c r="CM38" s="372">
        <f t="shared" si="133"/>
        <v>1003076.1414676683</v>
      </c>
      <c r="CN38" s="370">
        <f t="shared" si="131"/>
        <v>1574260.3675400759</v>
      </c>
      <c r="CO38" s="370">
        <f t="shared" si="131"/>
        <v>1738982.8191071651</v>
      </c>
      <c r="CP38" s="370">
        <f t="shared" si="131"/>
        <v>0</v>
      </c>
      <c r="CQ38" s="370">
        <f t="shared" si="131"/>
        <v>0</v>
      </c>
      <c r="CR38" s="372">
        <f t="shared" si="134"/>
        <v>3313243.186647241</v>
      </c>
      <c r="CS38" s="370">
        <f t="shared" si="132"/>
        <v>2090172.78111804</v>
      </c>
      <c r="CT38" s="370">
        <f t="shared" si="132"/>
        <v>2226146.5469968691</v>
      </c>
      <c r="CU38" s="370">
        <f t="shared" si="132"/>
        <v>0</v>
      </c>
      <c r="CV38" s="370">
        <f t="shared" si="132"/>
        <v>0</v>
      </c>
      <c r="CW38" s="372">
        <f t="shared" si="135"/>
        <v>4316319.3281149091</v>
      </c>
    </row>
    <row r="39" spans="1:106" ht="15.75" customHeight="1">
      <c r="A39" s="79" t="s">
        <v>225</v>
      </c>
      <c r="B39" s="210">
        <v>18</v>
      </c>
      <c r="C39" s="212">
        <v>2521.4036572254222</v>
      </c>
      <c r="D39" s="212">
        <v>2177.6646124836902</v>
      </c>
      <c r="E39" s="212">
        <v>0</v>
      </c>
      <c r="F39" s="212">
        <v>0</v>
      </c>
      <c r="G39" s="368">
        <f t="shared" si="109"/>
        <v>4699.0682697091124</v>
      </c>
      <c r="H39" s="373">
        <v>4914.8414541980674</v>
      </c>
      <c r="I39" s="212">
        <v>5327.550328954042</v>
      </c>
      <c r="J39" s="212">
        <v>0</v>
      </c>
      <c r="K39" s="212">
        <v>0</v>
      </c>
      <c r="L39" s="370">
        <f t="shared" si="110"/>
        <v>10242.39178315211</v>
      </c>
      <c r="M39" s="371">
        <f t="shared" si="111"/>
        <v>14941.460052861223</v>
      </c>
      <c r="N39" s="210">
        <v>18</v>
      </c>
      <c r="O39" s="212">
        <v>2404.119030103047</v>
      </c>
      <c r="P39" s="212">
        <v>2363.9864186317545</v>
      </c>
      <c r="Q39" s="212">
        <v>0</v>
      </c>
      <c r="R39" s="212">
        <v>0</v>
      </c>
      <c r="S39" s="368">
        <f t="shared" si="112"/>
        <v>4768.105448734801</v>
      </c>
      <c r="T39" s="373">
        <v>3703.3870962267401</v>
      </c>
      <c r="U39" s="212">
        <v>5056.314302219198</v>
      </c>
      <c r="V39" s="212">
        <v>0</v>
      </c>
      <c r="W39" s="212">
        <v>0</v>
      </c>
      <c r="X39" s="370">
        <f t="shared" si="113"/>
        <v>8759.7013984459372</v>
      </c>
      <c r="Y39" s="371">
        <f t="shared" si="114"/>
        <v>13527.806847180738</v>
      </c>
      <c r="Z39" s="210">
        <v>18</v>
      </c>
      <c r="AA39" s="212">
        <v>269.37939610430362</v>
      </c>
      <c r="AB39" s="212">
        <v>258.3454333245657</v>
      </c>
      <c r="AC39" s="212">
        <v>0</v>
      </c>
      <c r="AD39" s="212">
        <v>0</v>
      </c>
      <c r="AE39" s="368">
        <f t="shared" si="115"/>
        <v>527.72482942886927</v>
      </c>
      <c r="AF39" s="373">
        <v>670.28919980542094</v>
      </c>
      <c r="AG39" s="212">
        <v>478.58393580912377</v>
      </c>
      <c r="AH39" s="212">
        <v>0</v>
      </c>
      <c r="AI39" s="212">
        <v>0</v>
      </c>
      <c r="AJ39" s="370">
        <f t="shared" si="116"/>
        <v>1148.8731356145447</v>
      </c>
      <c r="AK39" s="371">
        <f t="shared" si="117"/>
        <v>1676.597965043414</v>
      </c>
      <c r="AL39" s="210">
        <v>18</v>
      </c>
      <c r="AM39" s="212">
        <v>12924.63228520492</v>
      </c>
      <c r="AN39" s="212">
        <v>13258.760707342935</v>
      </c>
      <c r="AO39" s="212">
        <v>0</v>
      </c>
      <c r="AP39" s="212">
        <v>0</v>
      </c>
      <c r="AQ39" s="368">
        <f t="shared" si="118"/>
        <v>26183.392992547855</v>
      </c>
      <c r="AR39" s="373">
        <v>19430.280830026742</v>
      </c>
      <c r="AS39" s="212">
        <v>21763.223346874525</v>
      </c>
      <c r="AT39" s="212">
        <v>0</v>
      </c>
      <c r="AU39" s="212">
        <v>0</v>
      </c>
      <c r="AV39" s="370">
        <f t="shared" si="119"/>
        <v>41193.504176901268</v>
      </c>
      <c r="AW39" s="371">
        <f t="shared" si="120"/>
        <v>67376.897169449119</v>
      </c>
      <c r="AX39" s="210">
        <v>18</v>
      </c>
      <c r="AY39" s="212">
        <v>433.80358348392383</v>
      </c>
      <c r="AZ39" s="212">
        <v>242.57018769074904</v>
      </c>
      <c r="BA39" s="212">
        <v>0</v>
      </c>
      <c r="BB39" s="212">
        <v>0</v>
      </c>
      <c r="BC39" s="368">
        <f t="shared" si="121"/>
        <v>676.37377117467281</v>
      </c>
      <c r="BD39" s="373">
        <v>314.05062044259375</v>
      </c>
      <c r="BE39" s="212">
        <v>288.72314154818019</v>
      </c>
      <c r="BF39" s="212">
        <v>0</v>
      </c>
      <c r="BG39" s="212">
        <v>0</v>
      </c>
      <c r="BH39" s="370">
        <f t="shared" si="122"/>
        <v>602.77376199077389</v>
      </c>
      <c r="BI39" s="371">
        <f t="shared" si="123"/>
        <v>1279.1475331654467</v>
      </c>
      <c r="BJ39" s="210">
        <v>18</v>
      </c>
      <c r="BK39" s="212">
        <v>0</v>
      </c>
      <c r="BL39" s="212">
        <v>0</v>
      </c>
      <c r="BM39" s="212">
        <v>0</v>
      </c>
      <c r="BN39" s="212">
        <v>0</v>
      </c>
      <c r="BO39" s="368">
        <f t="shared" si="124"/>
        <v>0</v>
      </c>
      <c r="BP39" s="373">
        <v>0</v>
      </c>
      <c r="BQ39" s="212">
        <v>0</v>
      </c>
      <c r="BR39" s="212">
        <v>0</v>
      </c>
      <c r="BS39" s="212">
        <v>0</v>
      </c>
      <c r="BT39" s="370">
        <f t="shared" si="125"/>
        <v>0</v>
      </c>
      <c r="BU39" s="371">
        <f t="shared" si="126"/>
        <v>0</v>
      </c>
      <c r="BV39" s="210">
        <v>18</v>
      </c>
      <c r="BW39" s="212">
        <v>1013.9689703950935</v>
      </c>
      <c r="BX39" s="212">
        <v>841.55182269644024</v>
      </c>
      <c r="BY39" s="212">
        <v>0</v>
      </c>
      <c r="BZ39" s="212">
        <v>0</v>
      </c>
      <c r="CA39" s="368">
        <f t="shared" si="127"/>
        <v>1855.5207930915337</v>
      </c>
      <c r="CB39" s="373">
        <v>875.63982703070496</v>
      </c>
      <c r="CC39" s="212">
        <v>1054.6130064431177</v>
      </c>
      <c r="CD39" s="212">
        <v>0</v>
      </c>
      <c r="CE39" s="212">
        <v>0</v>
      </c>
      <c r="CF39" s="370">
        <f t="shared" si="128"/>
        <v>1930.2528334738226</v>
      </c>
      <c r="CG39" s="371">
        <f t="shared" si="129"/>
        <v>3785.7736265653566</v>
      </c>
      <c r="CH39" s="210">
        <v>18</v>
      </c>
      <c r="CI39" s="370">
        <f t="shared" si="130"/>
        <v>19567.306922516713</v>
      </c>
      <c r="CJ39" s="370">
        <f t="shared" si="130"/>
        <v>19142.879182170134</v>
      </c>
      <c r="CK39" s="370">
        <f t="shared" si="130"/>
        <v>0</v>
      </c>
      <c r="CL39" s="370">
        <f t="shared" si="130"/>
        <v>0</v>
      </c>
      <c r="CM39" s="372">
        <f t="shared" si="133"/>
        <v>38710.186104686843</v>
      </c>
      <c r="CN39" s="370">
        <f t="shared" si="131"/>
        <v>29908.489027730266</v>
      </c>
      <c r="CO39" s="370">
        <f t="shared" si="131"/>
        <v>33969.008061848188</v>
      </c>
      <c r="CP39" s="370">
        <f t="shared" si="131"/>
        <v>0</v>
      </c>
      <c r="CQ39" s="370">
        <f t="shared" si="131"/>
        <v>0</v>
      </c>
      <c r="CR39" s="372">
        <f t="shared" si="134"/>
        <v>63877.49708957845</v>
      </c>
      <c r="CS39" s="370">
        <f t="shared" si="132"/>
        <v>49475.795950246975</v>
      </c>
      <c r="CT39" s="370">
        <f t="shared" si="132"/>
        <v>53111.887244018319</v>
      </c>
      <c r="CU39" s="370">
        <f t="shared" si="132"/>
        <v>0</v>
      </c>
      <c r="CV39" s="370">
        <f t="shared" si="132"/>
        <v>0</v>
      </c>
      <c r="CW39" s="372">
        <f t="shared" si="135"/>
        <v>102587.68319426529</v>
      </c>
    </row>
    <row r="40" spans="1:106" ht="15.75" customHeight="1">
      <c r="A40" s="79" t="s">
        <v>226</v>
      </c>
      <c r="B40" s="210">
        <v>19</v>
      </c>
      <c r="C40" s="212">
        <v>25956.28</v>
      </c>
      <c r="D40" s="212">
        <v>28089.41</v>
      </c>
      <c r="E40" s="212">
        <v>0</v>
      </c>
      <c r="F40" s="212">
        <v>0</v>
      </c>
      <c r="G40" s="368">
        <f t="shared" si="109"/>
        <v>54045.69</v>
      </c>
      <c r="H40" s="373">
        <v>0</v>
      </c>
      <c r="I40" s="212">
        <v>0</v>
      </c>
      <c r="J40" s="212">
        <v>0</v>
      </c>
      <c r="K40" s="212">
        <v>0</v>
      </c>
      <c r="L40" s="370">
        <f t="shared" si="110"/>
        <v>0</v>
      </c>
      <c r="M40" s="371">
        <f t="shared" si="111"/>
        <v>54045.69</v>
      </c>
      <c r="N40" s="210">
        <v>19</v>
      </c>
      <c r="O40" s="212">
        <v>58215.28</v>
      </c>
      <c r="P40" s="212">
        <v>70343.28</v>
      </c>
      <c r="Q40" s="212">
        <v>0</v>
      </c>
      <c r="R40" s="212">
        <v>0</v>
      </c>
      <c r="S40" s="368">
        <f t="shared" si="112"/>
        <v>128558.56</v>
      </c>
      <c r="T40" s="373">
        <v>0</v>
      </c>
      <c r="U40" s="212">
        <v>0</v>
      </c>
      <c r="V40" s="212">
        <v>0</v>
      </c>
      <c r="W40" s="212">
        <v>0</v>
      </c>
      <c r="X40" s="370">
        <f t="shared" si="113"/>
        <v>0</v>
      </c>
      <c r="Y40" s="371">
        <f t="shared" si="114"/>
        <v>128558.56</v>
      </c>
      <c r="Z40" s="210">
        <v>19</v>
      </c>
      <c r="AA40" s="212">
        <v>2488</v>
      </c>
      <c r="AB40" s="212">
        <v>8086</v>
      </c>
      <c r="AC40" s="212">
        <v>0</v>
      </c>
      <c r="AD40" s="212">
        <v>0</v>
      </c>
      <c r="AE40" s="368">
        <f t="shared" si="115"/>
        <v>10574</v>
      </c>
      <c r="AF40" s="373">
        <v>0</v>
      </c>
      <c r="AG40" s="212">
        <v>0</v>
      </c>
      <c r="AH40" s="212">
        <v>0</v>
      </c>
      <c r="AI40" s="212">
        <v>0</v>
      </c>
      <c r="AJ40" s="370">
        <f t="shared" si="116"/>
        <v>0</v>
      </c>
      <c r="AK40" s="371">
        <f t="shared" si="117"/>
        <v>10574</v>
      </c>
      <c r="AL40" s="210">
        <v>19</v>
      </c>
      <c r="AM40" s="212">
        <v>160844.44</v>
      </c>
      <c r="AN40" s="212">
        <v>199875.44</v>
      </c>
      <c r="AO40" s="212">
        <v>0</v>
      </c>
      <c r="AP40" s="212">
        <v>0</v>
      </c>
      <c r="AQ40" s="368">
        <f t="shared" si="118"/>
        <v>360719.88</v>
      </c>
      <c r="AR40" s="373">
        <v>0</v>
      </c>
      <c r="AS40" s="212">
        <v>0</v>
      </c>
      <c r="AT40" s="212">
        <v>0</v>
      </c>
      <c r="AU40" s="212">
        <v>0</v>
      </c>
      <c r="AV40" s="370">
        <f t="shared" si="119"/>
        <v>0</v>
      </c>
      <c r="AW40" s="371">
        <f t="shared" si="120"/>
        <v>360719.88</v>
      </c>
      <c r="AX40" s="210">
        <v>19</v>
      </c>
      <c r="AY40" s="212">
        <v>360</v>
      </c>
      <c r="AZ40" s="212">
        <v>266</v>
      </c>
      <c r="BA40" s="212">
        <v>0</v>
      </c>
      <c r="BB40" s="212">
        <v>0</v>
      </c>
      <c r="BC40" s="368">
        <f t="shared" si="121"/>
        <v>626</v>
      </c>
      <c r="BD40" s="373">
        <v>0</v>
      </c>
      <c r="BE40" s="212">
        <v>0</v>
      </c>
      <c r="BF40" s="212">
        <v>0</v>
      </c>
      <c r="BG40" s="212">
        <v>0</v>
      </c>
      <c r="BH40" s="370">
        <f t="shared" si="122"/>
        <v>0</v>
      </c>
      <c r="BI40" s="371">
        <f t="shared" si="123"/>
        <v>626</v>
      </c>
      <c r="BJ40" s="210">
        <v>19</v>
      </c>
      <c r="BK40" s="212">
        <v>0</v>
      </c>
      <c r="BL40" s="212">
        <v>0</v>
      </c>
      <c r="BM40" s="212">
        <v>0</v>
      </c>
      <c r="BN40" s="212">
        <v>0</v>
      </c>
      <c r="BO40" s="368">
        <f t="shared" si="124"/>
        <v>0</v>
      </c>
      <c r="BP40" s="373">
        <v>0</v>
      </c>
      <c r="BQ40" s="212">
        <v>0</v>
      </c>
      <c r="BR40" s="212">
        <v>0</v>
      </c>
      <c r="BS40" s="212">
        <v>0</v>
      </c>
      <c r="BT40" s="370">
        <f t="shared" si="125"/>
        <v>0</v>
      </c>
      <c r="BU40" s="371">
        <f t="shared" si="126"/>
        <v>0</v>
      </c>
      <c r="BV40" s="210">
        <v>19</v>
      </c>
      <c r="BW40" s="212">
        <v>2270</v>
      </c>
      <c r="BX40" s="212">
        <v>3740</v>
      </c>
      <c r="BY40" s="212">
        <v>0</v>
      </c>
      <c r="BZ40" s="212">
        <v>0</v>
      </c>
      <c r="CA40" s="368">
        <f t="shared" si="127"/>
        <v>6010</v>
      </c>
      <c r="CB40" s="373">
        <v>0</v>
      </c>
      <c r="CC40" s="212">
        <v>0</v>
      </c>
      <c r="CD40" s="212">
        <v>0</v>
      </c>
      <c r="CE40" s="212">
        <v>0</v>
      </c>
      <c r="CF40" s="370">
        <f t="shared" si="128"/>
        <v>0</v>
      </c>
      <c r="CG40" s="371">
        <f t="shared" si="129"/>
        <v>6010</v>
      </c>
      <c r="CH40" s="210">
        <v>19</v>
      </c>
      <c r="CI40" s="370">
        <f t="shared" si="130"/>
        <v>250134</v>
      </c>
      <c r="CJ40" s="370">
        <f t="shared" si="130"/>
        <v>310400.13</v>
      </c>
      <c r="CK40" s="370">
        <f t="shared" si="130"/>
        <v>0</v>
      </c>
      <c r="CL40" s="370">
        <f t="shared" si="130"/>
        <v>0</v>
      </c>
      <c r="CM40" s="372">
        <f t="shared" si="133"/>
        <v>560534.13</v>
      </c>
      <c r="CN40" s="370">
        <f t="shared" si="131"/>
        <v>0</v>
      </c>
      <c r="CO40" s="370">
        <f t="shared" si="131"/>
        <v>0</v>
      </c>
      <c r="CP40" s="370">
        <f t="shared" si="131"/>
        <v>0</v>
      </c>
      <c r="CQ40" s="370">
        <f t="shared" si="131"/>
        <v>0</v>
      </c>
      <c r="CR40" s="372">
        <f t="shared" si="134"/>
        <v>0</v>
      </c>
      <c r="CS40" s="370">
        <f t="shared" si="132"/>
        <v>250134</v>
      </c>
      <c r="CT40" s="370">
        <f t="shared" si="132"/>
        <v>310400.13</v>
      </c>
      <c r="CU40" s="370">
        <f t="shared" si="132"/>
        <v>0</v>
      </c>
      <c r="CV40" s="370">
        <f t="shared" si="132"/>
        <v>0</v>
      </c>
      <c r="CW40" s="372">
        <f t="shared" si="135"/>
        <v>560534.13</v>
      </c>
    </row>
    <row r="41" spans="1:106" ht="15.75" customHeight="1">
      <c r="A41" s="79" t="s">
        <v>227</v>
      </c>
      <c r="B41" s="210">
        <v>20</v>
      </c>
      <c r="C41" s="212">
        <v>5661.4281307227202</v>
      </c>
      <c r="D41" s="212">
        <v>6203.7341604603707</v>
      </c>
      <c r="E41" s="212">
        <v>0</v>
      </c>
      <c r="F41" s="212">
        <v>0</v>
      </c>
      <c r="G41" s="368">
        <f t="shared" si="109"/>
        <v>11865.162291183091</v>
      </c>
      <c r="H41" s="373">
        <v>16509.328770533226</v>
      </c>
      <c r="I41" s="212">
        <v>17522.730493159572</v>
      </c>
      <c r="J41" s="212">
        <v>0</v>
      </c>
      <c r="K41" s="212">
        <v>0</v>
      </c>
      <c r="L41" s="370">
        <f t="shared" si="110"/>
        <v>34032.059263692798</v>
      </c>
      <c r="M41" s="371">
        <f t="shared" si="111"/>
        <v>45897.22155487589</v>
      </c>
      <c r="N41" s="210">
        <v>20</v>
      </c>
      <c r="O41" s="212">
        <v>5807.4035342666293</v>
      </c>
      <c r="P41" s="212">
        <v>7356.8805738153706</v>
      </c>
      <c r="Q41" s="212">
        <v>0</v>
      </c>
      <c r="R41" s="212">
        <v>0</v>
      </c>
      <c r="S41" s="368">
        <f t="shared" si="112"/>
        <v>13164.284108082</v>
      </c>
      <c r="T41" s="373">
        <v>13741.259450678464</v>
      </c>
      <c r="U41" s="212">
        <v>17598.868401320546</v>
      </c>
      <c r="V41" s="212">
        <v>0</v>
      </c>
      <c r="W41" s="212">
        <v>0</v>
      </c>
      <c r="X41" s="370">
        <f t="shared" si="113"/>
        <v>31340.127851999008</v>
      </c>
      <c r="Y41" s="371">
        <f t="shared" si="114"/>
        <v>44504.411960081008</v>
      </c>
      <c r="Z41" s="210">
        <v>20</v>
      </c>
      <c r="AA41" s="212">
        <v>28.346276696228831</v>
      </c>
      <c r="AB41" s="212">
        <v>0</v>
      </c>
      <c r="AC41" s="212">
        <v>0</v>
      </c>
      <c r="AD41" s="212">
        <v>0</v>
      </c>
      <c r="AE41" s="368">
        <f t="shared" si="115"/>
        <v>28.346276696228831</v>
      </c>
      <c r="AF41" s="373">
        <v>111.15323847744286</v>
      </c>
      <c r="AG41" s="212">
        <v>0</v>
      </c>
      <c r="AH41" s="212">
        <v>0</v>
      </c>
      <c r="AI41" s="212">
        <v>0</v>
      </c>
      <c r="AJ41" s="370">
        <f t="shared" si="116"/>
        <v>111.15323847744286</v>
      </c>
      <c r="AK41" s="371">
        <f t="shared" si="117"/>
        <v>139.49951517367168</v>
      </c>
      <c r="AL41" s="210">
        <v>20</v>
      </c>
      <c r="AM41" s="212">
        <v>34271.570564539543</v>
      </c>
      <c r="AN41" s="212">
        <v>33491.307637198282</v>
      </c>
      <c r="AO41" s="212">
        <v>0</v>
      </c>
      <c r="AP41" s="212">
        <v>0</v>
      </c>
      <c r="AQ41" s="368">
        <f t="shared" si="118"/>
        <v>67762.878201737825</v>
      </c>
      <c r="AR41" s="373">
        <v>91313.639434854776</v>
      </c>
      <c r="AS41" s="212">
        <v>86786.299548612544</v>
      </c>
      <c r="AT41" s="212">
        <v>0</v>
      </c>
      <c r="AU41" s="212">
        <v>0</v>
      </c>
      <c r="AV41" s="370">
        <f t="shared" si="119"/>
        <v>178099.93898346732</v>
      </c>
      <c r="AW41" s="371">
        <f t="shared" si="120"/>
        <v>245862.81718520515</v>
      </c>
      <c r="AX41" s="210">
        <v>20</v>
      </c>
      <c r="AY41" s="212">
        <v>867.59713894889364</v>
      </c>
      <c r="AZ41" s="212">
        <v>309.02595393215501</v>
      </c>
      <c r="BA41" s="212">
        <v>0</v>
      </c>
      <c r="BB41" s="212">
        <v>0</v>
      </c>
      <c r="BC41" s="368">
        <f t="shared" si="121"/>
        <v>1176.6230928810487</v>
      </c>
      <c r="BD41" s="373">
        <v>358.8095826413176</v>
      </c>
      <c r="BE41" s="212">
        <v>127.52638669925287</v>
      </c>
      <c r="BF41" s="212">
        <v>0</v>
      </c>
      <c r="BG41" s="212">
        <v>0</v>
      </c>
      <c r="BH41" s="370">
        <f t="shared" si="122"/>
        <v>486.3359693405705</v>
      </c>
      <c r="BI41" s="371">
        <f t="shared" si="123"/>
        <v>1662.9590622216192</v>
      </c>
      <c r="BJ41" s="210">
        <v>20</v>
      </c>
      <c r="BK41" s="212">
        <v>0</v>
      </c>
      <c r="BL41" s="212">
        <v>0</v>
      </c>
      <c r="BM41" s="212">
        <v>0</v>
      </c>
      <c r="BN41" s="212">
        <v>0</v>
      </c>
      <c r="BO41" s="368">
        <f t="shared" si="124"/>
        <v>0</v>
      </c>
      <c r="BP41" s="373">
        <v>0</v>
      </c>
      <c r="BQ41" s="212">
        <v>0</v>
      </c>
      <c r="BR41" s="212">
        <v>0</v>
      </c>
      <c r="BS41" s="212">
        <v>0</v>
      </c>
      <c r="BT41" s="370">
        <f t="shared" si="125"/>
        <v>0</v>
      </c>
      <c r="BU41" s="371">
        <f t="shared" si="126"/>
        <v>0</v>
      </c>
      <c r="BV41" s="210">
        <v>20</v>
      </c>
      <c r="BW41" s="212">
        <v>4641.8174078016391</v>
      </c>
      <c r="BX41" s="212">
        <v>4147.2634992687908</v>
      </c>
      <c r="BY41" s="212">
        <v>0</v>
      </c>
      <c r="BZ41" s="212">
        <v>0</v>
      </c>
      <c r="CA41" s="368">
        <f t="shared" si="127"/>
        <v>8789.0809070704308</v>
      </c>
      <c r="CB41" s="373">
        <v>17654.020087025059</v>
      </c>
      <c r="CC41" s="212">
        <v>16804.286200031831</v>
      </c>
      <c r="CD41" s="212">
        <v>0</v>
      </c>
      <c r="CE41" s="212">
        <v>0</v>
      </c>
      <c r="CF41" s="370">
        <f t="shared" si="128"/>
        <v>34458.30628705689</v>
      </c>
      <c r="CG41" s="371">
        <f t="shared" si="129"/>
        <v>43247.387194127325</v>
      </c>
      <c r="CH41" s="210">
        <v>20</v>
      </c>
      <c r="CI41" s="370">
        <f t="shared" si="130"/>
        <v>51278.163052975651</v>
      </c>
      <c r="CJ41" s="370">
        <f t="shared" si="130"/>
        <v>51508.211824674967</v>
      </c>
      <c r="CK41" s="370">
        <f t="shared" si="130"/>
        <v>0</v>
      </c>
      <c r="CL41" s="370">
        <f t="shared" si="130"/>
        <v>0</v>
      </c>
      <c r="CM41" s="372">
        <f t="shared" si="133"/>
        <v>102786.37487765061</v>
      </c>
      <c r="CN41" s="370">
        <f t="shared" si="131"/>
        <v>139688.21056421028</v>
      </c>
      <c r="CO41" s="370">
        <f t="shared" si="131"/>
        <v>138839.71102982375</v>
      </c>
      <c r="CP41" s="370">
        <f t="shared" si="131"/>
        <v>0</v>
      </c>
      <c r="CQ41" s="370">
        <f t="shared" si="131"/>
        <v>0</v>
      </c>
      <c r="CR41" s="372">
        <f t="shared" si="134"/>
        <v>278527.92159403407</v>
      </c>
      <c r="CS41" s="370">
        <f t="shared" si="132"/>
        <v>190966.37361718592</v>
      </c>
      <c r="CT41" s="370">
        <f t="shared" si="132"/>
        <v>190347.92285449873</v>
      </c>
      <c r="CU41" s="370">
        <f t="shared" si="132"/>
        <v>0</v>
      </c>
      <c r="CV41" s="370">
        <f t="shared" si="132"/>
        <v>0</v>
      </c>
      <c r="CW41" s="372">
        <f t="shared" si="135"/>
        <v>381314.29647168465</v>
      </c>
    </row>
    <row r="42" spans="1:106" ht="15.75" customHeight="1">
      <c r="A42" s="79" t="s">
        <v>228</v>
      </c>
      <c r="B42" s="210">
        <v>21</v>
      </c>
      <c r="C42" s="212">
        <v>0</v>
      </c>
      <c r="D42" s="212">
        <v>0</v>
      </c>
      <c r="E42" s="212">
        <v>0</v>
      </c>
      <c r="F42" s="212">
        <v>0</v>
      </c>
      <c r="G42" s="368">
        <f t="shared" si="109"/>
        <v>0</v>
      </c>
      <c r="H42" s="373">
        <v>828144.17944575974</v>
      </c>
      <c r="I42" s="212">
        <v>769901.17623211199</v>
      </c>
      <c r="J42" s="212">
        <v>0</v>
      </c>
      <c r="K42" s="212">
        <v>0</v>
      </c>
      <c r="L42" s="370">
        <f t="shared" si="110"/>
        <v>1598045.3556778717</v>
      </c>
      <c r="M42" s="371">
        <f t="shared" si="111"/>
        <v>1598045.3556778717</v>
      </c>
      <c r="N42" s="210">
        <v>21</v>
      </c>
      <c r="O42" s="212">
        <v>0</v>
      </c>
      <c r="P42" s="212">
        <v>0</v>
      </c>
      <c r="Q42" s="212">
        <v>0</v>
      </c>
      <c r="R42" s="212">
        <v>0</v>
      </c>
      <c r="S42" s="368">
        <f t="shared" si="112"/>
        <v>0</v>
      </c>
      <c r="T42" s="373">
        <v>584965.39998349827</v>
      </c>
      <c r="U42" s="212">
        <v>744238.69049748359</v>
      </c>
      <c r="V42" s="212">
        <v>0</v>
      </c>
      <c r="W42" s="212">
        <v>0</v>
      </c>
      <c r="X42" s="370">
        <f t="shared" si="113"/>
        <v>1329204.0904809819</v>
      </c>
      <c r="Y42" s="371">
        <f t="shared" si="114"/>
        <v>1329204.0904809819</v>
      </c>
      <c r="Z42" s="210">
        <v>21</v>
      </c>
      <c r="AA42" s="212">
        <v>0</v>
      </c>
      <c r="AB42" s="212">
        <v>0</v>
      </c>
      <c r="AC42" s="212">
        <v>0</v>
      </c>
      <c r="AD42" s="212">
        <v>0</v>
      </c>
      <c r="AE42" s="368">
        <f t="shared" si="115"/>
        <v>0</v>
      </c>
      <c r="AF42" s="373">
        <v>92423.266434674137</v>
      </c>
      <c r="AG42" s="212">
        <v>102768.17541484066</v>
      </c>
      <c r="AH42" s="212">
        <v>0</v>
      </c>
      <c r="AI42" s="212">
        <v>0</v>
      </c>
      <c r="AJ42" s="370">
        <f t="shared" si="116"/>
        <v>195191.44184951478</v>
      </c>
      <c r="AK42" s="371">
        <f t="shared" si="117"/>
        <v>195191.44184951478</v>
      </c>
      <c r="AL42" s="210">
        <v>21</v>
      </c>
      <c r="AM42" s="212">
        <v>0</v>
      </c>
      <c r="AN42" s="212">
        <v>0</v>
      </c>
      <c r="AO42" s="212">
        <v>0</v>
      </c>
      <c r="AP42" s="212">
        <v>0</v>
      </c>
      <c r="AQ42" s="368">
        <f t="shared" si="118"/>
        <v>0</v>
      </c>
      <c r="AR42" s="373">
        <v>2667388.2460730188</v>
      </c>
      <c r="AS42" s="212">
        <v>3136762.4989253404</v>
      </c>
      <c r="AT42" s="212">
        <v>0</v>
      </c>
      <c r="AU42" s="212">
        <v>0</v>
      </c>
      <c r="AV42" s="370">
        <f t="shared" si="119"/>
        <v>5804150.7449983591</v>
      </c>
      <c r="AW42" s="371">
        <f t="shared" si="120"/>
        <v>5804150.7449983591</v>
      </c>
      <c r="AX42" s="210">
        <v>21</v>
      </c>
      <c r="AY42" s="212">
        <v>0</v>
      </c>
      <c r="AZ42" s="212">
        <v>0</v>
      </c>
      <c r="BA42" s="212">
        <v>0</v>
      </c>
      <c r="BB42" s="212">
        <v>0</v>
      </c>
      <c r="BC42" s="368">
        <f t="shared" si="121"/>
        <v>0</v>
      </c>
      <c r="BD42" s="373">
        <v>46979.493719882936</v>
      </c>
      <c r="BE42" s="212">
        <v>43125.723178550274</v>
      </c>
      <c r="BF42" s="212">
        <v>0</v>
      </c>
      <c r="BG42" s="212">
        <v>0</v>
      </c>
      <c r="BH42" s="370">
        <f t="shared" si="122"/>
        <v>90105.216898433209</v>
      </c>
      <c r="BI42" s="371">
        <f t="shared" si="123"/>
        <v>90105.216898433209</v>
      </c>
      <c r="BJ42" s="210">
        <v>21</v>
      </c>
      <c r="BK42" s="212">
        <v>0</v>
      </c>
      <c r="BL42" s="212">
        <v>0</v>
      </c>
      <c r="BM42" s="212">
        <v>0</v>
      </c>
      <c r="BN42" s="212">
        <v>0</v>
      </c>
      <c r="BO42" s="368">
        <f t="shared" si="124"/>
        <v>0</v>
      </c>
      <c r="BP42" s="373">
        <v>0</v>
      </c>
      <c r="BQ42" s="212">
        <v>0</v>
      </c>
      <c r="BR42" s="212">
        <v>0</v>
      </c>
      <c r="BS42" s="212">
        <v>0</v>
      </c>
      <c r="BT42" s="370">
        <f t="shared" si="125"/>
        <v>0</v>
      </c>
      <c r="BU42" s="371">
        <f t="shared" si="126"/>
        <v>0</v>
      </c>
      <c r="BV42" s="210">
        <v>21</v>
      </c>
      <c r="BW42" s="212">
        <v>0</v>
      </c>
      <c r="BX42" s="212">
        <v>0</v>
      </c>
      <c r="BY42" s="212">
        <v>0</v>
      </c>
      <c r="BZ42" s="212">
        <v>0</v>
      </c>
      <c r="CA42" s="368">
        <f t="shared" si="127"/>
        <v>0</v>
      </c>
      <c r="CB42" s="373">
        <v>99014.681058692629</v>
      </c>
      <c r="CC42" s="212">
        <v>127519.9104621032</v>
      </c>
      <c r="CD42" s="212">
        <v>0</v>
      </c>
      <c r="CE42" s="212">
        <v>0</v>
      </c>
      <c r="CF42" s="370">
        <f t="shared" si="128"/>
        <v>226534.59152079583</v>
      </c>
      <c r="CG42" s="371">
        <f t="shared" si="129"/>
        <v>226534.59152079583</v>
      </c>
      <c r="CH42" s="210">
        <v>21</v>
      </c>
      <c r="CI42" s="370">
        <f t="shared" si="130"/>
        <v>0</v>
      </c>
      <c r="CJ42" s="370">
        <f t="shared" si="130"/>
        <v>0</v>
      </c>
      <c r="CK42" s="370">
        <f t="shared" si="130"/>
        <v>0</v>
      </c>
      <c r="CL42" s="370">
        <f t="shared" si="130"/>
        <v>0</v>
      </c>
      <c r="CM42" s="372">
        <f t="shared" si="133"/>
        <v>0</v>
      </c>
      <c r="CN42" s="370">
        <f t="shared" si="131"/>
        <v>4318915.2667155266</v>
      </c>
      <c r="CO42" s="370">
        <f t="shared" si="131"/>
        <v>4924316.1747104302</v>
      </c>
      <c r="CP42" s="370">
        <f t="shared" si="131"/>
        <v>0</v>
      </c>
      <c r="CQ42" s="370">
        <f t="shared" si="131"/>
        <v>0</v>
      </c>
      <c r="CR42" s="372">
        <f t="shared" si="134"/>
        <v>9243231.4414259568</v>
      </c>
      <c r="CS42" s="370">
        <f t="shared" si="132"/>
        <v>4318915.2667155266</v>
      </c>
      <c r="CT42" s="370">
        <f t="shared" si="132"/>
        <v>4924316.1747104302</v>
      </c>
      <c r="CU42" s="370">
        <f t="shared" si="132"/>
        <v>0</v>
      </c>
      <c r="CV42" s="370">
        <f t="shared" si="132"/>
        <v>0</v>
      </c>
      <c r="CW42" s="372">
        <f t="shared" si="135"/>
        <v>9243231.4414259568</v>
      </c>
    </row>
    <row r="43" spans="1:106" ht="15.75" customHeight="1">
      <c r="A43" s="79" t="s">
        <v>230</v>
      </c>
      <c r="B43" s="210" t="s">
        <v>229</v>
      </c>
      <c r="C43" s="212">
        <v>0</v>
      </c>
      <c r="D43" s="212">
        <v>0</v>
      </c>
      <c r="E43" s="212">
        <v>0</v>
      </c>
      <c r="F43" s="212">
        <v>0</v>
      </c>
      <c r="G43" s="368">
        <f t="shared" si="109"/>
        <v>0</v>
      </c>
      <c r="H43" s="373">
        <v>593213.85516700626</v>
      </c>
      <c r="I43" s="212">
        <v>409001.48056359973</v>
      </c>
      <c r="J43" s="212">
        <v>0</v>
      </c>
      <c r="K43" s="212">
        <v>0</v>
      </c>
      <c r="L43" s="370">
        <f t="shared" si="110"/>
        <v>1002215.335730606</v>
      </c>
      <c r="M43" s="371">
        <f t="shared" si="111"/>
        <v>1002215.335730606</v>
      </c>
      <c r="N43" s="210" t="s">
        <v>229</v>
      </c>
      <c r="O43" s="212">
        <v>0</v>
      </c>
      <c r="P43" s="212">
        <v>0</v>
      </c>
      <c r="Q43" s="212">
        <v>0</v>
      </c>
      <c r="R43" s="212">
        <v>0</v>
      </c>
      <c r="S43" s="368">
        <f t="shared" si="112"/>
        <v>0</v>
      </c>
      <c r="T43" s="373">
        <v>425408.74312841584</v>
      </c>
      <c r="U43" s="212">
        <v>392509.38838424854</v>
      </c>
      <c r="V43" s="212">
        <v>0</v>
      </c>
      <c r="W43" s="212">
        <v>0</v>
      </c>
      <c r="X43" s="370">
        <f t="shared" si="113"/>
        <v>817918.13151266437</v>
      </c>
      <c r="Y43" s="371">
        <f t="shared" si="114"/>
        <v>817918.13151266437</v>
      </c>
      <c r="Z43" s="210" t="s">
        <v>229</v>
      </c>
      <c r="AA43" s="212">
        <v>0</v>
      </c>
      <c r="AB43" s="212">
        <v>0</v>
      </c>
      <c r="AC43" s="212">
        <v>0</v>
      </c>
      <c r="AD43" s="212">
        <v>0</v>
      </c>
      <c r="AE43" s="368">
        <f t="shared" si="115"/>
        <v>0</v>
      </c>
      <c r="AF43" s="373">
        <v>66598.255003155005</v>
      </c>
      <c r="AG43" s="212">
        <v>54299.329896411698</v>
      </c>
      <c r="AH43" s="212">
        <v>0</v>
      </c>
      <c r="AI43" s="212">
        <v>0</v>
      </c>
      <c r="AJ43" s="370">
        <f t="shared" si="116"/>
        <v>120897.5848995667</v>
      </c>
      <c r="AK43" s="371">
        <f t="shared" si="117"/>
        <v>120897.5848995667</v>
      </c>
      <c r="AL43" s="210" t="s">
        <v>229</v>
      </c>
      <c r="AM43" s="212">
        <v>0</v>
      </c>
      <c r="AN43" s="212">
        <v>0</v>
      </c>
      <c r="AO43" s="212">
        <v>0</v>
      </c>
      <c r="AP43" s="212">
        <v>0</v>
      </c>
      <c r="AQ43" s="368">
        <f t="shared" si="118"/>
        <v>0</v>
      </c>
      <c r="AR43" s="373">
        <v>1948973.063509492</v>
      </c>
      <c r="AS43" s="212">
        <v>1666888.3289113205</v>
      </c>
      <c r="AT43" s="212">
        <v>0</v>
      </c>
      <c r="AU43" s="212">
        <v>0</v>
      </c>
      <c r="AV43" s="370">
        <f t="shared" si="119"/>
        <v>3615861.3924208125</v>
      </c>
      <c r="AW43" s="371">
        <f t="shared" si="120"/>
        <v>3615861.3924208125</v>
      </c>
      <c r="AX43" s="210" t="s">
        <v>229</v>
      </c>
      <c r="AY43" s="212">
        <v>0</v>
      </c>
      <c r="AZ43" s="212">
        <v>0</v>
      </c>
      <c r="BA43" s="212">
        <v>0</v>
      </c>
      <c r="BB43" s="212">
        <v>0</v>
      </c>
      <c r="BC43" s="368">
        <f t="shared" si="121"/>
        <v>0</v>
      </c>
      <c r="BD43" s="373">
        <v>34714.39889493824</v>
      </c>
      <c r="BE43" s="212">
        <v>22829.359227738722</v>
      </c>
      <c r="BF43" s="212">
        <v>0</v>
      </c>
      <c r="BG43" s="212">
        <v>0</v>
      </c>
      <c r="BH43" s="370">
        <f t="shared" si="122"/>
        <v>57543.758122676962</v>
      </c>
      <c r="BI43" s="371">
        <f t="shared" si="123"/>
        <v>57543.758122676962</v>
      </c>
      <c r="BJ43" s="210" t="s">
        <v>229</v>
      </c>
      <c r="BK43" s="212">
        <v>0</v>
      </c>
      <c r="BL43" s="212">
        <v>0</v>
      </c>
      <c r="BM43" s="212">
        <v>0</v>
      </c>
      <c r="BN43" s="212">
        <v>0</v>
      </c>
      <c r="BO43" s="368">
        <f t="shared" si="124"/>
        <v>0</v>
      </c>
      <c r="BP43" s="373">
        <v>0</v>
      </c>
      <c r="BQ43" s="212">
        <v>0</v>
      </c>
      <c r="BR43" s="212">
        <v>0</v>
      </c>
      <c r="BS43" s="212">
        <v>0</v>
      </c>
      <c r="BT43" s="370">
        <f t="shared" si="125"/>
        <v>0</v>
      </c>
      <c r="BU43" s="371">
        <f t="shared" si="126"/>
        <v>0</v>
      </c>
      <c r="BV43" s="210" t="s">
        <v>229</v>
      </c>
      <c r="BW43" s="212">
        <v>0</v>
      </c>
      <c r="BX43" s="212">
        <v>0</v>
      </c>
      <c r="BY43" s="212">
        <v>0</v>
      </c>
      <c r="BZ43" s="212">
        <v>0</v>
      </c>
      <c r="CA43" s="368">
        <f t="shared" si="127"/>
        <v>0</v>
      </c>
      <c r="CB43" s="373">
        <v>71430.183338271454</v>
      </c>
      <c r="CC43" s="212">
        <v>68408.450062124655</v>
      </c>
      <c r="CD43" s="212">
        <v>0</v>
      </c>
      <c r="CE43" s="212">
        <v>0</v>
      </c>
      <c r="CF43" s="370">
        <f t="shared" si="128"/>
        <v>139838.63340039609</v>
      </c>
      <c r="CG43" s="371">
        <f t="shared" si="129"/>
        <v>139838.63340039609</v>
      </c>
      <c r="CH43" s="210" t="s">
        <v>229</v>
      </c>
      <c r="CI43" s="370">
        <f t="shared" si="130"/>
        <v>0</v>
      </c>
      <c r="CJ43" s="370">
        <f t="shared" si="130"/>
        <v>0</v>
      </c>
      <c r="CK43" s="370">
        <f t="shared" si="130"/>
        <v>0</v>
      </c>
      <c r="CL43" s="370">
        <f t="shared" si="130"/>
        <v>0</v>
      </c>
      <c r="CM43" s="372">
        <f t="shared" si="133"/>
        <v>0</v>
      </c>
      <c r="CN43" s="370">
        <f t="shared" si="131"/>
        <v>3140338.4990412784</v>
      </c>
      <c r="CO43" s="370">
        <f t="shared" si="131"/>
        <v>2613936.3370454437</v>
      </c>
      <c r="CP43" s="370">
        <f t="shared" si="131"/>
        <v>0</v>
      </c>
      <c r="CQ43" s="370">
        <f t="shared" si="131"/>
        <v>0</v>
      </c>
      <c r="CR43" s="372">
        <f t="shared" si="134"/>
        <v>5754274.8360867221</v>
      </c>
      <c r="CS43" s="370">
        <f t="shared" si="132"/>
        <v>3140338.4990412784</v>
      </c>
      <c r="CT43" s="370">
        <f t="shared" si="132"/>
        <v>2613936.3370454437</v>
      </c>
      <c r="CU43" s="370">
        <f t="shared" si="132"/>
        <v>0</v>
      </c>
      <c r="CV43" s="370">
        <f t="shared" si="132"/>
        <v>0</v>
      </c>
      <c r="CW43" s="372">
        <f t="shared" si="135"/>
        <v>5754274.8360867221</v>
      </c>
    </row>
    <row r="44" spans="1:106" ht="15.75" customHeight="1">
      <c r="A44" s="79" t="s">
        <v>233</v>
      </c>
      <c r="B44" s="210" t="s">
        <v>232</v>
      </c>
      <c r="C44" s="212">
        <v>0</v>
      </c>
      <c r="D44" s="212">
        <v>0</v>
      </c>
      <c r="E44" s="212">
        <v>0</v>
      </c>
      <c r="F44" s="212">
        <v>0</v>
      </c>
      <c r="G44" s="368">
        <f t="shared" si="109"/>
        <v>0</v>
      </c>
      <c r="H44" s="373">
        <v>331871.19151750335</v>
      </c>
      <c r="I44" s="212">
        <v>192241.32242806934</v>
      </c>
      <c r="J44" s="212">
        <v>0</v>
      </c>
      <c r="K44" s="212">
        <v>0</v>
      </c>
      <c r="L44" s="370">
        <f t="shared" si="110"/>
        <v>524112.51394557266</v>
      </c>
      <c r="M44" s="371">
        <f t="shared" si="111"/>
        <v>524112.51394557266</v>
      </c>
      <c r="N44" s="210" t="s">
        <v>232</v>
      </c>
      <c r="O44" s="212">
        <v>0</v>
      </c>
      <c r="P44" s="212">
        <v>0</v>
      </c>
      <c r="Q44" s="212">
        <v>0</v>
      </c>
      <c r="R44" s="212">
        <v>0</v>
      </c>
      <c r="S44" s="368">
        <f t="shared" si="112"/>
        <v>0</v>
      </c>
      <c r="T44" s="373">
        <v>239628.11520916215</v>
      </c>
      <c r="U44" s="212">
        <v>183501.03993372057</v>
      </c>
      <c r="V44" s="212">
        <v>0</v>
      </c>
      <c r="W44" s="212">
        <v>0</v>
      </c>
      <c r="X44" s="370">
        <f t="shared" si="113"/>
        <v>423129.15514288272</v>
      </c>
      <c r="Y44" s="371">
        <f t="shared" si="114"/>
        <v>423129.15514288272</v>
      </c>
      <c r="Z44" s="210" t="s">
        <v>232</v>
      </c>
      <c r="AA44" s="212">
        <v>0</v>
      </c>
      <c r="AB44" s="212">
        <v>0</v>
      </c>
      <c r="AC44" s="212">
        <v>0</v>
      </c>
      <c r="AD44" s="212">
        <v>0</v>
      </c>
      <c r="AE44" s="368">
        <f t="shared" si="115"/>
        <v>0</v>
      </c>
      <c r="AF44" s="373">
        <v>37356.689274546239</v>
      </c>
      <c r="AG44" s="212">
        <v>25417.853657332413</v>
      </c>
      <c r="AH44" s="212">
        <v>0</v>
      </c>
      <c r="AI44" s="212">
        <v>0</v>
      </c>
      <c r="AJ44" s="370">
        <f t="shared" si="116"/>
        <v>62774.542931878648</v>
      </c>
      <c r="AK44" s="371">
        <f t="shared" si="117"/>
        <v>62774.542931878648</v>
      </c>
      <c r="AL44" s="210" t="s">
        <v>232</v>
      </c>
      <c r="AM44" s="212">
        <v>0</v>
      </c>
      <c r="AN44" s="212">
        <v>0</v>
      </c>
      <c r="AO44" s="212">
        <v>0</v>
      </c>
      <c r="AP44" s="212">
        <v>0</v>
      </c>
      <c r="AQ44" s="368">
        <f t="shared" si="118"/>
        <v>0</v>
      </c>
      <c r="AR44" s="373">
        <v>1100120.8011476907</v>
      </c>
      <c r="AS44" s="212">
        <v>783615.30826748791</v>
      </c>
      <c r="AT44" s="212">
        <v>0</v>
      </c>
      <c r="AU44" s="212">
        <v>0</v>
      </c>
      <c r="AV44" s="370">
        <f t="shared" si="119"/>
        <v>1883736.1094151787</v>
      </c>
      <c r="AW44" s="371">
        <f t="shared" si="120"/>
        <v>1883736.1094151787</v>
      </c>
      <c r="AX44" s="210" t="s">
        <v>232</v>
      </c>
      <c r="AY44" s="212">
        <v>0</v>
      </c>
      <c r="AZ44" s="212">
        <v>0</v>
      </c>
      <c r="BA44" s="212">
        <v>0</v>
      </c>
      <c r="BB44" s="212">
        <v>0</v>
      </c>
      <c r="BC44" s="368">
        <f t="shared" si="121"/>
        <v>0</v>
      </c>
      <c r="BD44" s="373">
        <v>19692.559321492252</v>
      </c>
      <c r="BE44" s="212">
        <v>10700.122994104095</v>
      </c>
      <c r="BF44" s="212">
        <v>0</v>
      </c>
      <c r="BG44" s="212">
        <v>0</v>
      </c>
      <c r="BH44" s="370">
        <f t="shared" si="122"/>
        <v>30392.682315596347</v>
      </c>
      <c r="BI44" s="371">
        <f t="shared" si="123"/>
        <v>30392.682315596347</v>
      </c>
      <c r="BJ44" s="210" t="s">
        <v>232</v>
      </c>
      <c r="BK44" s="212">
        <v>0</v>
      </c>
      <c r="BL44" s="212">
        <v>0</v>
      </c>
      <c r="BM44" s="212">
        <v>0</v>
      </c>
      <c r="BN44" s="212">
        <v>0</v>
      </c>
      <c r="BO44" s="368">
        <f t="shared" si="124"/>
        <v>0</v>
      </c>
      <c r="BP44" s="373">
        <v>0</v>
      </c>
      <c r="BQ44" s="212">
        <v>0</v>
      </c>
      <c r="BR44" s="212">
        <v>0</v>
      </c>
      <c r="BS44" s="212">
        <v>0</v>
      </c>
      <c r="BT44" s="370">
        <f t="shared" si="125"/>
        <v>0</v>
      </c>
      <c r="BU44" s="371">
        <f t="shared" si="126"/>
        <v>0</v>
      </c>
      <c r="BV44" s="210" t="s">
        <v>232</v>
      </c>
      <c r="BW44" s="212">
        <v>0</v>
      </c>
      <c r="BX44" s="212">
        <v>0</v>
      </c>
      <c r="BY44" s="212">
        <v>0</v>
      </c>
      <c r="BZ44" s="212">
        <v>0</v>
      </c>
      <c r="CA44" s="368">
        <f t="shared" si="127"/>
        <v>0</v>
      </c>
      <c r="CB44" s="373">
        <v>40082.576798471564</v>
      </c>
      <c r="CC44" s="212">
        <v>32377.726187317527</v>
      </c>
      <c r="CD44" s="212">
        <v>0</v>
      </c>
      <c r="CE44" s="212">
        <v>0</v>
      </c>
      <c r="CF44" s="370">
        <f t="shared" si="128"/>
        <v>72460.302985789094</v>
      </c>
      <c r="CG44" s="371">
        <f t="shared" si="129"/>
        <v>72460.302985789094</v>
      </c>
      <c r="CH44" s="210" t="s">
        <v>232</v>
      </c>
      <c r="CI44" s="370">
        <f t="shared" si="130"/>
        <v>0</v>
      </c>
      <c r="CJ44" s="370">
        <f t="shared" si="130"/>
        <v>0</v>
      </c>
      <c r="CK44" s="370">
        <f t="shared" si="130"/>
        <v>0</v>
      </c>
      <c r="CL44" s="370">
        <f t="shared" si="130"/>
        <v>0</v>
      </c>
      <c r="CM44" s="372">
        <f t="shared" si="133"/>
        <v>0</v>
      </c>
      <c r="CN44" s="370">
        <f t="shared" si="131"/>
        <v>1768751.9332688663</v>
      </c>
      <c r="CO44" s="370">
        <f t="shared" si="131"/>
        <v>1227853.3734680321</v>
      </c>
      <c r="CP44" s="370">
        <f t="shared" si="131"/>
        <v>0</v>
      </c>
      <c r="CQ44" s="370">
        <f t="shared" si="131"/>
        <v>0</v>
      </c>
      <c r="CR44" s="372">
        <f t="shared" si="134"/>
        <v>2996605.3067368986</v>
      </c>
      <c r="CS44" s="370">
        <f t="shared" si="132"/>
        <v>1768751.9332688663</v>
      </c>
      <c r="CT44" s="370">
        <f t="shared" si="132"/>
        <v>1227853.3734680321</v>
      </c>
      <c r="CU44" s="370">
        <f t="shared" si="132"/>
        <v>0</v>
      </c>
      <c r="CV44" s="370">
        <f t="shared" si="132"/>
        <v>0</v>
      </c>
      <c r="CW44" s="372">
        <f t="shared" si="135"/>
        <v>2996605.3067368986</v>
      </c>
    </row>
    <row r="45" spans="1:106" ht="15.75" customHeight="1">
      <c r="A45" s="79" t="s">
        <v>236</v>
      </c>
      <c r="B45" s="210" t="s">
        <v>235</v>
      </c>
      <c r="C45" s="212">
        <v>25978.143602423534</v>
      </c>
      <c r="D45" s="212">
        <v>13120.941478472892</v>
      </c>
      <c r="E45" s="212">
        <v>0</v>
      </c>
      <c r="F45" s="212">
        <v>0</v>
      </c>
      <c r="G45" s="368">
        <f t="shared" si="109"/>
        <v>39099.085080896424</v>
      </c>
      <c r="H45" s="373">
        <v>235583.58334646578</v>
      </c>
      <c r="I45" s="212">
        <v>126895.25081255364</v>
      </c>
      <c r="J45" s="212">
        <v>0</v>
      </c>
      <c r="K45" s="212">
        <v>0</v>
      </c>
      <c r="L45" s="370">
        <f t="shared" si="110"/>
        <v>362478.8341590194</v>
      </c>
      <c r="M45" s="371">
        <f t="shared" si="111"/>
        <v>401577.91923991585</v>
      </c>
      <c r="N45" s="210" t="s">
        <v>235</v>
      </c>
      <c r="O45" s="212">
        <v>6373.7050027217711</v>
      </c>
      <c r="P45" s="212">
        <v>6748.8796568879097</v>
      </c>
      <c r="Q45" s="212">
        <v>0</v>
      </c>
      <c r="R45" s="212">
        <v>0</v>
      </c>
      <c r="S45" s="368">
        <f t="shared" si="112"/>
        <v>13122.584659609682</v>
      </c>
      <c r="T45" s="373">
        <v>53972.032031632516</v>
      </c>
      <c r="U45" s="212">
        <v>92939.630550048721</v>
      </c>
      <c r="V45" s="212">
        <v>0</v>
      </c>
      <c r="W45" s="212">
        <v>0</v>
      </c>
      <c r="X45" s="370">
        <f t="shared" si="113"/>
        <v>146911.66258168124</v>
      </c>
      <c r="Y45" s="371">
        <f t="shared" si="114"/>
        <v>160034.24724129093</v>
      </c>
      <c r="Z45" s="210" t="s">
        <v>235</v>
      </c>
      <c r="AA45" s="212">
        <v>1.5210816995020715</v>
      </c>
      <c r="AB45" s="212">
        <v>15.368776133226685</v>
      </c>
      <c r="AC45" s="212">
        <v>0</v>
      </c>
      <c r="AD45" s="212">
        <v>0</v>
      </c>
      <c r="AE45" s="368">
        <f t="shared" si="115"/>
        <v>16.889857832728758</v>
      </c>
      <c r="AF45" s="373">
        <v>5828.0352729129017</v>
      </c>
      <c r="AG45" s="212">
        <v>9876.0852465185326</v>
      </c>
      <c r="AH45" s="212">
        <v>0</v>
      </c>
      <c r="AI45" s="212">
        <v>0</v>
      </c>
      <c r="AJ45" s="370">
        <f t="shared" si="116"/>
        <v>15704.120519431435</v>
      </c>
      <c r="AK45" s="371">
        <f t="shared" si="117"/>
        <v>15721.010377264163</v>
      </c>
      <c r="AL45" s="210" t="s">
        <v>235</v>
      </c>
      <c r="AM45" s="212">
        <v>33646.482059277616</v>
      </c>
      <c r="AN45" s="212">
        <v>31831.493719970211</v>
      </c>
      <c r="AO45" s="212">
        <v>0</v>
      </c>
      <c r="AP45" s="212">
        <v>0</v>
      </c>
      <c r="AQ45" s="368">
        <f t="shared" si="118"/>
        <v>65477.975779247827</v>
      </c>
      <c r="AR45" s="373">
        <v>353365.69517536828</v>
      </c>
      <c r="AS45" s="212">
        <v>419980.35525614681</v>
      </c>
      <c r="AT45" s="212">
        <v>0</v>
      </c>
      <c r="AU45" s="212">
        <v>0</v>
      </c>
      <c r="AV45" s="370">
        <f t="shared" si="119"/>
        <v>773346.05043151509</v>
      </c>
      <c r="AW45" s="371">
        <f t="shared" si="120"/>
        <v>838824.02621076291</v>
      </c>
      <c r="AX45" s="210" t="s">
        <v>235</v>
      </c>
      <c r="AY45" s="212">
        <v>1717.9382657564313</v>
      </c>
      <c r="AZ45" s="212">
        <v>2123.2161526964633</v>
      </c>
      <c r="BA45" s="212">
        <v>0</v>
      </c>
      <c r="BB45" s="212">
        <v>0</v>
      </c>
      <c r="BC45" s="368">
        <f t="shared" si="121"/>
        <v>3841.1544184528948</v>
      </c>
      <c r="BD45" s="373">
        <v>7286.0079297429547</v>
      </c>
      <c r="BE45" s="212">
        <v>5041.4069854182098</v>
      </c>
      <c r="BF45" s="212">
        <v>0</v>
      </c>
      <c r="BG45" s="212">
        <v>0</v>
      </c>
      <c r="BH45" s="370">
        <f t="shared" si="122"/>
        <v>12327.414915161164</v>
      </c>
      <c r="BI45" s="371">
        <f t="shared" si="123"/>
        <v>16168.569333614058</v>
      </c>
      <c r="BJ45" s="210" t="s">
        <v>235</v>
      </c>
      <c r="BK45" s="212">
        <v>0</v>
      </c>
      <c r="BL45" s="212">
        <v>0</v>
      </c>
      <c r="BM45" s="212">
        <v>0</v>
      </c>
      <c r="BN45" s="212">
        <v>0</v>
      </c>
      <c r="BO45" s="368">
        <f t="shared" si="124"/>
        <v>0</v>
      </c>
      <c r="BP45" s="373">
        <v>0</v>
      </c>
      <c r="BQ45" s="212">
        <v>0</v>
      </c>
      <c r="BR45" s="212">
        <v>0</v>
      </c>
      <c r="BS45" s="212">
        <v>0</v>
      </c>
      <c r="BT45" s="370">
        <f t="shared" si="125"/>
        <v>0</v>
      </c>
      <c r="BU45" s="371">
        <f t="shared" si="126"/>
        <v>0</v>
      </c>
      <c r="BV45" s="210" t="s">
        <v>235</v>
      </c>
      <c r="BW45" s="212">
        <v>146.06579856184013</v>
      </c>
      <c r="BX45" s="212">
        <v>3.3651600250211577E-2</v>
      </c>
      <c r="BY45" s="212">
        <v>0</v>
      </c>
      <c r="BZ45" s="212">
        <v>0</v>
      </c>
      <c r="CA45" s="368">
        <f t="shared" si="127"/>
        <v>146.09945016209033</v>
      </c>
      <c r="CB45" s="373">
        <v>1153.901889608743</v>
      </c>
      <c r="CC45" s="212">
        <v>128.33754392527516</v>
      </c>
      <c r="CD45" s="212">
        <v>0</v>
      </c>
      <c r="CE45" s="212">
        <v>0</v>
      </c>
      <c r="CF45" s="370">
        <f t="shared" si="128"/>
        <v>1282.2394335340182</v>
      </c>
      <c r="CG45" s="371">
        <f t="shared" si="129"/>
        <v>1428.3388836961085</v>
      </c>
      <c r="CH45" s="210" t="s">
        <v>235</v>
      </c>
      <c r="CI45" s="370">
        <f t="shared" si="130"/>
        <v>67863.855810440698</v>
      </c>
      <c r="CJ45" s="370">
        <f t="shared" si="130"/>
        <v>53839.933435760955</v>
      </c>
      <c r="CK45" s="370">
        <f t="shared" si="130"/>
        <v>0</v>
      </c>
      <c r="CL45" s="370">
        <f t="shared" si="130"/>
        <v>0</v>
      </c>
      <c r="CM45" s="372">
        <f t="shared" si="133"/>
        <v>121703.78924620166</v>
      </c>
      <c r="CN45" s="370">
        <f t="shared" si="131"/>
        <v>657189.25564573111</v>
      </c>
      <c r="CO45" s="370">
        <f t="shared" si="131"/>
        <v>654861.06639461115</v>
      </c>
      <c r="CP45" s="370">
        <f t="shared" si="131"/>
        <v>0</v>
      </c>
      <c r="CQ45" s="370">
        <f t="shared" si="131"/>
        <v>0</v>
      </c>
      <c r="CR45" s="372">
        <f t="shared" si="134"/>
        <v>1312050.3220403423</v>
      </c>
      <c r="CS45" s="370">
        <f t="shared" si="132"/>
        <v>725053.11145617184</v>
      </c>
      <c r="CT45" s="370">
        <f t="shared" si="132"/>
        <v>708700.99983037205</v>
      </c>
      <c r="CU45" s="370">
        <f t="shared" si="132"/>
        <v>0</v>
      </c>
      <c r="CV45" s="370">
        <f t="shared" si="132"/>
        <v>0</v>
      </c>
      <c r="CW45" s="372">
        <f t="shared" si="135"/>
        <v>1433754.1112865438</v>
      </c>
    </row>
    <row r="46" spans="1:106" ht="15.75" customHeight="1">
      <c r="A46" s="79" t="s">
        <v>238</v>
      </c>
      <c r="B46" s="210" t="s">
        <v>237</v>
      </c>
      <c r="C46" s="212">
        <v>25978.143602423534</v>
      </c>
      <c r="D46" s="212">
        <v>13120.941478472892</v>
      </c>
      <c r="E46" s="212">
        <v>0</v>
      </c>
      <c r="F46" s="212">
        <v>0</v>
      </c>
      <c r="G46" s="368">
        <f t="shared" si="109"/>
        <v>39099.085080896424</v>
      </c>
      <c r="H46" s="373">
        <v>213480.51903634251</v>
      </c>
      <c r="I46" s="212">
        <v>112576.59356898576</v>
      </c>
      <c r="J46" s="212">
        <v>0</v>
      </c>
      <c r="K46" s="212">
        <v>0</v>
      </c>
      <c r="L46" s="370">
        <f t="shared" si="110"/>
        <v>326057.11260532826</v>
      </c>
      <c r="M46" s="371">
        <f t="shared" si="111"/>
        <v>365156.19768622471</v>
      </c>
      <c r="N46" s="210" t="s">
        <v>237</v>
      </c>
      <c r="O46" s="212">
        <v>6373.7050027217711</v>
      </c>
      <c r="P46" s="212">
        <v>6748.8796568879097</v>
      </c>
      <c r="Q46" s="212">
        <v>0</v>
      </c>
      <c r="R46" s="212">
        <v>0</v>
      </c>
      <c r="S46" s="368">
        <f t="shared" si="112"/>
        <v>13122.584659609682</v>
      </c>
      <c r="T46" s="373">
        <v>48216.191085698971</v>
      </c>
      <c r="U46" s="212">
        <v>82343.950887287196</v>
      </c>
      <c r="V46" s="212">
        <v>0</v>
      </c>
      <c r="W46" s="212">
        <v>0</v>
      </c>
      <c r="X46" s="370">
        <f t="shared" si="113"/>
        <v>130560.14197298617</v>
      </c>
      <c r="Y46" s="371">
        <f t="shared" si="114"/>
        <v>143682.72663259585</v>
      </c>
      <c r="Z46" s="210" t="s">
        <v>237</v>
      </c>
      <c r="AA46" s="212">
        <v>1.5210816995020715</v>
      </c>
      <c r="AB46" s="212">
        <v>15.368776133226685</v>
      </c>
      <c r="AC46" s="212">
        <v>0</v>
      </c>
      <c r="AD46" s="212">
        <v>0</v>
      </c>
      <c r="AE46" s="368">
        <f t="shared" si="115"/>
        <v>16.889857832728758</v>
      </c>
      <c r="AF46" s="373">
        <v>4885.5272951236102</v>
      </c>
      <c r="AG46" s="212">
        <v>8248.920527353941</v>
      </c>
      <c r="AH46" s="212">
        <v>0</v>
      </c>
      <c r="AI46" s="212">
        <v>0</v>
      </c>
      <c r="AJ46" s="370">
        <f t="shared" si="116"/>
        <v>13134.447822477552</v>
      </c>
      <c r="AK46" s="371">
        <f t="shared" si="117"/>
        <v>13151.33768031028</v>
      </c>
      <c r="AL46" s="210" t="s">
        <v>237</v>
      </c>
      <c r="AM46" s="212">
        <v>33646.482059277616</v>
      </c>
      <c r="AN46" s="212">
        <v>31831.493719970211</v>
      </c>
      <c r="AO46" s="212">
        <v>0</v>
      </c>
      <c r="AP46" s="212">
        <v>0</v>
      </c>
      <c r="AQ46" s="368">
        <f t="shared" si="118"/>
        <v>65477.975779247827</v>
      </c>
      <c r="AR46" s="373">
        <v>322395.2701416717</v>
      </c>
      <c r="AS46" s="212">
        <v>370754.22834526893</v>
      </c>
      <c r="AT46" s="212">
        <v>0</v>
      </c>
      <c r="AU46" s="212">
        <v>0</v>
      </c>
      <c r="AV46" s="370">
        <f t="shared" si="119"/>
        <v>693149.49848694063</v>
      </c>
      <c r="AW46" s="371">
        <f t="shared" si="120"/>
        <v>758627.47426618845</v>
      </c>
      <c r="AX46" s="210" t="s">
        <v>237</v>
      </c>
      <c r="AY46" s="212">
        <v>1717.9382657564313</v>
      </c>
      <c r="AZ46" s="212">
        <v>2123.2161526964633</v>
      </c>
      <c r="BA46" s="212">
        <v>0</v>
      </c>
      <c r="BB46" s="212">
        <v>0</v>
      </c>
      <c r="BC46" s="368">
        <f t="shared" si="121"/>
        <v>3841.1544184528948</v>
      </c>
      <c r="BD46" s="373">
        <v>7020.9570693427431</v>
      </c>
      <c r="BE46" s="212">
        <v>4812.7418915236003</v>
      </c>
      <c r="BF46" s="212">
        <v>0</v>
      </c>
      <c r="BG46" s="212">
        <v>0</v>
      </c>
      <c r="BH46" s="370">
        <f t="shared" si="122"/>
        <v>11833.698960866343</v>
      </c>
      <c r="BI46" s="371">
        <f t="shared" si="123"/>
        <v>15674.853379319236</v>
      </c>
      <c r="BJ46" s="210" t="s">
        <v>237</v>
      </c>
      <c r="BK46" s="212">
        <v>0</v>
      </c>
      <c r="BL46" s="212">
        <v>0</v>
      </c>
      <c r="BM46" s="212">
        <v>0</v>
      </c>
      <c r="BN46" s="212">
        <v>0</v>
      </c>
      <c r="BO46" s="368">
        <f t="shared" si="124"/>
        <v>0</v>
      </c>
      <c r="BP46" s="373">
        <v>0</v>
      </c>
      <c r="BQ46" s="212">
        <v>0</v>
      </c>
      <c r="BR46" s="212">
        <v>0</v>
      </c>
      <c r="BS46" s="212">
        <v>0</v>
      </c>
      <c r="BT46" s="370">
        <f t="shared" si="125"/>
        <v>0</v>
      </c>
      <c r="BU46" s="371">
        <f t="shared" si="126"/>
        <v>0</v>
      </c>
      <c r="BV46" s="210" t="s">
        <v>237</v>
      </c>
      <c r="BW46" s="212">
        <v>146.06579856184013</v>
      </c>
      <c r="BX46" s="212">
        <v>3.3651600250211577E-2</v>
      </c>
      <c r="BY46" s="212">
        <v>0</v>
      </c>
      <c r="BZ46" s="212">
        <v>0</v>
      </c>
      <c r="CA46" s="368">
        <f t="shared" si="127"/>
        <v>146.09945016209033</v>
      </c>
      <c r="CB46" s="373">
        <v>1057.6296971708202</v>
      </c>
      <c r="CC46" s="212">
        <v>107.0948429645517</v>
      </c>
      <c r="CD46" s="212">
        <v>0</v>
      </c>
      <c r="CE46" s="212">
        <v>0</v>
      </c>
      <c r="CF46" s="370">
        <f t="shared" si="128"/>
        <v>1164.7245401353719</v>
      </c>
      <c r="CG46" s="371">
        <f t="shared" si="129"/>
        <v>1310.8239902974622</v>
      </c>
      <c r="CH46" s="210" t="s">
        <v>237</v>
      </c>
      <c r="CI46" s="370">
        <f t="shared" si="130"/>
        <v>67863.855810440698</v>
      </c>
      <c r="CJ46" s="370">
        <f t="shared" si="130"/>
        <v>53839.933435760955</v>
      </c>
      <c r="CK46" s="370">
        <f t="shared" si="130"/>
        <v>0</v>
      </c>
      <c r="CL46" s="370">
        <f t="shared" si="130"/>
        <v>0</v>
      </c>
      <c r="CM46" s="372">
        <f t="shared" si="133"/>
        <v>121703.78924620166</v>
      </c>
      <c r="CN46" s="370">
        <f t="shared" si="131"/>
        <v>597056.09432535036</v>
      </c>
      <c r="CO46" s="370">
        <f t="shared" si="131"/>
        <v>578843.53006338398</v>
      </c>
      <c r="CP46" s="370">
        <f t="shared" si="131"/>
        <v>0</v>
      </c>
      <c r="CQ46" s="370">
        <f t="shared" si="131"/>
        <v>0</v>
      </c>
      <c r="CR46" s="372">
        <f t="shared" si="134"/>
        <v>1175899.6243887343</v>
      </c>
      <c r="CS46" s="370">
        <f t="shared" si="132"/>
        <v>664919.95013579109</v>
      </c>
      <c r="CT46" s="370">
        <f t="shared" si="132"/>
        <v>632683.46349914488</v>
      </c>
      <c r="CU46" s="370">
        <f t="shared" si="132"/>
        <v>0</v>
      </c>
      <c r="CV46" s="370">
        <f t="shared" si="132"/>
        <v>0</v>
      </c>
      <c r="CW46" s="372">
        <f t="shared" si="135"/>
        <v>1297603.4136349359</v>
      </c>
    </row>
    <row r="47" spans="1:106" ht="15.75" customHeight="1">
      <c r="A47" s="79" t="s">
        <v>239</v>
      </c>
      <c r="B47" s="210">
        <v>24</v>
      </c>
      <c r="C47" s="212">
        <v>7318.6463828935157</v>
      </c>
      <c r="D47" s="212">
        <v>6564.6785603698554</v>
      </c>
      <c r="E47" s="212">
        <v>0</v>
      </c>
      <c r="F47" s="212">
        <v>0</v>
      </c>
      <c r="G47" s="368">
        <f t="shared" si="109"/>
        <v>13883.324943263371</v>
      </c>
      <c r="H47" s="373">
        <v>43398.910452994074</v>
      </c>
      <c r="I47" s="212">
        <v>44854.836291060958</v>
      </c>
      <c r="J47" s="212">
        <v>0</v>
      </c>
      <c r="K47" s="212">
        <v>0</v>
      </c>
      <c r="L47" s="370">
        <f t="shared" si="110"/>
        <v>88253.746744055039</v>
      </c>
      <c r="M47" s="371">
        <f t="shared" si="111"/>
        <v>102137.07168731841</v>
      </c>
      <c r="N47" s="210">
        <v>24</v>
      </c>
      <c r="O47" s="212">
        <v>7522.9305981829866</v>
      </c>
      <c r="P47" s="212">
        <v>6417.9258760432103</v>
      </c>
      <c r="Q47" s="212">
        <v>0</v>
      </c>
      <c r="R47" s="212">
        <v>0</v>
      </c>
      <c r="S47" s="368">
        <f t="shared" si="112"/>
        <v>13940.856474226197</v>
      </c>
      <c r="T47" s="373">
        <v>52774.502336718026</v>
      </c>
      <c r="U47" s="212">
        <v>62997.488639274117</v>
      </c>
      <c r="V47" s="212">
        <v>0</v>
      </c>
      <c r="W47" s="212">
        <v>0</v>
      </c>
      <c r="X47" s="370">
        <f t="shared" si="113"/>
        <v>115771.99097599214</v>
      </c>
      <c r="Y47" s="371">
        <f t="shared" si="114"/>
        <v>129712.84745021834</v>
      </c>
      <c r="Z47" s="210">
        <v>24</v>
      </c>
      <c r="AA47" s="212">
        <v>890.49693441056604</v>
      </c>
      <c r="AB47" s="212">
        <v>1084.51151476635</v>
      </c>
      <c r="AC47" s="212">
        <v>0</v>
      </c>
      <c r="AD47" s="212">
        <v>0</v>
      </c>
      <c r="AE47" s="368">
        <f t="shared" si="115"/>
        <v>1975.0084491769162</v>
      </c>
      <c r="AF47" s="373">
        <v>9335.0067248190808</v>
      </c>
      <c r="AG47" s="212">
        <v>10382.470770668964</v>
      </c>
      <c r="AH47" s="212">
        <v>0</v>
      </c>
      <c r="AI47" s="212">
        <v>0</v>
      </c>
      <c r="AJ47" s="370">
        <f t="shared" si="116"/>
        <v>19717.477495488045</v>
      </c>
      <c r="AK47" s="371">
        <f t="shared" si="117"/>
        <v>21692.485944664961</v>
      </c>
      <c r="AL47" s="210">
        <v>24</v>
      </c>
      <c r="AM47" s="212">
        <v>27720.779288938182</v>
      </c>
      <c r="AN47" s="212">
        <v>31324.132745092564</v>
      </c>
      <c r="AO47" s="212">
        <v>0</v>
      </c>
      <c r="AP47" s="212">
        <v>0</v>
      </c>
      <c r="AQ47" s="368">
        <f t="shared" si="118"/>
        <v>59044.912034030742</v>
      </c>
      <c r="AR47" s="373">
        <v>242410.58961172373</v>
      </c>
      <c r="AS47" s="212">
        <v>256921.59772479281</v>
      </c>
      <c r="AT47" s="212">
        <v>0</v>
      </c>
      <c r="AU47" s="212">
        <v>0</v>
      </c>
      <c r="AV47" s="370">
        <f t="shared" si="119"/>
        <v>499332.18733651657</v>
      </c>
      <c r="AW47" s="371">
        <f t="shared" si="120"/>
        <v>558377.09937054734</v>
      </c>
      <c r="AX47" s="210">
        <v>24</v>
      </c>
      <c r="AY47" s="212">
        <v>465.98989120792521</v>
      </c>
      <c r="AZ47" s="212">
        <v>466.8685629421912</v>
      </c>
      <c r="BA47" s="212">
        <v>0</v>
      </c>
      <c r="BB47" s="212">
        <v>0</v>
      </c>
      <c r="BC47" s="368">
        <f t="shared" si="121"/>
        <v>932.85845415011636</v>
      </c>
      <c r="BD47" s="373">
        <v>1715.5475665553249</v>
      </c>
      <c r="BE47" s="212">
        <v>1896.057691256045</v>
      </c>
      <c r="BF47" s="212">
        <v>0</v>
      </c>
      <c r="BG47" s="212">
        <v>0</v>
      </c>
      <c r="BH47" s="370">
        <f t="shared" si="122"/>
        <v>3611.6052578113699</v>
      </c>
      <c r="BI47" s="371">
        <f t="shared" si="123"/>
        <v>4544.4637119614863</v>
      </c>
      <c r="BJ47" s="210">
        <v>24</v>
      </c>
      <c r="BK47" s="212">
        <v>0</v>
      </c>
      <c r="BL47" s="212">
        <v>0</v>
      </c>
      <c r="BM47" s="212">
        <v>0</v>
      </c>
      <c r="BN47" s="212">
        <v>0</v>
      </c>
      <c r="BO47" s="368">
        <f t="shared" si="124"/>
        <v>0</v>
      </c>
      <c r="BP47" s="373">
        <v>0</v>
      </c>
      <c r="BQ47" s="212">
        <v>0</v>
      </c>
      <c r="BR47" s="212">
        <v>0</v>
      </c>
      <c r="BS47" s="212">
        <v>0</v>
      </c>
      <c r="BT47" s="370">
        <f t="shared" si="125"/>
        <v>0</v>
      </c>
      <c r="BU47" s="371">
        <f t="shared" si="126"/>
        <v>0</v>
      </c>
      <c r="BV47" s="210">
        <v>24</v>
      </c>
      <c r="BW47" s="212">
        <v>1480.7504419400477</v>
      </c>
      <c r="BX47" s="212">
        <v>410.62661564307876</v>
      </c>
      <c r="BY47" s="212">
        <v>0</v>
      </c>
      <c r="BZ47" s="212">
        <v>0</v>
      </c>
      <c r="CA47" s="368">
        <f t="shared" si="127"/>
        <v>1891.3770575831265</v>
      </c>
      <c r="CB47" s="373">
        <v>6766.603807757816</v>
      </c>
      <c r="CC47" s="212">
        <v>2451.8195411488377</v>
      </c>
      <c r="CD47" s="212">
        <v>0</v>
      </c>
      <c r="CE47" s="212">
        <v>0</v>
      </c>
      <c r="CF47" s="370">
        <f t="shared" si="128"/>
        <v>9218.4233489066537</v>
      </c>
      <c r="CG47" s="371">
        <f t="shared" si="129"/>
        <v>11109.80040648978</v>
      </c>
      <c r="CH47" s="210">
        <v>24</v>
      </c>
      <c r="CI47" s="370">
        <f t="shared" si="130"/>
        <v>45399.593537573222</v>
      </c>
      <c r="CJ47" s="370">
        <f t="shared" si="130"/>
        <v>46268.743874857246</v>
      </c>
      <c r="CK47" s="370">
        <f t="shared" si="130"/>
        <v>0</v>
      </c>
      <c r="CL47" s="370">
        <f t="shared" si="130"/>
        <v>0</v>
      </c>
      <c r="CM47" s="372">
        <f t="shared" si="133"/>
        <v>91668.337412430468</v>
      </c>
      <c r="CN47" s="370">
        <f t="shared" si="131"/>
        <v>356401.1605005681</v>
      </c>
      <c r="CO47" s="370">
        <f t="shared" si="131"/>
        <v>379504.27065820177</v>
      </c>
      <c r="CP47" s="370">
        <f t="shared" si="131"/>
        <v>0</v>
      </c>
      <c r="CQ47" s="370">
        <f t="shared" si="131"/>
        <v>0</v>
      </c>
      <c r="CR47" s="372">
        <f t="shared" si="134"/>
        <v>735905.43115876988</v>
      </c>
      <c r="CS47" s="370">
        <f t="shared" si="132"/>
        <v>401800.75403814134</v>
      </c>
      <c r="CT47" s="370">
        <f t="shared" si="132"/>
        <v>425773.01453305903</v>
      </c>
      <c r="CU47" s="370">
        <f t="shared" si="132"/>
        <v>0</v>
      </c>
      <c r="CV47" s="370">
        <f t="shared" si="132"/>
        <v>0</v>
      </c>
      <c r="CW47" s="372">
        <f t="shared" si="135"/>
        <v>827573.76857120031</v>
      </c>
    </row>
    <row r="48" spans="1:106" ht="15.75" customHeight="1">
      <c r="A48" s="79" t="s">
        <v>240</v>
      </c>
      <c r="B48" s="210">
        <v>25</v>
      </c>
      <c r="C48" s="212">
        <v>7926.8520898021197</v>
      </c>
      <c r="D48" s="212">
        <v>19981.810191801178</v>
      </c>
      <c r="E48" s="212">
        <v>0</v>
      </c>
      <c r="F48" s="212">
        <v>0</v>
      </c>
      <c r="G48" s="368">
        <f t="shared" si="109"/>
        <v>27908.662281603298</v>
      </c>
      <c r="H48" s="373">
        <v>56718.703263342875</v>
      </c>
      <c r="I48" s="212">
        <v>79075.862064077955</v>
      </c>
      <c r="J48" s="212">
        <v>0</v>
      </c>
      <c r="K48" s="212">
        <v>0</v>
      </c>
      <c r="L48" s="370">
        <f t="shared" si="110"/>
        <v>135794.56532742083</v>
      </c>
      <c r="M48" s="371">
        <f t="shared" si="111"/>
        <v>163703.22760902412</v>
      </c>
      <c r="N48" s="210">
        <v>25</v>
      </c>
      <c r="O48" s="212">
        <v>5799.6180181541431</v>
      </c>
      <c r="P48" s="212">
        <v>451.78864459641534</v>
      </c>
      <c r="Q48" s="212">
        <v>0</v>
      </c>
      <c r="R48" s="212">
        <v>0</v>
      </c>
      <c r="S48" s="368">
        <f t="shared" si="112"/>
        <v>6251.4066627505581</v>
      </c>
      <c r="T48" s="373">
        <v>43478.524813059965</v>
      </c>
      <c r="U48" s="212">
        <v>10457.307472822358</v>
      </c>
      <c r="V48" s="212">
        <v>0</v>
      </c>
      <c r="W48" s="212">
        <v>0</v>
      </c>
      <c r="X48" s="370">
        <f t="shared" si="113"/>
        <v>53935.832285882323</v>
      </c>
      <c r="Y48" s="371">
        <f t="shared" si="114"/>
        <v>60187.238948632883</v>
      </c>
      <c r="Z48" s="210">
        <v>25</v>
      </c>
      <c r="AA48" s="212">
        <v>0</v>
      </c>
      <c r="AB48" s="212">
        <v>0</v>
      </c>
      <c r="AC48" s="212">
        <v>0</v>
      </c>
      <c r="AD48" s="212">
        <v>0</v>
      </c>
      <c r="AE48" s="368">
        <f t="shared" si="115"/>
        <v>0</v>
      </c>
      <c r="AF48" s="373">
        <v>0</v>
      </c>
      <c r="AG48" s="212">
        <v>0</v>
      </c>
      <c r="AH48" s="212">
        <v>0</v>
      </c>
      <c r="AI48" s="212">
        <v>0</v>
      </c>
      <c r="AJ48" s="370">
        <f t="shared" si="116"/>
        <v>0</v>
      </c>
      <c r="AK48" s="371">
        <f t="shared" si="117"/>
        <v>0</v>
      </c>
      <c r="AL48" s="210">
        <v>25</v>
      </c>
      <c r="AM48" s="212">
        <v>75124.651685715828</v>
      </c>
      <c r="AN48" s="212">
        <v>58023.42861338341</v>
      </c>
      <c r="AO48" s="212">
        <v>0</v>
      </c>
      <c r="AP48" s="212">
        <v>0</v>
      </c>
      <c r="AQ48" s="368">
        <f t="shared" si="118"/>
        <v>133148.08029909924</v>
      </c>
      <c r="AR48" s="373">
        <v>349980.36547327391</v>
      </c>
      <c r="AS48" s="212">
        <v>345126.16108498926</v>
      </c>
      <c r="AT48" s="212">
        <v>0</v>
      </c>
      <c r="AU48" s="212">
        <v>0</v>
      </c>
      <c r="AV48" s="370">
        <f t="shared" si="119"/>
        <v>695106.52655826323</v>
      </c>
      <c r="AW48" s="371">
        <f t="shared" si="120"/>
        <v>828254.60685736244</v>
      </c>
      <c r="AX48" s="210">
        <v>25</v>
      </c>
      <c r="AY48" s="212">
        <v>0</v>
      </c>
      <c r="AZ48" s="212">
        <v>0</v>
      </c>
      <c r="BA48" s="212">
        <v>0</v>
      </c>
      <c r="BB48" s="212">
        <v>0</v>
      </c>
      <c r="BC48" s="368">
        <f t="shared" si="121"/>
        <v>0</v>
      </c>
      <c r="BD48" s="373">
        <v>0</v>
      </c>
      <c r="BE48" s="212">
        <v>0</v>
      </c>
      <c r="BF48" s="212">
        <v>0</v>
      </c>
      <c r="BG48" s="212">
        <v>0</v>
      </c>
      <c r="BH48" s="370">
        <f t="shared" si="122"/>
        <v>0</v>
      </c>
      <c r="BI48" s="371">
        <f t="shared" si="123"/>
        <v>0</v>
      </c>
      <c r="BJ48" s="210">
        <v>25</v>
      </c>
      <c r="BK48" s="212">
        <v>0</v>
      </c>
      <c r="BL48" s="212">
        <v>0</v>
      </c>
      <c r="BM48" s="212">
        <v>0</v>
      </c>
      <c r="BN48" s="212">
        <v>0</v>
      </c>
      <c r="BO48" s="368">
        <f t="shared" si="124"/>
        <v>0</v>
      </c>
      <c r="BP48" s="373">
        <v>0</v>
      </c>
      <c r="BQ48" s="212">
        <v>0</v>
      </c>
      <c r="BR48" s="212">
        <v>0</v>
      </c>
      <c r="BS48" s="212">
        <v>0</v>
      </c>
      <c r="BT48" s="370">
        <f t="shared" si="125"/>
        <v>0</v>
      </c>
      <c r="BU48" s="371">
        <f t="shared" si="126"/>
        <v>0</v>
      </c>
      <c r="BV48" s="210">
        <v>25</v>
      </c>
      <c r="BW48" s="212">
        <v>189483.11162665652</v>
      </c>
      <c r="BX48" s="212">
        <v>195323.62104312537</v>
      </c>
      <c r="BY48" s="212">
        <v>0</v>
      </c>
      <c r="BZ48" s="212">
        <v>0</v>
      </c>
      <c r="CA48" s="368">
        <f t="shared" si="127"/>
        <v>384806.73266978189</v>
      </c>
      <c r="CB48" s="373">
        <v>570065.49754175555</v>
      </c>
      <c r="CC48" s="212">
        <v>686370.74532409676</v>
      </c>
      <c r="CD48" s="212">
        <v>0</v>
      </c>
      <c r="CE48" s="212">
        <v>0</v>
      </c>
      <c r="CF48" s="370">
        <f t="shared" si="128"/>
        <v>1256436.2428658523</v>
      </c>
      <c r="CG48" s="371">
        <f t="shared" si="129"/>
        <v>1641242.9755356342</v>
      </c>
      <c r="CH48" s="210">
        <v>25</v>
      </c>
      <c r="CI48" s="370">
        <f t="shared" si="130"/>
        <v>278334.23342032859</v>
      </c>
      <c r="CJ48" s="370">
        <f t="shared" si="130"/>
        <v>273780.64849290636</v>
      </c>
      <c r="CK48" s="370">
        <f t="shared" si="130"/>
        <v>0</v>
      </c>
      <c r="CL48" s="370">
        <f t="shared" si="130"/>
        <v>0</v>
      </c>
      <c r="CM48" s="372">
        <f t="shared" si="133"/>
        <v>552114.88191323495</v>
      </c>
      <c r="CN48" s="370">
        <f t="shared" si="131"/>
        <v>1020243.0910914324</v>
      </c>
      <c r="CO48" s="370">
        <f t="shared" si="131"/>
        <v>1121030.0759459864</v>
      </c>
      <c r="CP48" s="370">
        <f t="shared" si="131"/>
        <v>0</v>
      </c>
      <c r="CQ48" s="370">
        <f t="shared" si="131"/>
        <v>0</v>
      </c>
      <c r="CR48" s="372">
        <f t="shared" si="134"/>
        <v>2141273.167037419</v>
      </c>
      <c r="CS48" s="370">
        <f t="shared" si="132"/>
        <v>1298577.3245117608</v>
      </c>
      <c r="CT48" s="370">
        <f t="shared" si="132"/>
        <v>1394810.7244388927</v>
      </c>
      <c r="CU48" s="370">
        <f t="shared" si="132"/>
        <v>0</v>
      </c>
      <c r="CV48" s="370">
        <f t="shared" si="132"/>
        <v>0</v>
      </c>
      <c r="CW48" s="372">
        <f t="shared" si="135"/>
        <v>2693388.0489506535</v>
      </c>
    </row>
    <row r="49" spans="1:101" ht="15.75" customHeight="1">
      <c r="A49" s="79" t="s">
        <v>241</v>
      </c>
      <c r="B49" s="210">
        <v>26</v>
      </c>
      <c r="C49" s="212">
        <v>108148.16938898261</v>
      </c>
      <c r="D49" s="212">
        <v>63682.167159154662</v>
      </c>
      <c r="E49" s="212">
        <v>0</v>
      </c>
      <c r="F49" s="212">
        <v>0</v>
      </c>
      <c r="G49" s="368">
        <f t="shared" si="109"/>
        <v>171830.33654813727</v>
      </c>
      <c r="H49" s="373">
        <v>250.23953100067206</v>
      </c>
      <c r="I49" s="212">
        <v>330.70321804211244</v>
      </c>
      <c r="J49" s="212">
        <v>0</v>
      </c>
      <c r="K49" s="212">
        <v>0</v>
      </c>
      <c r="L49" s="370">
        <f t="shared" si="110"/>
        <v>580.9427490427845</v>
      </c>
      <c r="M49" s="371">
        <f t="shared" si="111"/>
        <v>172411.27929718007</v>
      </c>
      <c r="N49" s="210">
        <v>26</v>
      </c>
      <c r="O49" s="212">
        <v>4025.4772139669926</v>
      </c>
      <c r="P49" s="212">
        <v>271.87635840837532</v>
      </c>
      <c r="Q49" s="212">
        <v>0</v>
      </c>
      <c r="R49" s="212">
        <v>0</v>
      </c>
      <c r="S49" s="368">
        <f t="shared" si="112"/>
        <v>4297.3535723753675</v>
      </c>
      <c r="T49" s="373">
        <v>224.99273561287146</v>
      </c>
      <c r="U49" s="212">
        <v>228.14824475907989</v>
      </c>
      <c r="V49" s="212">
        <v>0</v>
      </c>
      <c r="W49" s="212">
        <v>0</v>
      </c>
      <c r="X49" s="370">
        <f t="shared" si="113"/>
        <v>453.14098037195134</v>
      </c>
      <c r="Y49" s="371">
        <f t="shared" si="114"/>
        <v>4750.4945527473192</v>
      </c>
      <c r="Z49" s="210">
        <v>26</v>
      </c>
      <c r="AA49" s="212">
        <v>0</v>
      </c>
      <c r="AB49" s="212">
        <v>0</v>
      </c>
      <c r="AC49" s="212">
        <v>0</v>
      </c>
      <c r="AD49" s="212">
        <v>0</v>
      </c>
      <c r="AE49" s="368">
        <f t="shared" si="115"/>
        <v>0</v>
      </c>
      <c r="AF49" s="373">
        <v>0</v>
      </c>
      <c r="AG49" s="212">
        <v>0</v>
      </c>
      <c r="AH49" s="212">
        <v>0</v>
      </c>
      <c r="AI49" s="212">
        <v>0</v>
      </c>
      <c r="AJ49" s="370">
        <f t="shared" si="116"/>
        <v>0</v>
      </c>
      <c r="AK49" s="371">
        <f t="shared" si="117"/>
        <v>0</v>
      </c>
      <c r="AL49" s="210">
        <v>26</v>
      </c>
      <c r="AM49" s="212">
        <v>1384874.8752407506</v>
      </c>
      <c r="AN49" s="212">
        <v>1370167.6281649231</v>
      </c>
      <c r="AO49" s="212">
        <v>0</v>
      </c>
      <c r="AP49" s="212">
        <v>0</v>
      </c>
      <c r="AQ49" s="368">
        <f t="shared" si="118"/>
        <v>2755042.5034056734</v>
      </c>
      <c r="AR49" s="373">
        <v>4326.0105058351646</v>
      </c>
      <c r="AS49" s="212">
        <v>6470.9731758081007</v>
      </c>
      <c r="AT49" s="212">
        <v>0</v>
      </c>
      <c r="AU49" s="212">
        <v>0</v>
      </c>
      <c r="AV49" s="370">
        <f t="shared" si="119"/>
        <v>10796.983681643265</v>
      </c>
      <c r="AW49" s="371">
        <f t="shared" si="120"/>
        <v>2765839.4870873168</v>
      </c>
      <c r="AX49" s="210">
        <v>26</v>
      </c>
      <c r="AY49" s="212">
        <v>224580.96263307604</v>
      </c>
      <c r="AZ49" s="212">
        <v>195794.27992829122</v>
      </c>
      <c r="BA49" s="212">
        <v>0</v>
      </c>
      <c r="BB49" s="212">
        <v>0</v>
      </c>
      <c r="BC49" s="368">
        <f t="shared" si="121"/>
        <v>420375.24256136722</v>
      </c>
      <c r="BD49" s="373">
        <v>399.92829789586438</v>
      </c>
      <c r="BE49" s="212">
        <v>328.70969423296668</v>
      </c>
      <c r="BF49" s="212">
        <v>0</v>
      </c>
      <c r="BG49" s="212">
        <v>0</v>
      </c>
      <c r="BH49" s="370">
        <f t="shared" si="122"/>
        <v>728.637992128831</v>
      </c>
      <c r="BI49" s="371">
        <f t="shared" si="123"/>
        <v>421103.88055349607</v>
      </c>
      <c r="BJ49" s="210">
        <v>26</v>
      </c>
      <c r="BK49" s="212">
        <v>0</v>
      </c>
      <c r="BL49" s="212">
        <v>0</v>
      </c>
      <c r="BM49" s="212">
        <v>0</v>
      </c>
      <c r="BN49" s="212">
        <v>0</v>
      </c>
      <c r="BO49" s="368">
        <f t="shared" si="124"/>
        <v>0</v>
      </c>
      <c r="BP49" s="373">
        <v>0</v>
      </c>
      <c r="BQ49" s="212">
        <v>0</v>
      </c>
      <c r="BR49" s="212">
        <v>0</v>
      </c>
      <c r="BS49" s="212">
        <v>0</v>
      </c>
      <c r="BT49" s="370">
        <f t="shared" si="125"/>
        <v>0</v>
      </c>
      <c r="BU49" s="371">
        <f t="shared" si="126"/>
        <v>0</v>
      </c>
      <c r="BV49" s="210">
        <v>26</v>
      </c>
      <c r="BW49" s="212">
        <v>62.500778056520048</v>
      </c>
      <c r="BX49" s="212">
        <v>250.96790190669952</v>
      </c>
      <c r="BY49" s="212">
        <v>0</v>
      </c>
      <c r="BZ49" s="212">
        <v>0</v>
      </c>
      <c r="CA49" s="368">
        <f t="shared" si="127"/>
        <v>313.46867996321959</v>
      </c>
      <c r="CB49" s="373">
        <v>0</v>
      </c>
      <c r="CC49" s="212">
        <v>0</v>
      </c>
      <c r="CD49" s="212">
        <v>0</v>
      </c>
      <c r="CE49" s="212">
        <v>0</v>
      </c>
      <c r="CF49" s="370">
        <f t="shared" si="128"/>
        <v>0</v>
      </c>
      <c r="CG49" s="371">
        <f t="shared" si="129"/>
        <v>313.46867996321959</v>
      </c>
      <c r="CH49" s="210">
        <v>26</v>
      </c>
      <c r="CI49" s="370">
        <f t="shared" si="130"/>
        <v>1721691.9852548328</v>
      </c>
      <c r="CJ49" s="370">
        <f t="shared" si="130"/>
        <v>1630166.919512684</v>
      </c>
      <c r="CK49" s="370">
        <f t="shared" si="130"/>
        <v>0</v>
      </c>
      <c r="CL49" s="370">
        <f t="shared" si="130"/>
        <v>0</v>
      </c>
      <c r="CM49" s="372">
        <f t="shared" si="133"/>
        <v>3351858.904767517</v>
      </c>
      <c r="CN49" s="370">
        <f t="shared" si="131"/>
        <v>5201.1710703445724</v>
      </c>
      <c r="CO49" s="370">
        <f t="shared" si="131"/>
        <v>7358.5343328422596</v>
      </c>
      <c r="CP49" s="370">
        <f t="shared" si="131"/>
        <v>0</v>
      </c>
      <c r="CQ49" s="370">
        <f t="shared" si="131"/>
        <v>0</v>
      </c>
      <c r="CR49" s="372">
        <f t="shared" si="134"/>
        <v>12559.705403186832</v>
      </c>
      <c r="CS49" s="370">
        <f t="shared" si="132"/>
        <v>1726893.1563251773</v>
      </c>
      <c r="CT49" s="370">
        <f t="shared" si="132"/>
        <v>1637525.4538455263</v>
      </c>
      <c r="CU49" s="370">
        <f t="shared" si="132"/>
        <v>0</v>
      </c>
      <c r="CV49" s="370">
        <f t="shared" si="132"/>
        <v>0</v>
      </c>
      <c r="CW49" s="372">
        <f t="shared" si="135"/>
        <v>3364418.6101707034</v>
      </c>
    </row>
    <row r="50" spans="1:101" ht="15.75" customHeight="1">
      <c r="A50" s="79" t="s">
        <v>242</v>
      </c>
      <c r="B50" s="210">
        <v>27</v>
      </c>
      <c r="C50" s="212">
        <v>66921.835244093003</v>
      </c>
      <c r="D50" s="212">
        <v>20207.473863827126</v>
      </c>
      <c r="E50" s="212">
        <v>0</v>
      </c>
      <c r="F50" s="212">
        <v>0</v>
      </c>
      <c r="G50" s="368">
        <f t="shared" si="109"/>
        <v>87129.309107920126</v>
      </c>
      <c r="H50" s="373">
        <v>100731.03920639357</v>
      </c>
      <c r="I50" s="212">
        <v>78639.976722204636</v>
      </c>
      <c r="J50" s="212">
        <v>0</v>
      </c>
      <c r="K50" s="212">
        <v>0</v>
      </c>
      <c r="L50" s="370">
        <f t="shared" si="110"/>
        <v>179371.01592859821</v>
      </c>
      <c r="M50" s="371">
        <f t="shared" si="111"/>
        <v>266500.32503651833</v>
      </c>
      <c r="N50" s="210">
        <v>27</v>
      </c>
      <c r="O50" s="212">
        <v>15764.659511332506</v>
      </c>
      <c r="P50" s="212">
        <v>14207.676641313878</v>
      </c>
      <c r="Q50" s="212">
        <v>0</v>
      </c>
      <c r="R50" s="212">
        <v>0</v>
      </c>
      <c r="S50" s="368">
        <f t="shared" si="112"/>
        <v>29972.336152646385</v>
      </c>
      <c r="T50" s="373">
        <v>63526.130642984688</v>
      </c>
      <c r="U50" s="212">
        <v>56968.865793256708</v>
      </c>
      <c r="V50" s="212">
        <v>0</v>
      </c>
      <c r="W50" s="212">
        <v>0</v>
      </c>
      <c r="X50" s="370">
        <f t="shared" si="113"/>
        <v>120494.9964362414</v>
      </c>
      <c r="Y50" s="371">
        <f t="shared" si="114"/>
        <v>150467.33258888777</v>
      </c>
      <c r="Z50" s="210">
        <v>27</v>
      </c>
      <c r="AA50" s="212">
        <v>1101.1102369970906</v>
      </c>
      <c r="AB50" s="212">
        <v>526.74196877451004</v>
      </c>
      <c r="AC50" s="212">
        <v>0</v>
      </c>
      <c r="AD50" s="212">
        <v>0</v>
      </c>
      <c r="AE50" s="368">
        <f t="shared" si="115"/>
        <v>1627.8522057716007</v>
      </c>
      <c r="AF50" s="373">
        <v>1875.3918630688863</v>
      </c>
      <c r="AG50" s="212">
        <v>1031.8794991081083</v>
      </c>
      <c r="AH50" s="212">
        <v>0</v>
      </c>
      <c r="AI50" s="212">
        <v>0</v>
      </c>
      <c r="AJ50" s="370">
        <f t="shared" si="116"/>
        <v>2907.2713621769944</v>
      </c>
      <c r="AK50" s="371">
        <f t="shared" si="117"/>
        <v>4535.1235679485953</v>
      </c>
      <c r="AL50" s="210">
        <v>27</v>
      </c>
      <c r="AM50" s="212">
        <v>261416.92003643504</v>
      </c>
      <c r="AN50" s="212">
        <v>270603.45534273336</v>
      </c>
      <c r="AO50" s="212">
        <v>0</v>
      </c>
      <c r="AP50" s="212">
        <v>0</v>
      </c>
      <c r="AQ50" s="368">
        <f t="shared" si="118"/>
        <v>532020.37537916843</v>
      </c>
      <c r="AR50" s="373">
        <v>1217318.7612931435</v>
      </c>
      <c r="AS50" s="212">
        <v>1260557.936473211</v>
      </c>
      <c r="AT50" s="212">
        <v>0</v>
      </c>
      <c r="AU50" s="212">
        <v>0</v>
      </c>
      <c r="AV50" s="370">
        <f t="shared" si="119"/>
        <v>2477876.6977663543</v>
      </c>
      <c r="AW50" s="371">
        <f t="shared" si="120"/>
        <v>3009897.0731455227</v>
      </c>
      <c r="AX50" s="210">
        <v>27</v>
      </c>
      <c r="AY50" s="212">
        <v>57719.743548638246</v>
      </c>
      <c r="AZ50" s="212">
        <v>119864.48646267148</v>
      </c>
      <c r="BA50" s="212">
        <v>0</v>
      </c>
      <c r="BB50" s="212">
        <v>0</v>
      </c>
      <c r="BC50" s="368">
        <f t="shared" si="121"/>
        <v>177584.23001130973</v>
      </c>
      <c r="BD50" s="373">
        <v>28265.054157785151</v>
      </c>
      <c r="BE50" s="212">
        <v>46969.765861904249</v>
      </c>
      <c r="BF50" s="212">
        <v>0</v>
      </c>
      <c r="BG50" s="212">
        <v>0</v>
      </c>
      <c r="BH50" s="370">
        <f t="shared" si="122"/>
        <v>75234.820019689403</v>
      </c>
      <c r="BI50" s="371">
        <f t="shared" si="123"/>
        <v>252819.05003099912</v>
      </c>
      <c r="BJ50" s="210">
        <v>27</v>
      </c>
      <c r="BK50" s="212">
        <v>0</v>
      </c>
      <c r="BL50" s="212">
        <v>0</v>
      </c>
      <c r="BM50" s="212">
        <v>0</v>
      </c>
      <c r="BN50" s="212">
        <v>0</v>
      </c>
      <c r="BO50" s="368">
        <f t="shared" si="124"/>
        <v>0</v>
      </c>
      <c r="BP50" s="373">
        <v>0</v>
      </c>
      <c r="BQ50" s="212">
        <v>0</v>
      </c>
      <c r="BR50" s="212">
        <v>0</v>
      </c>
      <c r="BS50" s="212">
        <v>0</v>
      </c>
      <c r="BT50" s="370">
        <f t="shared" si="125"/>
        <v>0</v>
      </c>
      <c r="BU50" s="371">
        <f t="shared" si="126"/>
        <v>0</v>
      </c>
      <c r="BV50" s="210">
        <v>27</v>
      </c>
      <c r="BW50" s="212">
        <v>766.16704531593007</v>
      </c>
      <c r="BX50" s="212">
        <v>815.13656973537741</v>
      </c>
      <c r="BY50" s="212">
        <v>0</v>
      </c>
      <c r="BZ50" s="212">
        <v>0</v>
      </c>
      <c r="CA50" s="368">
        <f t="shared" si="127"/>
        <v>1581.3036150513076</v>
      </c>
      <c r="CB50" s="373">
        <v>7040.8127580498103</v>
      </c>
      <c r="CC50" s="212">
        <v>3016.6433501963475</v>
      </c>
      <c r="CD50" s="212">
        <v>0</v>
      </c>
      <c r="CE50" s="212">
        <v>0</v>
      </c>
      <c r="CF50" s="370">
        <f t="shared" si="128"/>
        <v>10057.456108246159</v>
      </c>
      <c r="CG50" s="371">
        <f t="shared" si="129"/>
        <v>11638.759723297466</v>
      </c>
      <c r="CH50" s="210">
        <v>27</v>
      </c>
      <c r="CI50" s="370">
        <f t="shared" si="130"/>
        <v>403690.43562281178</v>
      </c>
      <c r="CJ50" s="370">
        <f t="shared" si="130"/>
        <v>426224.97084905574</v>
      </c>
      <c r="CK50" s="370">
        <f t="shared" si="130"/>
        <v>0</v>
      </c>
      <c r="CL50" s="370">
        <f t="shared" si="130"/>
        <v>0</v>
      </c>
      <c r="CM50" s="372">
        <f t="shared" si="133"/>
        <v>829915.40647186758</v>
      </c>
      <c r="CN50" s="370">
        <f t="shared" si="131"/>
        <v>1418757.1899214254</v>
      </c>
      <c r="CO50" s="370">
        <f t="shared" si="131"/>
        <v>1447185.067699881</v>
      </c>
      <c r="CP50" s="370">
        <f t="shared" si="131"/>
        <v>0</v>
      </c>
      <c r="CQ50" s="370">
        <f t="shared" si="131"/>
        <v>0</v>
      </c>
      <c r="CR50" s="372">
        <f t="shared" si="134"/>
        <v>2865942.2576213065</v>
      </c>
      <c r="CS50" s="370">
        <f t="shared" si="132"/>
        <v>1822447.6255442372</v>
      </c>
      <c r="CT50" s="370">
        <f t="shared" si="132"/>
        <v>1873410.0385489368</v>
      </c>
      <c r="CU50" s="370">
        <f t="shared" si="132"/>
        <v>0</v>
      </c>
      <c r="CV50" s="370">
        <f t="shared" si="132"/>
        <v>0</v>
      </c>
      <c r="CW50" s="372">
        <f t="shared" si="135"/>
        <v>3695857.664093174</v>
      </c>
    </row>
    <row r="51" spans="1:101" ht="15.75" customHeight="1">
      <c r="A51" s="79" t="s">
        <v>243</v>
      </c>
      <c r="B51" s="210">
        <v>28</v>
      </c>
      <c r="C51" s="212">
        <v>24520.506716822667</v>
      </c>
      <c r="D51" s="212">
        <v>11843.501018409903</v>
      </c>
      <c r="E51" s="212">
        <v>0</v>
      </c>
      <c r="F51" s="212">
        <v>0</v>
      </c>
      <c r="G51" s="368">
        <f t="shared" si="109"/>
        <v>36364.007735232568</v>
      </c>
      <c r="H51" s="373">
        <v>123.25577643528516</v>
      </c>
      <c r="I51" s="212">
        <v>0</v>
      </c>
      <c r="J51" s="212">
        <v>0</v>
      </c>
      <c r="K51" s="212">
        <v>0</v>
      </c>
      <c r="L51" s="370">
        <f t="shared" si="110"/>
        <v>123.25577643528516</v>
      </c>
      <c r="M51" s="371">
        <f t="shared" si="111"/>
        <v>36487.26351166785</v>
      </c>
      <c r="N51" s="210">
        <v>28</v>
      </c>
      <c r="O51" s="212">
        <v>5145.4173184012616</v>
      </c>
      <c r="P51" s="212">
        <v>20396.794681273368</v>
      </c>
      <c r="Q51" s="212">
        <v>0</v>
      </c>
      <c r="R51" s="212">
        <v>0</v>
      </c>
      <c r="S51" s="368">
        <f t="shared" si="112"/>
        <v>25542.21199967463</v>
      </c>
      <c r="T51" s="373">
        <v>249.47384744237729</v>
      </c>
      <c r="U51" s="212">
        <v>64.462465761473496</v>
      </c>
      <c r="V51" s="212">
        <v>0</v>
      </c>
      <c r="W51" s="212">
        <v>0</v>
      </c>
      <c r="X51" s="370">
        <f t="shared" si="113"/>
        <v>313.93631320385077</v>
      </c>
      <c r="Y51" s="371">
        <f t="shared" si="114"/>
        <v>25856.148312878482</v>
      </c>
      <c r="Z51" s="210">
        <v>28</v>
      </c>
      <c r="AA51" s="212">
        <v>0</v>
      </c>
      <c r="AB51" s="212">
        <v>3466.4395304086829</v>
      </c>
      <c r="AC51" s="212">
        <v>0</v>
      </c>
      <c r="AD51" s="212">
        <v>0</v>
      </c>
      <c r="AE51" s="368">
        <f t="shared" si="115"/>
        <v>3466.4395304086829</v>
      </c>
      <c r="AF51" s="373">
        <v>0</v>
      </c>
      <c r="AG51" s="212">
        <v>0</v>
      </c>
      <c r="AH51" s="212">
        <v>0</v>
      </c>
      <c r="AI51" s="212">
        <v>0</v>
      </c>
      <c r="AJ51" s="370">
        <f t="shared" si="116"/>
        <v>0</v>
      </c>
      <c r="AK51" s="371">
        <f t="shared" si="117"/>
        <v>3466.4395304086829</v>
      </c>
      <c r="AL51" s="210">
        <v>28</v>
      </c>
      <c r="AM51" s="212">
        <v>615924.23036359344</v>
      </c>
      <c r="AN51" s="212">
        <v>706983.25021271652</v>
      </c>
      <c r="AO51" s="212">
        <v>0</v>
      </c>
      <c r="AP51" s="212">
        <v>0</v>
      </c>
      <c r="AQ51" s="368">
        <f t="shared" si="118"/>
        <v>1322907.4805763098</v>
      </c>
      <c r="AR51" s="373">
        <v>2803.2706760203023</v>
      </c>
      <c r="AS51" s="212">
        <v>193.38739728441215</v>
      </c>
      <c r="AT51" s="212">
        <v>0</v>
      </c>
      <c r="AU51" s="212">
        <v>0</v>
      </c>
      <c r="AV51" s="370">
        <f t="shared" si="119"/>
        <v>2996.6580733047144</v>
      </c>
      <c r="AW51" s="371">
        <f t="shared" si="120"/>
        <v>1325904.1386496145</v>
      </c>
      <c r="AX51" s="210">
        <v>28</v>
      </c>
      <c r="AY51" s="212">
        <v>19395.400813935514</v>
      </c>
      <c r="AZ51" s="212">
        <v>17366.891844086917</v>
      </c>
      <c r="BA51" s="212">
        <v>0</v>
      </c>
      <c r="BB51" s="212">
        <v>0</v>
      </c>
      <c r="BC51" s="368">
        <f t="shared" si="121"/>
        <v>36762.29265802243</v>
      </c>
      <c r="BD51" s="373">
        <v>125.19877622224018</v>
      </c>
      <c r="BE51" s="212">
        <v>0</v>
      </c>
      <c r="BF51" s="212">
        <v>0</v>
      </c>
      <c r="BG51" s="212">
        <v>0</v>
      </c>
      <c r="BH51" s="370">
        <f t="shared" si="122"/>
        <v>125.19877622224018</v>
      </c>
      <c r="BI51" s="371">
        <f t="shared" si="123"/>
        <v>36887.491434244672</v>
      </c>
      <c r="BJ51" s="210">
        <v>28</v>
      </c>
      <c r="BK51" s="212">
        <v>0</v>
      </c>
      <c r="BL51" s="212">
        <v>0</v>
      </c>
      <c r="BM51" s="212">
        <v>0</v>
      </c>
      <c r="BN51" s="212">
        <v>0</v>
      </c>
      <c r="BO51" s="368">
        <f t="shared" si="124"/>
        <v>0</v>
      </c>
      <c r="BP51" s="373">
        <v>0</v>
      </c>
      <c r="BQ51" s="212">
        <v>0</v>
      </c>
      <c r="BR51" s="212">
        <v>0</v>
      </c>
      <c r="BS51" s="212">
        <v>0</v>
      </c>
      <c r="BT51" s="370">
        <f t="shared" si="125"/>
        <v>0</v>
      </c>
      <c r="BU51" s="371">
        <f t="shared" si="126"/>
        <v>0</v>
      </c>
      <c r="BV51" s="210">
        <v>28</v>
      </c>
      <c r="BW51" s="212">
        <v>1209.9093823614621</v>
      </c>
      <c r="BX51" s="212">
        <v>0</v>
      </c>
      <c r="BY51" s="212">
        <v>0</v>
      </c>
      <c r="BZ51" s="212">
        <v>0</v>
      </c>
      <c r="CA51" s="368">
        <f t="shared" si="127"/>
        <v>1209.9093823614621</v>
      </c>
      <c r="CB51" s="373">
        <v>0</v>
      </c>
      <c r="CC51" s="212">
        <v>0</v>
      </c>
      <c r="CD51" s="212">
        <v>0</v>
      </c>
      <c r="CE51" s="212">
        <v>0</v>
      </c>
      <c r="CF51" s="370">
        <f t="shared" si="128"/>
        <v>0</v>
      </c>
      <c r="CG51" s="371">
        <f t="shared" si="129"/>
        <v>1209.9093823614621</v>
      </c>
      <c r="CH51" s="210">
        <v>28</v>
      </c>
      <c r="CI51" s="370">
        <f t="shared" si="130"/>
        <v>666195.46459511435</v>
      </c>
      <c r="CJ51" s="370">
        <f t="shared" si="130"/>
        <v>760056.87728689541</v>
      </c>
      <c r="CK51" s="370">
        <f t="shared" si="130"/>
        <v>0</v>
      </c>
      <c r="CL51" s="370">
        <f t="shared" si="130"/>
        <v>0</v>
      </c>
      <c r="CM51" s="372">
        <f t="shared" si="133"/>
        <v>1426252.3418820098</v>
      </c>
      <c r="CN51" s="370">
        <f t="shared" si="131"/>
        <v>3301.1990761202051</v>
      </c>
      <c r="CO51" s="370">
        <f t="shared" si="131"/>
        <v>257.84986304588563</v>
      </c>
      <c r="CP51" s="370">
        <f t="shared" si="131"/>
        <v>0</v>
      </c>
      <c r="CQ51" s="370">
        <f t="shared" si="131"/>
        <v>0</v>
      </c>
      <c r="CR51" s="372">
        <f t="shared" si="134"/>
        <v>3559.0489391660908</v>
      </c>
      <c r="CS51" s="370">
        <f t="shared" si="132"/>
        <v>669496.66367123451</v>
      </c>
      <c r="CT51" s="370">
        <f t="shared" si="132"/>
        <v>760314.72714994126</v>
      </c>
      <c r="CU51" s="370">
        <f t="shared" si="132"/>
        <v>0</v>
      </c>
      <c r="CV51" s="370">
        <f t="shared" si="132"/>
        <v>0</v>
      </c>
      <c r="CW51" s="372">
        <f t="shared" si="135"/>
        <v>1429811.3908211756</v>
      </c>
    </row>
    <row r="52" spans="1:101" ht="15.75" customHeight="1">
      <c r="A52" s="79" t="s">
        <v>244</v>
      </c>
      <c r="B52" s="210">
        <v>29</v>
      </c>
      <c r="C52" s="212">
        <v>788.53329480902653</v>
      </c>
      <c r="D52" s="212">
        <v>7193.4502236578774</v>
      </c>
      <c r="E52" s="212">
        <v>0</v>
      </c>
      <c r="F52" s="212">
        <v>0</v>
      </c>
      <c r="G52" s="368">
        <f t="shared" si="109"/>
        <v>7981.9835184669037</v>
      </c>
      <c r="H52" s="373">
        <v>0</v>
      </c>
      <c r="I52" s="212">
        <v>0</v>
      </c>
      <c r="J52" s="212">
        <v>0</v>
      </c>
      <c r="K52" s="212">
        <v>0</v>
      </c>
      <c r="L52" s="370">
        <f t="shared" si="110"/>
        <v>0</v>
      </c>
      <c r="M52" s="371">
        <f t="shared" si="111"/>
        <v>7981.9835184669037</v>
      </c>
      <c r="N52" s="210">
        <v>29</v>
      </c>
      <c r="O52" s="212">
        <v>0</v>
      </c>
      <c r="P52" s="212">
        <v>0</v>
      </c>
      <c r="Q52" s="212">
        <v>0</v>
      </c>
      <c r="R52" s="212">
        <v>0</v>
      </c>
      <c r="S52" s="368">
        <f t="shared" si="112"/>
        <v>0</v>
      </c>
      <c r="T52" s="373">
        <v>0</v>
      </c>
      <c r="U52" s="212">
        <v>0</v>
      </c>
      <c r="V52" s="212">
        <v>0</v>
      </c>
      <c r="W52" s="212">
        <v>0</v>
      </c>
      <c r="X52" s="370">
        <f t="shared" si="113"/>
        <v>0</v>
      </c>
      <c r="Y52" s="371">
        <f t="shared" si="114"/>
        <v>0</v>
      </c>
      <c r="Z52" s="210">
        <v>29</v>
      </c>
      <c r="AA52" s="212">
        <v>0</v>
      </c>
      <c r="AB52" s="212">
        <v>0</v>
      </c>
      <c r="AC52" s="212">
        <v>0</v>
      </c>
      <c r="AD52" s="212">
        <v>0</v>
      </c>
      <c r="AE52" s="368">
        <f t="shared" si="115"/>
        <v>0</v>
      </c>
      <c r="AF52" s="373">
        <v>0</v>
      </c>
      <c r="AG52" s="212">
        <v>0</v>
      </c>
      <c r="AH52" s="212">
        <v>0</v>
      </c>
      <c r="AI52" s="212">
        <v>0</v>
      </c>
      <c r="AJ52" s="370">
        <f t="shared" si="116"/>
        <v>0</v>
      </c>
      <c r="AK52" s="371">
        <f t="shared" si="117"/>
        <v>0</v>
      </c>
      <c r="AL52" s="210">
        <v>29</v>
      </c>
      <c r="AM52" s="212">
        <v>169629.38033483335</v>
      </c>
      <c r="AN52" s="212">
        <v>162010.78163838244</v>
      </c>
      <c r="AO52" s="212">
        <v>0</v>
      </c>
      <c r="AP52" s="212">
        <v>0</v>
      </c>
      <c r="AQ52" s="368">
        <f t="shared" si="118"/>
        <v>331640.16197321576</v>
      </c>
      <c r="AR52" s="373">
        <v>0</v>
      </c>
      <c r="AS52" s="212">
        <v>0</v>
      </c>
      <c r="AT52" s="212">
        <v>0</v>
      </c>
      <c r="AU52" s="212">
        <v>0</v>
      </c>
      <c r="AV52" s="370">
        <f t="shared" si="119"/>
        <v>0</v>
      </c>
      <c r="AW52" s="371">
        <f t="shared" si="120"/>
        <v>331640.16197321576</v>
      </c>
      <c r="AX52" s="210">
        <v>29</v>
      </c>
      <c r="AY52" s="212">
        <v>7262.6689387182741</v>
      </c>
      <c r="AZ52" s="212">
        <v>7605.5078916587718</v>
      </c>
      <c r="BA52" s="212">
        <v>0</v>
      </c>
      <c r="BB52" s="212">
        <v>0</v>
      </c>
      <c r="BC52" s="368">
        <f t="shared" si="121"/>
        <v>14868.176830377046</v>
      </c>
      <c r="BD52" s="373">
        <v>0</v>
      </c>
      <c r="BE52" s="212">
        <v>0</v>
      </c>
      <c r="BF52" s="212">
        <v>0</v>
      </c>
      <c r="BG52" s="212">
        <v>0</v>
      </c>
      <c r="BH52" s="370">
        <f t="shared" si="122"/>
        <v>0</v>
      </c>
      <c r="BI52" s="371">
        <f t="shared" si="123"/>
        <v>14868.176830377046</v>
      </c>
      <c r="BJ52" s="210">
        <v>29</v>
      </c>
      <c r="BK52" s="212">
        <v>0</v>
      </c>
      <c r="BL52" s="212">
        <v>0</v>
      </c>
      <c r="BM52" s="212">
        <v>0</v>
      </c>
      <c r="BN52" s="212">
        <v>0</v>
      </c>
      <c r="BO52" s="368">
        <f t="shared" si="124"/>
        <v>0</v>
      </c>
      <c r="BP52" s="373">
        <v>0</v>
      </c>
      <c r="BQ52" s="212">
        <v>0</v>
      </c>
      <c r="BR52" s="212">
        <v>0</v>
      </c>
      <c r="BS52" s="212">
        <v>0</v>
      </c>
      <c r="BT52" s="370">
        <f t="shared" si="125"/>
        <v>0</v>
      </c>
      <c r="BU52" s="371">
        <f t="shared" si="126"/>
        <v>0</v>
      </c>
      <c r="BV52" s="210">
        <v>29</v>
      </c>
      <c r="BW52" s="212">
        <v>0</v>
      </c>
      <c r="BX52" s="212">
        <v>0</v>
      </c>
      <c r="BY52" s="212">
        <v>0</v>
      </c>
      <c r="BZ52" s="212">
        <v>0</v>
      </c>
      <c r="CA52" s="368">
        <f t="shared" si="127"/>
        <v>0</v>
      </c>
      <c r="CB52" s="373">
        <v>0</v>
      </c>
      <c r="CC52" s="212">
        <v>0</v>
      </c>
      <c r="CD52" s="212">
        <v>0</v>
      </c>
      <c r="CE52" s="212">
        <v>0</v>
      </c>
      <c r="CF52" s="370">
        <f t="shared" si="128"/>
        <v>0</v>
      </c>
      <c r="CG52" s="371">
        <f t="shared" si="129"/>
        <v>0</v>
      </c>
      <c r="CH52" s="210">
        <v>29</v>
      </c>
      <c r="CI52" s="370">
        <f t="shared" si="130"/>
        <v>177680.58256836064</v>
      </c>
      <c r="CJ52" s="370">
        <f t="shared" si="130"/>
        <v>176809.7397536991</v>
      </c>
      <c r="CK52" s="370">
        <f t="shared" si="130"/>
        <v>0</v>
      </c>
      <c r="CL52" s="370">
        <f t="shared" si="130"/>
        <v>0</v>
      </c>
      <c r="CM52" s="372">
        <f t="shared" si="133"/>
        <v>354490.32232205977</v>
      </c>
      <c r="CN52" s="370">
        <f t="shared" si="131"/>
        <v>0</v>
      </c>
      <c r="CO52" s="370">
        <f t="shared" si="131"/>
        <v>0</v>
      </c>
      <c r="CP52" s="370">
        <f t="shared" si="131"/>
        <v>0</v>
      </c>
      <c r="CQ52" s="370">
        <f t="shared" si="131"/>
        <v>0</v>
      </c>
      <c r="CR52" s="372">
        <f t="shared" si="134"/>
        <v>0</v>
      </c>
      <c r="CS52" s="370">
        <f t="shared" si="132"/>
        <v>177680.58256836064</v>
      </c>
      <c r="CT52" s="370">
        <f t="shared" si="132"/>
        <v>176809.7397536991</v>
      </c>
      <c r="CU52" s="370">
        <f t="shared" si="132"/>
        <v>0</v>
      </c>
      <c r="CV52" s="370">
        <f t="shared" si="132"/>
        <v>0</v>
      </c>
      <c r="CW52" s="372">
        <f t="shared" si="135"/>
        <v>354490.32232205977</v>
      </c>
    </row>
    <row r="53" spans="1:101" ht="15.75" customHeight="1">
      <c r="A53" s="79" t="s">
        <v>245</v>
      </c>
      <c r="B53" s="210">
        <v>30</v>
      </c>
      <c r="C53" s="212">
        <v>15296.977240579532</v>
      </c>
      <c r="D53" s="212">
        <v>12647.201070348056</v>
      </c>
      <c r="E53" s="212">
        <v>0</v>
      </c>
      <c r="F53" s="212">
        <v>0</v>
      </c>
      <c r="G53" s="368">
        <f t="shared" si="109"/>
        <v>27944.178310927586</v>
      </c>
      <c r="H53" s="373">
        <v>12.39074208479374</v>
      </c>
      <c r="I53" s="212">
        <v>0.85928466860043806</v>
      </c>
      <c r="J53" s="212">
        <v>0</v>
      </c>
      <c r="K53" s="212">
        <v>0</v>
      </c>
      <c r="L53" s="370">
        <f t="shared" si="110"/>
        <v>13.250026753394177</v>
      </c>
      <c r="M53" s="371">
        <f t="shared" si="111"/>
        <v>27957.42833768098</v>
      </c>
      <c r="N53" s="210">
        <v>30</v>
      </c>
      <c r="O53" s="212">
        <v>19403.352047285563</v>
      </c>
      <c r="P53" s="212">
        <v>28349.141750239138</v>
      </c>
      <c r="Q53" s="212">
        <v>0</v>
      </c>
      <c r="R53" s="212">
        <v>0</v>
      </c>
      <c r="S53" s="368">
        <f t="shared" si="112"/>
        <v>47752.493797524701</v>
      </c>
      <c r="T53" s="373">
        <v>0</v>
      </c>
      <c r="U53" s="212">
        <v>136.46333069929068</v>
      </c>
      <c r="V53" s="212">
        <v>0</v>
      </c>
      <c r="W53" s="212">
        <v>0</v>
      </c>
      <c r="X53" s="370">
        <f t="shared" si="113"/>
        <v>136.46333069929068</v>
      </c>
      <c r="Y53" s="371">
        <f t="shared" si="114"/>
        <v>47888.957128223992</v>
      </c>
      <c r="Z53" s="210">
        <v>30</v>
      </c>
      <c r="AA53" s="212">
        <v>8555.2591534867606</v>
      </c>
      <c r="AB53" s="212">
        <v>8024.3983256768579</v>
      </c>
      <c r="AC53" s="212">
        <v>0</v>
      </c>
      <c r="AD53" s="212">
        <v>0</v>
      </c>
      <c r="AE53" s="368">
        <f t="shared" si="115"/>
        <v>16579.657479163619</v>
      </c>
      <c r="AF53" s="373">
        <v>0</v>
      </c>
      <c r="AG53" s="212">
        <v>153.55247284131673</v>
      </c>
      <c r="AH53" s="212">
        <v>0</v>
      </c>
      <c r="AI53" s="212">
        <v>0</v>
      </c>
      <c r="AJ53" s="370">
        <f t="shared" si="116"/>
        <v>153.55247284131673</v>
      </c>
      <c r="AK53" s="371">
        <f t="shared" si="117"/>
        <v>16733.209952004938</v>
      </c>
      <c r="AL53" s="210">
        <v>30</v>
      </c>
      <c r="AM53" s="212">
        <v>63691.959424371387</v>
      </c>
      <c r="AN53" s="212">
        <v>71089.804239032426</v>
      </c>
      <c r="AO53" s="212">
        <v>0</v>
      </c>
      <c r="AP53" s="212">
        <v>0</v>
      </c>
      <c r="AQ53" s="368">
        <f t="shared" si="118"/>
        <v>134781.76366340381</v>
      </c>
      <c r="AR53" s="373">
        <v>0</v>
      </c>
      <c r="AS53" s="212">
        <v>325.77061039926133</v>
      </c>
      <c r="AT53" s="212">
        <v>0</v>
      </c>
      <c r="AU53" s="212">
        <v>0</v>
      </c>
      <c r="AV53" s="370">
        <f t="shared" si="119"/>
        <v>325.77061039926133</v>
      </c>
      <c r="AW53" s="371">
        <f t="shared" si="120"/>
        <v>135107.53427380306</v>
      </c>
      <c r="AX53" s="210">
        <v>30</v>
      </c>
      <c r="AY53" s="212">
        <v>0</v>
      </c>
      <c r="AZ53" s="212">
        <v>0</v>
      </c>
      <c r="BA53" s="212">
        <v>0</v>
      </c>
      <c r="BB53" s="212">
        <v>0</v>
      </c>
      <c r="BC53" s="368">
        <f t="shared" si="121"/>
        <v>0</v>
      </c>
      <c r="BD53" s="373">
        <v>0</v>
      </c>
      <c r="BE53" s="212">
        <v>0</v>
      </c>
      <c r="BF53" s="212">
        <v>0</v>
      </c>
      <c r="BG53" s="212">
        <v>0</v>
      </c>
      <c r="BH53" s="370">
        <f t="shared" si="122"/>
        <v>0</v>
      </c>
      <c r="BI53" s="371">
        <f t="shared" si="123"/>
        <v>0</v>
      </c>
      <c r="BJ53" s="210">
        <v>30</v>
      </c>
      <c r="BK53" s="212">
        <v>0</v>
      </c>
      <c r="BL53" s="212">
        <v>0</v>
      </c>
      <c r="BM53" s="212">
        <v>0</v>
      </c>
      <c r="BN53" s="212">
        <v>0</v>
      </c>
      <c r="BO53" s="368">
        <f t="shared" si="124"/>
        <v>0</v>
      </c>
      <c r="BP53" s="373">
        <v>0</v>
      </c>
      <c r="BQ53" s="212">
        <v>0</v>
      </c>
      <c r="BR53" s="212">
        <v>0</v>
      </c>
      <c r="BS53" s="212">
        <v>0</v>
      </c>
      <c r="BT53" s="370">
        <f t="shared" si="125"/>
        <v>0</v>
      </c>
      <c r="BU53" s="371">
        <f t="shared" si="126"/>
        <v>0</v>
      </c>
      <c r="BV53" s="210">
        <v>30</v>
      </c>
      <c r="BW53" s="212">
        <v>0</v>
      </c>
      <c r="BX53" s="212">
        <v>1959.4522415812253</v>
      </c>
      <c r="BY53" s="212">
        <v>0</v>
      </c>
      <c r="BZ53" s="212">
        <v>0</v>
      </c>
      <c r="CA53" s="368">
        <f t="shared" si="127"/>
        <v>1959.4522415812253</v>
      </c>
      <c r="CB53" s="373">
        <v>0</v>
      </c>
      <c r="CC53" s="212">
        <v>40.601065821544722</v>
      </c>
      <c r="CD53" s="212">
        <v>0</v>
      </c>
      <c r="CE53" s="212">
        <v>0</v>
      </c>
      <c r="CF53" s="370">
        <f t="shared" si="128"/>
        <v>40.601065821544722</v>
      </c>
      <c r="CG53" s="371">
        <f t="shared" si="129"/>
        <v>2000.0533074027701</v>
      </c>
      <c r="CH53" s="210">
        <v>30</v>
      </c>
      <c r="CI53" s="370">
        <f t="shared" si="130"/>
        <v>106947.54786572325</v>
      </c>
      <c r="CJ53" s="370">
        <f t="shared" si="130"/>
        <v>122069.9976268777</v>
      </c>
      <c r="CK53" s="370">
        <f t="shared" si="130"/>
        <v>0</v>
      </c>
      <c r="CL53" s="370">
        <f t="shared" si="130"/>
        <v>0</v>
      </c>
      <c r="CM53" s="372">
        <f t="shared" si="133"/>
        <v>229017.54549260094</v>
      </c>
      <c r="CN53" s="370">
        <f t="shared" si="131"/>
        <v>12.39074208479374</v>
      </c>
      <c r="CO53" s="370">
        <f t="shared" si="131"/>
        <v>657.24676443001397</v>
      </c>
      <c r="CP53" s="370">
        <f t="shared" si="131"/>
        <v>0</v>
      </c>
      <c r="CQ53" s="370">
        <f t="shared" si="131"/>
        <v>0</v>
      </c>
      <c r="CR53" s="372">
        <f t="shared" si="134"/>
        <v>669.63750651480768</v>
      </c>
      <c r="CS53" s="370">
        <f t="shared" si="132"/>
        <v>106959.93860780804</v>
      </c>
      <c r="CT53" s="370">
        <f t="shared" si="132"/>
        <v>122727.24439130771</v>
      </c>
      <c r="CU53" s="370">
        <f t="shared" si="132"/>
        <v>0</v>
      </c>
      <c r="CV53" s="370">
        <f t="shared" si="132"/>
        <v>0</v>
      </c>
      <c r="CW53" s="372">
        <f t="shared" si="135"/>
        <v>229687.18299911576</v>
      </c>
    </row>
    <row r="54" spans="1:101" ht="15.75" customHeight="1">
      <c r="A54" s="79" t="s">
        <v>246</v>
      </c>
      <c r="B54" s="210">
        <v>31</v>
      </c>
      <c r="C54" s="212">
        <v>21940.550241089495</v>
      </c>
      <c r="D54" s="212">
        <v>14834.587293907383</v>
      </c>
      <c r="E54" s="212">
        <v>0</v>
      </c>
      <c r="F54" s="212">
        <v>0</v>
      </c>
      <c r="G54" s="368">
        <f t="shared" si="109"/>
        <v>36775.13753499688</v>
      </c>
      <c r="H54" s="373">
        <v>9294.8377089514925</v>
      </c>
      <c r="I54" s="212">
        <v>15501.576844616826</v>
      </c>
      <c r="J54" s="212">
        <v>0</v>
      </c>
      <c r="K54" s="212">
        <v>0</v>
      </c>
      <c r="L54" s="370">
        <f t="shared" si="110"/>
        <v>24796.41455356832</v>
      </c>
      <c r="M54" s="371">
        <f t="shared" si="111"/>
        <v>61571.5520885652</v>
      </c>
      <c r="N54" s="210">
        <v>31</v>
      </c>
      <c r="O54" s="212">
        <v>65252.116006408352</v>
      </c>
      <c r="P54" s="212">
        <v>59075.011502515874</v>
      </c>
      <c r="Q54" s="212">
        <v>0</v>
      </c>
      <c r="R54" s="212">
        <v>0</v>
      </c>
      <c r="S54" s="368">
        <f t="shared" si="112"/>
        <v>124327.12750892423</v>
      </c>
      <c r="T54" s="373">
        <v>9446.4417280587986</v>
      </c>
      <c r="U54" s="212">
        <v>15523.441019640042</v>
      </c>
      <c r="V54" s="212">
        <v>0</v>
      </c>
      <c r="W54" s="212">
        <v>0</v>
      </c>
      <c r="X54" s="370">
        <f t="shared" si="113"/>
        <v>24969.882747698841</v>
      </c>
      <c r="Y54" s="371">
        <f t="shared" si="114"/>
        <v>149297.01025662306</v>
      </c>
      <c r="Z54" s="210">
        <v>31</v>
      </c>
      <c r="AA54" s="212">
        <v>9611.9455972553587</v>
      </c>
      <c r="AB54" s="212">
        <v>11294.206877954481</v>
      </c>
      <c r="AC54" s="212">
        <v>0</v>
      </c>
      <c r="AD54" s="212">
        <v>0</v>
      </c>
      <c r="AE54" s="368">
        <f t="shared" si="115"/>
        <v>20906.152475209841</v>
      </c>
      <c r="AF54" s="373">
        <v>147.72818079896703</v>
      </c>
      <c r="AG54" s="212">
        <v>20037.941603750758</v>
      </c>
      <c r="AH54" s="212">
        <v>0</v>
      </c>
      <c r="AI54" s="212">
        <v>0</v>
      </c>
      <c r="AJ54" s="370">
        <f t="shared" si="116"/>
        <v>20185.669784549726</v>
      </c>
      <c r="AK54" s="371">
        <f t="shared" si="117"/>
        <v>41091.822259759567</v>
      </c>
      <c r="AL54" s="210">
        <v>31</v>
      </c>
      <c r="AM54" s="212">
        <v>398450.73125435825</v>
      </c>
      <c r="AN54" s="212">
        <v>425311.66106712708</v>
      </c>
      <c r="AO54" s="212">
        <v>0</v>
      </c>
      <c r="AP54" s="212">
        <v>0</v>
      </c>
      <c r="AQ54" s="368">
        <f t="shared" si="118"/>
        <v>823762.39232148533</v>
      </c>
      <c r="AR54" s="373">
        <v>225585.88090644442</v>
      </c>
      <c r="AS54" s="212">
        <v>308915.13643163734</v>
      </c>
      <c r="AT54" s="212">
        <v>0</v>
      </c>
      <c r="AU54" s="212">
        <v>0</v>
      </c>
      <c r="AV54" s="370">
        <f t="shared" si="119"/>
        <v>534501.01733808173</v>
      </c>
      <c r="AW54" s="371">
        <f t="shared" si="120"/>
        <v>1358263.4096595671</v>
      </c>
      <c r="AX54" s="210">
        <v>31</v>
      </c>
      <c r="AY54" s="212">
        <v>461.91504308156516</v>
      </c>
      <c r="AZ54" s="212">
        <v>170.41620269345302</v>
      </c>
      <c r="BA54" s="212">
        <v>0</v>
      </c>
      <c r="BB54" s="212">
        <v>0</v>
      </c>
      <c r="BC54" s="368">
        <f t="shared" si="121"/>
        <v>632.33124577501815</v>
      </c>
      <c r="BD54" s="373">
        <v>8427.8453223219185</v>
      </c>
      <c r="BE54" s="212">
        <v>46.935745943389513</v>
      </c>
      <c r="BF54" s="212">
        <v>0</v>
      </c>
      <c r="BG54" s="212">
        <v>0</v>
      </c>
      <c r="BH54" s="370">
        <f t="shared" si="122"/>
        <v>8474.7810682653071</v>
      </c>
      <c r="BI54" s="371">
        <f t="shared" si="123"/>
        <v>9107.1123140403251</v>
      </c>
      <c r="BJ54" s="210">
        <v>31</v>
      </c>
      <c r="BK54" s="212">
        <v>0</v>
      </c>
      <c r="BL54" s="212">
        <v>0</v>
      </c>
      <c r="BM54" s="212">
        <v>0</v>
      </c>
      <c r="BN54" s="212">
        <v>0</v>
      </c>
      <c r="BO54" s="368">
        <f t="shared" si="124"/>
        <v>0</v>
      </c>
      <c r="BP54" s="373">
        <v>0</v>
      </c>
      <c r="BQ54" s="212">
        <v>0</v>
      </c>
      <c r="BR54" s="212">
        <v>0</v>
      </c>
      <c r="BS54" s="212">
        <v>0</v>
      </c>
      <c r="BT54" s="370">
        <f t="shared" si="125"/>
        <v>0</v>
      </c>
      <c r="BU54" s="371">
        <f t="shared" si="126"/>
        <v>0</v>
      </c>
      <c r="BV54" s="210">
        <v>31</v>
      </c>
      <c r="BW54" s="212">
        <v>5058.6642165284438</v>
      </c>
      <c r="BX54" s="212">
        <v>3393.6442655240185</v>
      </c>
      <c r="BY54" s="212">
        <v>0</v>
      </c>
      <c r="BZ54" s="212">
        <v>0</v>
      </c>
      <c r="CA54" s="368">
        <f t="shared" si="127"/>
        <v>8452.3084820524618</v>
      </c>
      <c r="CB54" s="373">
        <v>2367.9197636529061</v>
      </c>
      <c r="CC54" s="212">
        <v>426.4836734779077</v>
      </c>
      <c r="CD54" s="212">
        <v>0</v>
      </c>
      <c r="CE54" s="212">
        <v>0</v>
      </c>
      <c r="CF54" s="370">
        <f t="shared" si="128"/>
        <v>2794.4034371308139</v>
      </c>
      <c r="CG54" s="371">
        <f t="shared" si="129"/>
        <v>11246.711919183275</v>
      </c>
      <c r="CH54" s="210">
        <v>31</v>
      </c>
      <c r="CI54" s="370">
        <f t="shared" si="130"/>
        <v>500775.92235872149</v>
      </c>
      <c r="CJ54" s="370">
        <f t="shared" si="130"/>
        <v>514079.52720972232</v>
      </c>
      <c r="CK54" s="370">
        <f t="shared" si="130"/>
        <v>0</v>
      </c>
      <c r="CL54" s="370">
        <f t="shared" si="130"/>
        <v>0</v>
      </c>
      <c r="CM54" s="372">
        <f t="shared" si="133"/>
        <v>1014855.4495684438</v>
      </c>
      <c r="CN54" s="370">
        <f t="shared" si="131"/>
        <v>255270.6536102285</v>
      </c>
      <c r="CO54" s="370">
        <f t="shared" si="131"/>
        <v>360451.51531906624</v>
      </c>
      <c r="CP54" s="370">
        <f t="shared" si="131"/>
        <v>0</v>
      </c>
      <c r="CQ54" s="370">
        <f t="shared" si="131"/>
        <v>0</v>
      </c>
      <c r="CR54" s="372">
        <f t="shared" si="134"/>
        <v>615722.16892929468</v>
      </c>
      <c r="CS54" s="370">
        <f t="shared" si="132"/>
        <v>756046.57596895006</v>
      </c>
      <c r="CT54" s="370">
        <f t="shared" si="132"/>
        <v>874531.04252878856</v>
      </c>
      <c r="CU54" s="370">
        <f t="shared" si="132"/>
        <v>0</v>
      </c>
      <c r="CV54" s="370">
        <f t="shared" si="132"/>
        <v>0</v>
      </c>
      <c r="CW54" s="372">
        <f t="shared" si="135"/>
        <v>1630577.6184977386</v>
      </c>
    </row>
    <row r="55" spans="1:101" ht="15.75" customHeight="1">
      <c r="A55" s="79" t="s">
        <v>247</v>
      </c>
      <c r="B55" s="210">
        <v>32</v>
      </c>
      <c r="C55" s="212">
        <v>67369.872711062548</v>
      </c>
      <c r="D55" s="212">
        <v>44312.697847624149</v>
      </c>
      <c r="E55" s="212">
        <v>0</v>
      </c>
      <c r="F55" s="212">
        <v>0</v>
      </c>
      <c r="G55" s="368">
        <f t="shared" si="109"/>
        <v>111682.5705586867</v>
      </c>
      <c r="H55" s="373">
        <v>54917.641399570952</v>
      </c>
      <c r="I55" s="212">
        <v>38037.966022789107</v>
      </c>
      <c r="J55" s="212">
        <v>0</v>
      </c>
      <c r="K55" s="212">
        <v>0</v>
      </c>
      <c r="L55" s="370">
        <f t="shared" si="110"/>
        <v>92955.607422360059</v>
      </c>
      <c r="M55" s="371">
        <f t="shared" si="111"/>
        <v>204638.17798104676</v>
      </c>
      <c r="N55" s="210">
        <v>32</v>
      </c>
      <c r="O55" s="212">
        <v>72525.945145330901</v>
      </c>
      <c r="P55" s="212">
        <v>72819.17593614127</v>
      </c>
      <c r="Q55" s="212">
        <v>0</v>
      </c>
      <c r="R55" s="212">
        <v>0</v>
      </c>
      <c r="S55" s="368">
        <f t="shared" si="112"/>
        <v>145345.12108147217</v>
      </c>
      <c r="T55" s="373">
        <v>30613.781801508463</v>
      </c>
      <c r="U55" s="212">
        <v>30424.775998249188</v>
      </c>
      <c r="V55" s="212">
        <v>0</v>
      </c>
      <c r="W55" s="212">
        <v>0</v>
      </c>
      <c r="X55" s="370">
        <f t="shared" si="113"/>
        <v>61038.557799757647</v>
      </c>
      <c r="Y55" s="371">
        <f t="shared" si="114"/>
        <v>206383.67888122983</v>
      </c>
      <c r="Z55" s="210">
        <v>32</v>
      </c>
      <c r="AA55" s="212">
        <v>22155.346363631877</v>
      </c>
      <c r="AB55" s="212">
        <v>17484.87969278379</v>
      </c>
      <c r="AC55" s="212">
        <v>0</v>
      </c>
      <c r="AD55" s="212">
        <v>0</v>
      </c>
      <c r="AE55" s="368">
        <f t="shared" si="115"/>
        <v>39640.226056415668</v>
      </c>
      <c r="AF55" s="373">
        <v>7139.12806346451</v>
      </c>
      <c r="AG55" s="212">
        <v>10125.344529680215</v>
      </c>
      <c r="AH55" s="212">
        <v>0</v>
      </c>
      <c r="AI55" s="212">
        <v>0</v>
      </c>
      <c r="AJ55" s="370">
        <f t="shared" si="116"/>
        <v>17264.472593144725</v>
      </c>
      <c r="AK55" s="371">
        <f t="shared" si="117"/>
        <v>56904.698649560392</v>
      </c>
      <c r="AL55" s="210">
        <v>32</v>
      </c>
      <c r="AM55" s="212">
        <v>821501.46887802542</v>
      </c>
      <c r="AN55" s="212">
        <v>852280.26423105516</v>
      </c>
      <c r="AO55" s="212">
        <v>0</v>
      </c>
      <c r="AP55" s="212">
        <v>0</v>
      </c>
      <c r="AQ55" s="368">
        <f t="shared" si="118"/>
        <v>1673781.7331090807</v>
      </c>
      <c r="AR55" s="373">
        <v>220680.24063644119</v>
      </c>
      <c r="AS55" s="212">
        <v>322301.40898340312</v>
      </c>
      <c r="AT55" s="212">
        <v>0</v>
      </c>
      <c r="AU55" s="212">
        <v>0</v>
      </c>
      <c r="AV55" s="370">
        <f t="shared" si="119"/>
        <v>542981.64961984428</v>
      </c>
      <c r="AW55" s="371">
        <f t="shared" si="120"/>
        <v>2216763.382728925</v>
      </c>
      <c r="AX55" s="210">
        <v>32</v>
      </c>
      <c r="AY55" s="212">
        <v>10096.393367203713</v>
      </c>
      <c r="AZ55" s="212">
        <v>12149.266624214964</v>
      </c>
      <c r="BA55" s="212">
        <v>0</v>
      </c>
      <c r="BB55" s="212">
        <v>0</v>
      </c>
      <c r="BC55" s="368">
        <f t="shared" si="121"/>
        <v>22245.659991418677</v>
      </c>
      <c r="BD55" s="373">
        <v>4245.6139344394514</v>
      </c>
      <c r="BE55" s="212">
        <v>6531.5456963011729</v>
      </c>
      <c r="BF55" s="212">
        <v>0</v>
      </c>
      <c r="BG55" s="212">
        <v>0</v>
      </c>
      <c r="BH55" s="370">
        <f t="shared" si="122"/>
        <v>10777.159630740625</v>
      </c>
      <c r="BI55" s="371">
        <f t="shared" si="123"/>
        <v>33022.819622159303</v>
      </c>
      <c r="BJ55" s="210">
        <v>32</v>
      </c>
      <c r="BK55" s="212">
        <v>0</v>
      </c>
      <c r="BL55" s="212">
        <v>0</v>
      </c>
      <c r="BM55" s="212">
        <v>0</v>
      </c>
      <c r="BN55" s="212">
        <v>0</v>
      </c>
      <c r="BO55" s="368">
        <f t="shared" si="124"/>
        <v>0</v>
      </c>
      <c r="BP55" s="373">
        <v>0</v>
      </c>
      <c r="BQ55" s="212">
        <v>0</v>
      </c>
      <c r="BR55" s="212">
        <v>0</v>
      </c>
      <c r="BS55" s="212">
        <v>0</v>
      </c>
      <c r="BT55" s="370">
        <f t="shared" si="125"/>
        <v>0</v>
      </c>
      <c r="BU55" s="371">
        <f t="shared" si="126"/>
        <v>0</v>
      </c>
      <c r="BV55" s="210">
        <v>32</v>
      </c>
      <c r="BW55" s="212">
        <v>17552.994267770409</v>
      </c>
      <c r="BX55" s="212">
        <v>15441.308239255732</v>
      </c>
      <c r="BY55" s="212">
        <v>0</v>
      </c>
      <c r="BZ55" s="212">
        <v>0</v>
      </c>
      <c r="CA55" s="368">
        <f t="shared" si="127"/>
        <v>32994.302507026143</v>
      </c>
      <c r="CB55" s="373">
        <v>37251.286358173995</v>
      </c>
      <c r="CC55" s="212">
        <v>43476.901238053695</v>
      </c>
      <c r="CD55" s="212">
        <v>0</v>
      </c>
      <c r="CE55" s="212">
        <v>0</v>
      </c>
      <c r="CF55" s="370">
        <f t="shared" si="128"/>
        <v>80728.187596227683</v>
      </c>
      <c r="CG55" s="371">
        <f t="shared" si="129"/>
        <v>113722.49010325383</v>
      </c>
      <c r="CH55" s="210">
        <v>32</v>
      </c>
      <c r="CI55" s="370">
        <f t="shared" si="130"/>
        <v>1011202.0207330249</v>
      </c>
      <c r="CJ55" s="370">
        <f t="shared" si="130"/>
        <v>1014487.592571075</v>
      </c>
      <c r="CK55" s="370">
        <f t="shared" si="130"/>
        <v>0</v>
      </c>
      <c r="CL55" s="370">
        <f t="shared" si="130"/>
        <v>0</v>
      </c>
      <c r="CM55" s="372">
        <f t="shared" si="133"/>
        <v>2025689.6133041</v>
      </c>
      <c r="CN55" s="370">
        <f t="shared" si="131"/>
        <v>354847.69219359854</v>
      </c>
      <c r="CO55" s="370">
        <f t="shared" si="131"/>
        <v>450897.94246847648</v>
      </c>
      <c r="CP55" s="370">
        <f t="shared" si="131"/>
        <v>0</v>
      </c>
      <c r="CQ55" s="370">
        <f t="shared" si="131"/>
        <v>0</v>
      </c>
      <c r="CR55" s="372">
        <f t="shared" si="134"/>
        <v>805745.63466207497</v>
      </c>
      <c r="CS55" s="370">
        <f t="shared" si="132"/>
        <v>1366049.7129266234</v>
      </c>
      <c r="CT55" s="370">
        <f t="shared" si="132"/>
        <v>1465385.5350395516</v>
      </c>
      <c r="CU55" s="370">
        <f t="shared" si="132"/>
        <v>0</v>
      </c>
      <c r="CV55" s="370">
        <f t="shared" si="132"/>
        <v>0</v>
      </c>
      <c r="CW55" s="372">
        <f t="shared" si="135"/>
        <v>2831435.247966175</v>
      </c>
    </row>
    <row r="56" spans="1:101" ht="15.75" customHeight="1">
      <c r="A56" s="79" t="s">
        <v>248</v>
      </c>
      <c r="B56" s="210">
        <v>33</v>
      </c>
      <c r="C56" s="212">
        <v>9938.3489438686192</v>
      </c>
      <c r="D56" s="212">
        <v>8072.7623255826047</v>
      </c>
      <c r="E56" s="212">
        <v>0</v>
      </c>
      <c r="F56" s="212">
        <v>0</v>
      </c>
      <c r="G56" s="368">
        <f t="shared" si="109"/>
        <v>18011.111269451223</v>
      </c>
      <c r="H56" s="373">
        <v>24046.76164217083</v>
      </c>
      <c r="I56" s="212">
        <v>20450.618715837289</v>
      </c>
      <c r="J56" s="212">
        <v>0</v>
      </c>
      <c r="K56" s="212">
        <v>0</v>
      </c>
      <c r="L56" s="370">
        <f t="shared" si="110"/>
        <v>44497.380358008115</v>
      </c>
      <c r="M56" s="371">
        <f t="shared" si="111"/>
        <v>62508.491627459342</v>
      </c>
      <c r="N56" s="210">
        <v>33</v>
      </c>
      <c r="O56" s="212">
        <v>9150.8895522754137</v>
      </c>
      <c r="P56" s="212">
        <v>10730.085205616931</v>
      </c>
      <c r="Q56" s="212">
        <v>0</v>
      </c>
      <c r="R56" s="212">
        <v>0</v>
      </c>
      <c r="S56" s="368">
        <f t="shared" si="112"/>
        <v>19880.974757892345</v>
      </c>
      <c r="T56" s="373">
        <v>21584.507288148528</v>
      </c>
      <c r="U56" s="212">
        <v>27525.633907813488</v>
      </c>
      <c r="V56" s="212">
        <v>0</v>
      </c>
      <c r="W56" s="212">
        <v>0</v>
      </c>
      <c r="X56" s="370">
        <f t="shared" si="113"/>
        <v>49110.141195962016</v>
      </c>
      <c r="Y56" s="371">
        <f t="shared" si="114"/>
        <v>68991.115953854358</v>
      </c>
      <c r="Z56" s="210">
        <v>33</v>
      </c>
      <c r="AA56" s="212">
        <v>983.21956758545878</v>
      </c>
      <c r="AB56" s="212">
        <v>827.25968730826196</v>
      </c>
      <c r="AC56" s="212">
        <v>0</v>
      </c>
      <c r="AD56" s="212">
        <v>0</v>
      </c>
      <c r="AE56" s="368">
        <f t="shared" si="115"/>
        <v>1810.4792548937207</v>
      </c>
      <c r="AF56" s="373">
        <v>1674.9563929753979</v>
      </c>
      <c r="AG56" s="212">
        <v>2264.543560266949</v>
      </c>
      <c r="AH56" s="212">
        <v>0</v>
      </c>
      <c r="AI56" s="212">
        <v>0</v>
      </c>
      <c r="AJ56" s="370">
        <f t="shared" si="116"/>
        <v>3939.4999532423471</v>
      </c>
      <c r="AK56" s="371">
        <f t="shared" si="117"/>
        <v>5749.9792081360683</v>
      </c>
      <c r="AL56" s="210">
        <v>33</v>
      </c>
      <c r="AM56" s="212">
        <v>110943.62468255192</v>
      </c>
      <c r="AN56" s="212">
        <v>113693.34449605421</v>
      </c>
      <c r="AO56" s="212">
        <v>0</v>
      </c>
      <c r="AP56" s="212">
        <v>0</v>
      </c>
      <c r="AQ56" s="368">
        <f t="shared" si="118"/>
        <v>224636.96917860612</v>
      </c>
      <c r="AR56" s="373">
        <v>241400.22891512458</v>
      </c>
      <c r="AS56" s="212">
        <v>239896.92549902346</v>
      </c>
      <c r="AT56" s="212">
        <v>0</v>
      </c>
      <c r="AU56" s="212">
        <v>0</v>
      </c>
      <c r="AV56" s="370">
        <f t="shared" si="119"/>
        <v>481297.15441414807</v>
      </c>
      <c r="AW56" s="371">
        <f t="shared" si="120"/>
        <v>705934.12359275413</v>
      </c>
      <c r="AX56" s="210">
        <v>33</v>
      </c>
      <c r="AY56" s="212">
        <v>7677.7048748154157</v>
      </c>
      <c r="AZ56" s="212">
        <v>7064.9001782887635</v>
      </c>
      <c r="BA56" s="212">
        <v>0</v>
      </c>
      <c r="BB56" s="212">
        <v>0</v>
      </c>
      <c r="BC56" s="368">
        <f t="shared" si="121"/>
        <v>14742.60505310418</v>
      </c>
      <c r="BD56" s="373">
        <v>9236.0205709793663</v>
      </c>
      <c r="BE56" s="212">
        <v>10956.347083714189</v>
      </c>
      <c r="BF56" s="212">
        <v>0</v>
      </c>
      <c r="BG56" s="212">
        <v>0</v>
      </c>
      <c r="BH56" s="370">
        <f t="shared" si="122"/>
        <v>20192.367654693553</v>
      </c>
      <c r="BI56" s="371">
        <f t="shared" si="123"/>
        <v>34934.97270779773</v>
      </c>
      <c r="BJ56" s="210">
        <v>33</v>
      </c>
      <c r="BK56" s="212">
        <v>0</v>
      </c>
      <c r="BL56" s="212">
        <v>0</v>
      </c>
      <c r="BM56" s="212">
        <v>0</v>
      </c>
      <c r="BN56" s="212">
        <v>0</v>
      </c>
      <c r="BO56" s="368">
        <f t="shared" si="124"/>
        <v>0</v>
      </c>
      <c r="BP56" s="373">
        <v>0</v>
      </c>
      <c r="BQ56" s="212">
        <v>0</v>
      </c>
      <c r="BR56" s="212">
        <v>0</v>
      </c>
      <c r="BS56" s="212">
        <v>0</v>
      </c>
      <c r="BT56" s="370">
        <f t="shared" si="125"/>
        <v>0</v>
      </c>
      <c r="BU56" s="371">
        <f t="shared" si="126"/>
        <v>0</v>
      </c>
      <c r="BV56" s="210">
        <v>33</v>
      </c>
      <c r="BW56" s="212">
        <v>3512.1115325430806</v>
      </c>
      <c r="BX56" s="212">
        <v>2767.6385168184147</v>
      </c>
      <c r="BY56" s="212">
        <v>0</v>
      </c>
      <c r="BZ56" s="212">
        <v>0</v>
      </c>
      <c r="CA56" s="368">
        <f t="shared" si="127"/>
        <v>6279.7500493614953</v>
      </c>
      <c r="CB56" s="373">
        <v>13997.445913258494</v>
      </c>
      <c r="CC56" s="212">
        <v>8344.2355391757355</v>
      </c>
      <c r="CD56" s="212">
        <v>0</v>
      </c>
      <c r="CE56" s="212">
        <v>0</v>
      </c>
      <c r="CF56" s="370">
        <f t="shared" si="128"/>
        <v>22341.68145243423</v>
      </c>
      <c r="CG56" s="371">
        <f t="shared" si="129"/>
        <v>28621.431501795727</v>
      </c>
      <c r="CH56" s="210">
        <v>33</v>
      </c>
      <c r="CI56" s="370">
        <f t="shared" si="130"/>
        <v>142205.89915363991</v>
      </c>
      <c r="CJ56" s="370">
        <f t="shared" si="130"/>
        <v>143155.99040966918</v>
      </c>
      <c r="CK56" s="370">
        <f t="shared" si="130"/>
        <v>0</v>
      </c>
      <c r="CL56" s="370">
        <f t="shared" si="130"/>
        <v>0</v>
      </c>
      <c r="CM56" s="372">
        <f t="shared" si="133"/>
        <v>285361.88956330909</v>
      </c>
      <c r="CN56" s="370">
        <f t="shared" si="131"/>
        <v>311939.92072265723</v>
      </c>
      <c r="CO56" s="370">
        <f t="shared" si="131"/>
        <v>309438.30430583115</v>
      </c>
      <c r="CP56" s="370">
        <f t="shared" si="131"/>
        <v>0</v>
      </c>
      <c r="CQ56" s="370">
        <f t="shared" si="131"/>
        <v>0</v>
      </c>
      <c r="CR56" s="372">
        <f t="shared" si="134"/>
        <v>621378.22502848832</v>
      </c>
      <c r="CS56" s="370">
        <f t="shared" si="132"/>
        <v>454145.81987629714</v>
      </c>
      <c r="CT56" s="370">
        <f t="shared" si="132"/>
        <v>452594.29471550032</v>
      </c>
      <c r="CU56" s="370">
        <f t="shared" si="132"/>
        <v>0</v>
      </c>
      <c r="CV56" s="370">
        <f t="shared" si="132"/>
        <v>0</v>
      </c>
      <c r="CW56" s="372">
        <f t="shared" si="135"/>
        <v>906740.11459179746</v>
      </c>
    </row>
    <row r="57" spans="1:101" ht="15.75" customHeight="1">
      <c r="A57" s="79" t="s">
        <v>249</v>
      </c>
      <c r="B57" s="210">
        <v>34</v>
      </c>
      <c r="C57" s="212">
        <v>0</v>
      </c>
      <c r="D57" s="212">
        <v>0</v>
      </c>
      <c r="E57" s="212">
        <v>0</v>
      </c>
      <c r="F57" s="212">
        <v>0</v>
      </c>
      <c r="G57" s="368">
        <f t="shared" si="109"/>
        <v>0</v>
      </c>
      <c r="H57" s="373">
        <v>0</v>
      </c>
      <c r="I57" s="212">
        <v>0</v>
      </c>
      <c r="J57" s="212">
        <v>0</v>
      </c>
      <c r="K57" s="212">
        <v>0</v>
      </c>
      <c r="L57" s="370">
        <f t="shared" si="110"/>
        <v>0</v>
      </c>
      <c r="M57" s="371">
        <f t="shared" si="111"/>
        <v>0</v>
      </c>
      <c r="N57" s="210">
        <v>34</v>
      </c>
      <c r="O57" s="212">
        <v>0</v>
      </c>
      <c r="P57" s="212">
        <v>0</v>
      </c>
      <c r="Q57" s="212">
        <v>0</v>
      </c>
      <c r="R57" s="212">
        <v>0</v>
      </c>
      <c r="S57" s="368">
        <f t="shared" si="112"/>
        <v>0</v>
      </c>
      <c r="T57" s="373">
        <v>0</v>
      </c>
      <c r="U57" s="212">
        <v>0</v>
      </c>
      <c r="V57" s="212">
        <v>0</v>
      </c>
      <c r="W57" s="212">
        <v>0</v>
      </c>
      <c r="X57" s="370">
        <f t="shared" si="113"/>
        <v>0</v>
      </c>
      <c r="Y57" s="371">
        <f t="shared" si="114"/>
        <v>0</v>
      </c>
      <c r="Z57" s="210">
        <v>34</v>
      </c>
      <c r="AA57" s="212">
        <v>0</v>
      </c>
      <c r="AB57" s="212">
        <v>0</v>
      </c>
      <c r="AC57" s="212">
        <v>0</v>
      </c>
      <c r="AD57" s="212">
        <v>0</v>
      </c>
      <c r="AE57" s="368">
        <f t="shared" si="115"/>
        <v>0</v>
      </c>
      <c r="AF57" s="373">
        <v>0</v>
      </c>
      <c r="AG57" s="212">
        <v>0</v>
      </c>
      <c r="AH57" s="212">
        <v>0</v>
      </c>
      <c r="AI57" s="212">
        <v>0</v>
      </c>
      <c r="AJ57" s="370">
        <f t="shared" si="116"/>
        <v>0</v>
      </c>
      <c r="AK57" s="371">
        <f t="shared" si="117"/>
        <v>0</v>
      </c>
      <c r="AL57" s="210">
        <v>34</v>
      </c>
      <c r="AM57" s="212">
        <v>13.464420030853741</v>
      </c>
      <c r="AN57" s="212">
        <v>0</v>
      </c>
      <c r="AO57" s="212">
        <v>0</v>
      </c>
      <c r="AP57" s="212">
        <v>0</v>
      </c>
      <c r="AQ57" s="368">
        <f t="shared" si="118"/>
        <v>13.464420030853741</v>
      </c>
      <c r="AR57" s="373">
        <v>52.797635565938307</v>
      </c>
      <c r="AS57" s="212">
        <v>0</v>
      </c>
      <c r="AT57" s="212">
        <v>0</v>
      </c>
      <c r="AU57" s="212">
        <v>0</v>
      </c>
      <c r="AV57" s="370">
        <f t="shared" si="119"/>
        <v>52.797635565938307</v>
      </c>
      <c r="AW57" s="371">
        <f t="shared" si="120"/>
        <v>66.262055596792052</v>
      </c>
      <c r="AX57" s="210">
        <v>34</v>
      </c>
      <c r="AY57" s="212">
        <v>0</v>
      </c>
      <c r="AZ57" s="212">
        <v>0</v>
      </c>
      <c r="BA57" s="212">
        <v>0</v>
      </c>
      <c r="BB57" s="212">
        <v>0</v>
      </c>
      <c r="BC57" s="368">
        <f t="shared" si="121"/>
        <v>0</v>
      </c>
      <c r="BD57" s="373">
        <v>0</v>
      </c>
      <c r="BE57" s="212">
        <v>0</v>
      </c>
      <c r="BF57" s="212">
        <v>0</v>
      </c>
      <c r="BG57" s="212">
        <v>0</v>
      </c>
      <c r="BH57" s="370">
        <f t="shared" si="122"/>
        <v>0</v>
      </c>
      <c r="BI57" s="371">
        <f t="shared" si="123"/>
        <v>0</v>
      </c>
      <c r="BJ57" s="210">
        <v>34</v>
      </c>
      <c r="BK57" s="212">
        <v>0</v>
      </c>
      <c r="BL57" s="212">
        <v>0</v>
      </c>
      <c r="BM57" s="212">
        <v>0</v>
      </c>
      <c r="BN57" s="212">
        <v>0</v>
      </c>
      <c r="BO57" s="368">
        <f t="shared" si="124"/>
        <v>0</v>
      </c>
      <c r="BP57" s="373">
        <v>0</v>
      </c>
      <c r="BQ57" s="212">
        <v>0</v>
      </c>
      <c r="BR57" s="212">
        <v>0</v>
      </c>
      <c r="BS57" s="212">
        <v>0</v>
      </c>
      <c r="BT57" s="370">
        <f t="shared" si="125"/>
        <v>0</v>
      </c>
      <c r="BU57" s="371">
        <f t="shared" si="126"/>
        <v>0</v>
      </c>
      <c r="BV57" s="210">
        <v>34</v>
      </c>
      <c r="BW57" s="212">
        <v>0</v>
      </c>
      <c r="BX57" s="212">
        <v>0</v>
      </c>
      <c r="BY57" s="212">
        <v>0</v>
      </c>
      <c r="BZ57" s="212">
        <v>0</v>
      </c>
      <c r="CA57" s="368">
        <f t="shared" si="127"/>
        <v>0</v>
      </c>
      <c r="CB57" s="373">
        <v>6044.8929246741818</v>
      </c>
      <c r="CC57" s="212">
        <v>0</v>
      </c>
      <c r="CD57" s="212">
        <v>0</v>
      </c>
      <c r="CE57" s="212">
        <v>0</v>
      </c>
      <c r="CF57" s="370">
        <f t="shared" si="128"/>
        <v>6044.8929246741818</v>
      </c>
      <c r="CG57" s="371">
        <f t="shared" si="129"/>
        <v>6044.8929246741818</v>
      </c>
      <c r="CH57" s="210">
        <v>34</v>
      </c>
      <c r="CI57" s="370">
        <f t="shared" si="130"/>
        <v>13.464420030853741</v>
      </c>
      <c r="CJ57" s="370">
        <f t="shared" si="130"/>
        <v>0</v>
      </c>
      <c r="CK57" s="370">
        <f t="shared" si="130"/>
        <v>0</v>
      </c>
      <c r="CL57" s="370">
        <f t="shared" si="130"/>
        <v>0</v>
      </c>
      <c r="CM57" s="372">
        <f t="shared" si="133"/>
        <v>13.464420030853741</v>
      </c>
      <c r="CN57" s="370">
        <f t="shared" si="131"/>
        <v>6097.6905602401202</v>
      </c>
      <c r="CO57" s="370">
        <f t="shared" si="131"/>
        <v>0</v>
      </c>
      <c r="CP57" s="370">
        <f t="shared" si="131"/>
        <v>0</v>
      </c>
      <c r="CQ57" s="370">
        <f t="shared" si="131"/>
        <v>0</v>
      </c>
      <c r="CR57" s="372">
        <f t="shared" si="134"/>
        <v>6097.6905602401202</v>
      </c>
      <c r="CS57" s="370">
        <f t="shared" si="132"/>
        <v>6111.1549802709742</v>
      </c>
      <c r="CT57" s="370">
        <f t="shared" si="132"/>
        <v>0</v>
      </c>
      <c r="CU57" s="370">
        <f t="shared" si="132"/>
        <v>0</v>
      </c>
      <c r="CV57" s="370">
        <f t="shared" si="132"/>
        <v>0</v>
      </c>
      <c r="CW57" s="372">
        <f t="shared" si="135"/>
        <v>6111.1549802709742</v>
      </c>
    </row>
    <row r="58" spans="1:101" ht="15.75" customHeight="1">
      <c r="A58" s="79" t="s">
        <v>524</v>
      </c>
      <c r="B58" s="210">
        <v>35</v>
      </c>
      <c r="C58" s="212">
        <v>2486.4390636237381</v>
      </c>
      <c r="D58" s="212">
        <v>2430.3987410177656</v>
      </c>
      <c r="E58" s="212">
        <v>0</v>
      </c>
      <c r="F58" s="212">
        <v>0</v>
      </c>
      <c r="G58" s="368">
        <f t="shared" si="109"/>
        <v>4916.8378046415037</v>
      </c>
      <c r="H58" s="373">
        <v>8162.0609363762615</v>
      </c>
      <c r="I58" s="212">
        <v>7978.1012589822376</v>
      </c>
      <c r="J58" s="212">
        <v>0</v>
      </c>
      <c r="K58" s="212">
        <v>0</v>
      </c>
      <c r="L58" s="370">
        <f t="shared" si="110"/>
        <v>16140.162195358498</v>
      </c>
      <c r="M58" s="371">
        <f t="shared" si="111"/>
        <v>21057</v>
      </c>
      <c r="N58" s="210">
        <v>35</v>
      </c>
      <c r="O58" s="212">
        <v>2370.1553942163441</v>
      </c>
      <c r="P58" s="212">
        <v>2121.4764626523433</v>
      </c>
      <c r="Q58" s="212">
        <v>0</v>
      </c>
      <c r="R58" s="212">
        <v>0</v>
      </c>
      <c r="S58" s="368">
        <f t="shared" si="112"/>
        <v>4491.6318568686875</v>
      </c>
      <c r="T58" s="373">
        <v>7780.3446057836563</v>
      </c>
      <c r="U58" s="212">
        <v>6964.0235373476571</v>
      </c>
      <c r="V58" s="212">
        <v>0</v>
      </c>
      <c r="W58" s="212">
        <v>0</v>
      </c>
      <c r="X58" s="370">
        <f t="shared" si="113"/>
        <v>14744.368143131313</v>
      </c>
      <c r="Y58" s="371">
        <f t="shared" si="114"/>
        <v>19236</v>
      </c>
      <c r="Z58" s="210">
        <v>35</v>
      </c>
      <c r="AA58" s="212">
        <v>479.84526231363952</v>
      </c>
      <c r="AB58" s="212">
        <v>378.27217759031436</v>
      </c>
      <c r="AC58" s="212">
        <v>0</v>
      </c>
      <c r="AD58" s="212">
        <v>0</v>
      </c>
      <c r="AE58" s="368">
        <f t="shared" si="115"/>
        <v>858.11743990395394</v>
      </c>
      <c r="AF58" s="373">
        <v>1575.1547376863602</v>
      </c>
      <c r="AG58" s="212">
        <v>1241.7278224096858</v>
      </c>
      <c r="AH58" s="212">
        <v>0</v>
      </c>
      <c r="AI58" s="212">
        <v>0</v>
      </c>
      <c r="AJ58" s="370">
        <f t="shared" si="116"/>
        <v>2816.8825600960463</v>
      </c>
      <c r="AK58" s="371">
        <f t="shared" si="117"/>
        <v>3675</v>
      </c>
      <c r="AL58" s="210">
        <v>35</v>
      </c>
      <c r="AM58" s="212">
        <v>33614.298944123431</v>
      </c>
      <c r="AN58" s="212">
        <v>33497.898524043951</v>
      </c>
      <c r="AO58" s="212">
        <v>0</v>
      </c>
      <c r="AP58" s="212">
        <v>0</v>
      </c>
      <c r="AQ58" s="368">
        <f t="shared" si="118"/>
        <v>67112.197468167375</v>
      </c>
      <c r="AR58" s="373">
        <v>110343.32605587647</v>
      </c>
      <c r="AS58" s="212">
        <v>109961.22647595592</v>
      </c>
      <c r="AT58" s="212">
        <v>0</v>
      </c>
      <c r="AU58" s="212">
        <v>0</v>
      </c>
      <c r="AV58" s="370">
        <f t="shared" si="119"/>
        <v>220304.55253183239</v>
      </c>
      <c r="AW58" s="371">
        <f t="shared" si="120"/>
        <v>287416.74999999977</v>
      </c>
      <c r="AX58" s="210">
        <v>35</v>
      </c>
      <c r="AY58" s="212">
        <v>46.700268838310414</v>
      </c>
      <c r="AZ58" s="212">
        <v>45.532762117352654</v>
      </c>
      <c r="BA58" s="212">
        <v>0</v>
      </c>
      <c r="BB58" s="212">
        <v>0</v>
      </c>
      <c r="BC58" s="368">
        <f t="shared" si="121"/>
        <v>92.233030955663068</v>
      </c>
      <c r="BD58" s="373">
        <v>153.29973116168958</v>
      </c>
      <c r="BE58" s="212">
        <v>149.46723788264734</v>
      </c>
      <c r="BF58" s="212">
        <v>0</v>
      </c>
      <c r="BG58" s="212">
        <v>0</v>
      </c>
      <c r="BH58" s="370">
        <f t="shared" si="122"/>
        <v>302.76696904433692</v>
      </c>
      <c r="BI58" s="371">
        <f t="shared" si="123"/>
        <v>395</v>
      </c>
      <c r="BJ58" s="210">
        <v>35</v>
      </c>
      <c r="BK58" s="212">
        <v>0</v>
      </c>
      <c r="BL58" s="212">
        <v>0</v>
      </c>
      <c r="BM58" s="212">
        <v>0</v>
      </c>
      <c r="BN58" s="212">
        <v>0</v>
      </c>
      <c r="BO58" s="368">
        <f t="shared" si="124"/>
        <v>0</v>
      </c>
      <c r="BP58" s="373">
        <v>0</v>
      </c>
      <c r="BQ58" s="212">
        <v>0</v>
      </c>
      <c r="BR58" s="212">
        <v>0</v>
      </c>
      <c r="BS58" s="212">
        <v>0</v>
      </c>
      <c r="BT58" s="370">
        <f t="shared" si="125"/>
        <v>0</v>
      </c>
      <c r="BU58" s="371">
        <f t="shared" si="126"/>
        <v>0</v>
      </c>
      <c r="BV58" s="210">
        <v>35</v>
      </c>
      <c r="BW58" s="212">
        <v>426.13995314958254</v>
      </c>
      <c r="BX58" s="212">
        <v>186.80107535324166</v>
      </c>
      <c r="BY58" s="212">
        <v>0</v>
      </c>
      <c r="BZ58" s="212">
        <v>0</v>
      </c>
      <c r="CA58" s="368">
        <f t="shared" si="127"/>
        <v>612.94102850282422</v>
      </c>
      <c r="CB58" s="373">
        <v>1398.8600468504173</v>
      </c>
      <c r="CC58" s="212">
        <v>613.19892464675831</v>
      </c>
      <c r="CD58" s="212">
        <v>0</v>
      </c>
      <c r="CE58" s="212">
        <v>0</v>
      </c>
      <c r="CF58" s="370">
        <f t="shared" si="128"/>
        <v>2012.0589714971757</v>
      </c>
      <c r="CG58" s="371">
        <f t="shared" si="129"/>
        <v>2625</v>
      </c>
      <c r="CH58" s="210">
        <v>35</v>
      </c>
      <c r="CI58" s="370">
        <f t="shared" si="130"/>
        <v>39423.578886265044</v>
      </c>
      <c r="CJ58" s="370">
        <f t="shared" si="130"/>
        <v>38660.379742774967</v>
      </c>
      <c r="CK58" s="370">
        <f t="shared" si="130"/>
        <v>0</v>
      </c>
      <c r="CL58" s="370">
        <f t="shared" si="130"/>
        <v>0</v>
      </c>
      <c r="CM58" s="372">
        <f t="shared" si="133"/>
        <v>78083.958629040018</v>
      </c>
      <c r="CN58" s="370">
        <f t="shared" si="131"/>
        <v>129413.04611373486</v>
      </c>
      <c r="CO58" s="370">
        <f t="shared" si="131"/>
        <v>126907.7452572249</v>
      </c>
      <c r="CP58" s="370">
        <f t="shared" si="131"/>
        <v>0</v>
      </c>
      <c r="CQ58" s="370">
        <f t="shared" si="131"/>
        <v>0</v>
      </c>
      <c r="CR58" s="372">
        <f t="shared" si="134"/>
        <v>256320.79137095978</v>
      </c>
      <c r="CS58" s="370">
        <f t="shared" si="132"/>
        <v>168836.62499999991</v>
      </c>
      <c r="CT58" s="370">
        <f t="shared" si="132"/>
        <v>165568.12499999988</v>
      </c>
      <c r="CU58" s="370">
        <f t="shared" si="132"/>
        <v>0</v>
      </c>
      <c r="CV58" s="370">
        <f t="shared" si="132"/>
        <v>0</v>
      </c>
      <c r="CW58" s="372">
        <f t="shared" si="135"/>
        <v>334404.74999999977</v>
      </c>
    </row>
    <row r="59" spans="1:101" ht="15.75" customHeight="1">
      <c r="A59" s="896" t="s">
        <v>442</v>
      </c>
      <c r="B59" s="897">
        <v>36</v>
      </c>
      <c r="C59" s="376">
        <v>0</v>
      </c>
      <c r="D59" s="376">
        <v>0</v>
      </c>
      <c r="E59" s="376">
        <v>0</v>
      </c>
      <c r="F59" s="376">
        <v>0</v>
      </c>
      <c r="G59" s="368">
        <f t="shared" si="109"/>
        <v>0</v>
      </c>
      <c r="H59" s="377">
        <v>0</v>
      </c>
      <c r="I59" s="376">
        <v>0</v>
      </c>
      <c r="J59" s="376">
        <v>0</v>
      </c>
      <c r="K59" s="376">
        <v>0</v>
      </c>
      <c r="L59" s="370">
        <f t="shared" si="110"/>
        <v>0</v>
      </c>
      <c r="M59" s="371">
        <f t="shared" si="111"/>
        <v>0</v>
      </c>
      <c r="N59" s="897">
        <v>36</v>
      </c>
      <c r="O59" s="376">
        <v>0</v>
      </c>
      <c r="P59" s="376">
        <v>0</v>
      </c>
      <c r="Q59" s="376">
        <v>0</v>
      </c>
      <c r="R59" s="376">
        <v>0</v>
      </c>
      <c r="S59" s="368">
        <f t="shared" si="112"/>
        <v>0</v>
      </c>
      <c r="T59" s="377">
        <v>0</v>
      </c>
      <c r="U59" s="376">
        <v>0</v>
      </c>
      <c r="V59" s="376">
        <v>0</v>
      </c>
      <c r="W59" s="376">
        <v>0</v>
      </c>
      <c r="X59" s="370">
        <f t="shared" si="113"/>
        <v>0</v>
      </c>
      <c r="Y59" s="371">
        <f t="shared" si="114"/>
        <v>0</v>
      </c>
      <c r="Z59" s="897">
        <v>36</v>
      </c>
      <c r="AA59" s="376">
        <v>0</v>
      </c>
      <c r="AB59" s="376">
        <v>0</v>
      </c>
      <c r="AC59" s="376">
        <v>0</v>
      </c>
      <c r="AD59" s="376">
        <v>0</v>
      </c>
      <c r="AE59" s="368">
        <f t="shared" si="115"/>
        <v>0</v>
      </c>
      <c r="AF59" s="377">
        <v>0</v>
      </c>
      <c r="AG59" s="376">
        <v>0</v>
      </c>
      <c r="AH59" s="376">
        <v>0</v>
      </c>
      <c r="AI59" s="376">
        <v>0</v>
      </c>
      <c r="AJ59" s="370">
        <f t="shared" si="116"/>
        <v>0</v>
      </c>
      <c r="AK59" s="371">
        <f t="shared" si="117"/>
        <v>0</v>
      </c>
      <c r="AL59" s="897">
        <v>36</v>
      </c>
      <c r="AM59" s="376">
        <v>0</v>
      </c>
      <c r="AN59" s="376">
        <v>0</v>
      </c>
      <c r="AO59" s="376">
        <v>0</v>
      </c>
      <c r="AP59" s="376">
        <v>0</v>
      </c>
      <c r="AQ59" s="368">
        <f t="shared" si="118"/>
        <v>0</v>
      </c>
      <c r="AR59" s="377">
        <v>0</v>
      </c>
      <c r="AS59" s="376">
        <v>0</v>
      </c>
      <c r="AT59" s="376">
        <v>0</v>
      </c>
      <c r="AU59" s="376">
        <v>0</v>
      </c>
      <c r="AV59" s="370">
        <f t="shared" si="119"/>
        <v>0</v>
      </c>
      <c r="AW59" s="371">
        <f t="shared" si="120"/>
        <v>0</v>
      </c>
      <c r="AX59" s="897">
        <v>36</v>
      </c>
      <c r="AY59" s="376">
        <v>0</v>
      </c>
      <c r="AZ59" s="376">
        <v>0</v>
      </c>
      <c r="BA59" s="376">
        <v>0</v>
      </c>
      <c r="BB59" s="376">
        <v>0</v>
      </c>
      <c r="BC59" s="368">
        <f t="shared" si="121"/>
        <v>0</v>
      </c>
      <c r="BD59" s="377">
        <v>0</v>
      </c>
      <c r="BE59" s="376">
        <v>0</v>
      </c>
      <c r="BF59" s="376">
        <v>0</v>
      </c>
      <c r="BG59" s="376">
        <v>0</v>
      </c>
      <c r="BH59" s="370">
        <f t="shared" si="122"/>
        <v>0</v>
      </c>
      <c r="BI59" s="371">
        <f t="shared" si="123"/>
        <v>0</v>
      </c>
      <c r="BJ59" s="897">
        <v>36</v>
      </c>
      <c r="BK59" s="376">
        <v>0</v>
      </c>
      <c r="BL59" s="376">
        <v>0</v>
      </c>
      <c r="BM59" s="376">
        <v>0</v>
      </c>
      <c r="BN59" s="376">
        <v>0</v>
      </c>
      <c r="BO59" s="368">
        <f t="shared" si="124"/>
        <v>0</v>
      </c>
      <c r="BP59" s="377">
        <v>0</v>
      </c>
      <c r="BQ59" s="376">
        <v>0</v>
      </c>
      <c r="BR59" s="376">
        <v>0</v>
      </c>
      <c r="BS59" s="376">
        <v>0</v>
      </c>
      <c r="BT59" s="370">
        <f t="shared" si="125"/>
        <v>0</v>
      </c>
      <c r="BU59" s="371">
        <f t="shared" si="126"/>
        <v>0</v>
      </c>
      <c r="BV59" s="897">
        <v>36</v>
      </c>
      <c r="BW59" s="376">
        <v>0</v>
      </c>
      <c r="BX59" s="376">
        <v>0</v>
      </c>
      <c r="BY59" s="376">
        <v>0</v>
      </c>
      <c r="BZ59" s="376">
        <v>0</v>
      </c>
      <c r="CA59" s="368">
        <f t="shared" si="127"/>
        <v>0</v>
      </c>
      <c r="CB59" s="377">
        <v>0</v>
      </c>
      <c r="CC59" s="376">
        <v>0</v>
      </c>
      <c r="CD59" s="376">
        <v>0</v>
      </c>
      <c r="CE59" s="376">
        <v>0</v>
      </c>
      <c r="CF59" s="370">
        <f t="shared" si="128"/>
        <v>0</v>
      </c>
      <c r="CG59" s="371">
        <f t="shared" si="129"/>
        <v>0</v>
      </c>
      <c r="CH59" s="897">
        <v>36</v>
      </c>
      <c r="CI59" s="370">
        <f t="shared" si="130"/>
        <v>0</v>
      </c>
      <c r="CJ59" s="370">
        <f t="shared" si="130"/>
        <v>0</v>
      </c>
      <c r="CK59" s="370">
        <f t="shared" si="130"/>
        <v>0</v>
      </c>
      <c r="CL59" s="370">
        <f t="shared" si="130"/>
        <v>0</v>
      </c>
      <c r="CM59" s="372">
        <f t="shared" si="133"/>
        <v>0</v>
      </c>
      <c r="CN59" s="370">
        <f t="shared" si="131"/>
        <v>0</v>
      </c>
      <c r="CO59" s="370">
        <f t="shared" si="131"/>
        <v>0</v>
      </c>
      <c r="CP59" s="370">
        <f t="shared" si="131"/>
        <v>0</v>
      </c>
      <c r="CQ59" s="370">
        <f t="shared" si="131"/>
        <v>0</v>
      </c>
      <c r="CR59" s="372">
        <f t="shared" si="134"/>
        <v>0</v>
      </c>
      <c r="CS59" s="370">
        <f t="shared" si="132"/>
        <v>0</v>
      </c>
      <c r="CT59" s="370">
        <f t="shared" si="132"/>
        <v>0</v>
      </c>
      <c r="CU59" s="370">
        <f t="shared" si="132"/>
        <v>0</v>
      </c>
      <c r="CV59" s="370">
        <f t="shared" si="132"/>
        <v>0</v>
      </c>
      <c r="CW59" s="372">
        <f t="shared" si="135"/>
        <v>0</v>
      </c>
    </row>
    <row r="60" spans="1:101" ht="15.75" customHeight="1">
      <c r="A60" s="79" t="s">
        <v>252</v>
      </c>
      <c r="B60" s="897">
        <v>37</v>
      </c>
      <c r="C60" s="212">
        <v>7411.9323107444498</v>
      </c>
      <c r="D60" s="212">
        <v>7511.3598147987586</v>
      </c>
      <c r="E60" s="212">
        <v>0</v>
      </c>
      <c r="F60" s="212">
        <v>0</v>
      </c>
      <c r="G60" s="368">
        <f t="shared" si="109"/>
        <v>14923.292125543208</v>
      </c>
      <c r="H60" s="373">
        <v>8623.6078128858499</v>
      </c>
      <c r="I60" s="212">
        <v>5045.4140976503431</v>
      </c>
      <c r="J60" s="212">
        <v>0</v>
      </c>
      <c r="K60" s="212">
        <v>0</v>
      </c>
      <c r="L60" s="370">
        <f t="shared" si="110"/>
        <v>13669.021910536194</v>
      </c>
      <c r="M60" s="371">
        <f t="shared" si="111"/>
        <v>28592.314036079402</v>
      </c>
      <c r="N60" s="897">
        <v>37</v>
      </c>
      <c r="O60" s="212">
        <v>3921.0081807035417</v>
      </c>
      <c r="P60" s="212">
        <v>9770.4720558754088</v>
      </c>
      <c r="Q60" s="212">
        <v>0</v>
      </c>
      <c r="R60" s="212">
        <v>0</v>
      </c>
      <c r="S60" s="368">
        <f t="shared" si="112"/>
        <v>13691.480236578951</v>
      </c>
      <c r="T60" s="373">
        <v>4582.53475630707</v>
      </c>
      <c r="U60" s="212">
        <v>2725.9623036014682</v>
      </c>
      <c r="V60" s="212">
        <v>0</v>
      </c>
      <c r="W60" s="212">
        <v>0</v>
      </c>
      <c r="X60" s="370">
        <f t="shared" si="113"/>
        <v>7308.4970599085382</v>
      </c>
      <c r="Y60" s="371">
        <f t="shared" si="114"/>
        <v>20999.97729648749</v>
      </c>
      <c r="Z60" s="897">
        <v>37</v>
      </c>
      <c r="AA60" s="212">
        <v>950.45957031896637</v>
      </c>
      <c r="AB60" s="212">
        <v>231.12785955054164</v>
      </c>
      <c r="AC60" s="212">
        <v>0</v>
      </c>
      <c r="AD60" s="212">
        <v>0</v>
      </c>
      <c r="AE60" s="368">
        <f t="shared" si="115"/>
        <v>1181.587429869508</v>
      </c>
      <c r="AF60" s="373">
        <v>4829.0327156803714</v>
      </c>
      <c r="AG60" s="212">
        <v>3307.6698534277075</v>
      </c>
      <c r="AH60" s="212">
        <v>0</v>
      </c>
      <c r="AI60" s="212">
        <v>0</v>
      </c>
      <c r="AJ60" s="370">
        <f t="shared" si="116"/>
        <v>8136.7025691080789</v>
      </c>
      <c r="AK60" s="371">
        <f t="shared" si="117"/>
        <v>9318.2899989775869</v>
      </c>
      <c r="AL60" s="897">
        <v>37</v>
      </c>
      <c r="AM60" s="212">
        <v>13376.402372411329</v>
      </c>
      <c r="AN60" s="212">
        <v>17600.874476221587</v>
      </c>
      <c r="AO60" s="212">
        <v>0</v>
      </c>
      <c r="AP60" s="212">
        <v>0</v>
      </c>
      <c r="AQ60" s="368">
        <f t="shared" si="118"/>
        <v>30977.276848632915</v>
      </c>
      <c r="AR60" s="373">
        <v>93828.804233618954</v>
      </c>
      <c r="AS60" s="212">
        <v>61990.053024606394</v>
      </c>
      <c r="AT60" s="212">
        <v>0</v>
      </c>
      <c r="AU60" s="212">
        <v>0</v>
      </c>
      <c r="AV60" s="370">
        <f t="shared" si="119"/>
        <v>155818.85725822535</v>
      </c>
      <c r="AW60" s="371">
        <f t="shared" si="120"/>
        <v>186796.13410685828</v>
      </c>
      <c r="AX60" s="897">
        <v>37</v>
      </c>
      <c r="AY60" s="212">
        <v>-668.24410963031085</v>
      </c>
      <c r="AZ60" s="212">
        <v>-613.9719872617801</v>
      </c>
      <c r="BA60" s="212">
        <v>0</v>
      </c>
      <c r="BB60" s="212">
        <v>0</v>
      </c>
      <c r="BC60" s="368">
        <f t="shared" si="121"/>
        <v>-1282.2160968920909</v>
      </c>
      <c r="BD60" s="373">
        <v>411.74099140390854</v>
      </c>
      <c r="BE60" s="212">
        <v>-3.5014448402381504</v>
      </c>
      <c r="BF60" s="212">
        <v>0</v>
      </c>
      <c r="BG60" s="212">
        <v>0</v>
      </c>
      <c r="BH60" s="370">
        <f t="shared" si="122"/>
        <v>408.23954656367039</v>
      </c>
      <c r="BI60" s="371">
        <f t="shared" si="123"/>
        <v>-873.97655032842056</v>
      </c>
      <c r="BJ60" s="897">
        <v>37</v>
      </c>
      <c r="BK60" s="212">
        <v>0</v>
      </c>
      <c r="BL60" s="212">
        <v>0</v>
      </c>
      <c r="BM60" s="212">
        <v>0</v>
      </c>
      <c r="BN60" s="212">
        <v>0</v>
      </c>
      <c r="BO60" s="368">
        <f t="shared" si="124"/>
        <v>0</v>
      </c>
      <c r="BP60" s="373">
        <v>0</v>
      </c>
      <c r="BQ60" s="212">
        <v>0</v>
      </c>
      <c r="BR60" s="212">
        <v>0</v>
      </c>
      <c r="BS60" s="212">
        <v>0</v>
      </c>
      <c r="BT60" s="370">
        <f t="shared" si="125"/>
        <v>0</v>
      </c>
      <c r="BU60" s="371">
        <f t="shared" si="126"/>
        <v>0</v>
      </c>
      <c r="BV60" s="897">
        <v>37</v>
      </c>
      <c r="BW60" s="212">
        <v>-2027.0679878593892</v>
      </c>
      <c r="BX60" s="212">
        <v>-1712.9696644702628</v>
      </c>
      <c r="BY60" s="212">
        <v>0</v>
      </c>
      <c r="BZ60" s="212">
        <v>0</v>
      </c>
      <c r="CA60" s="368">
        <f t="shared" si="127"/>
        <v>-3740.0376523296518</v>
      </c>
      <c r="CB60" s="373">
        <v>-289.84601533855266</v>
      </c>
      <c r="CC60" s="212">
        <v>-160.96283631324854</v>
      </c>
      <c r="CD60" s="212">
        <v>0</v>
      </c>
      <c r="CE60" s="212">
        <v>0</v>
      </c>
      <c r="CF60" s="370">
        <f t="shared" si="128"/>
        <v>-450.80885165180121</v>
      </c>
      <c r="CG60" s="371">
        <f t="shared" si="129"/>
        <v>-4190.8465039814528</v>
      </c>
      <c r="CH60" s="897">
        <v>37</v>
      </c>
      <c r="CI60" s="370">
        <f t="shared" si="130"/>
        <v>22964.490336688585</v>
      </c>
      <c r="CJ60" s="370">
        <f t="shared" si="130"/>
        <v>32786.89255471425</v>
      </c>
      <c r="CK60" s="370">
        <f t="shared" si="130"/>
        <v>0</v>
      </c>
      <c r="CL60" s="370">
        <f t="shared" si="130"/>
        <v>0</v>
      </c>
      <c r="CM60" s="372">
        <f t="shared" si="133"/>
        <v>55751.382891402835</v>
      </c>
      <c r="CN60" s="370">
        <f t="shared" si="131"/>
        <v>111985.87449455759</v>
      </c>
      <c r="CO60" s="370">
        <f t="shared" si="131"/>
        <v>72904.634998132431</v>
      </c>
      <c r="CP60" s="370">
        <f t="shared" si="131"/>
        <v>0</v>
      </c>
      <c r="CQ60" s="370">
        <f t="shared" si="131"/>
        <v>0</v>
      </c>
      <c r="CR60" s="372">
        <f t="shared" si="134"/>
        <v>184890.50949269003</v>
      </c>
      <c r="CS60" s="370">
        <f t="shared" si="132"/>
        <v>134950.36483124617</v>
      </c>
      <c r="CT60" s="370">
        <f t="shared" si="132"/>
        <v>105691.52755284667</v>
      </c>
      <c r="CU60" s="370">
        <f t="shared" si="132"/>
        <v>0</v>
      </c>
      <c r="CV60" s="370">
        <f t="shared" si="132"/>
        <v>0</v>
      </c>
      <c r="CW60" s="372">
        <f t="shared" si="135"/>
        <v>240641.89238409285</v>
      </c>
    </row>
    <row r="61" spans="1:101" ht="15.75" customHeight="1">
      <c r="A61" s="79" t="s">
        <v>253</v>
      </c>
      <c r="B61" s="897">
        <v>38</v>
      </c>
      <c r="C61" s="212">
        <v>0</v>
      </c>
      <c r="D61" s="212">
        <v>0</v>
      </c>
      <c r="E61" s="212">
        <v>0</v>
      </c>
      <c r="F61" s="212">
        <v>0</v>
      </c>
      <c r="G61" s="368">
        <f t="shared" si="109"/>
        <v>0</v>
      </c>
      <c r="H61" s="373">
        <v>0</v>
      </c>
      <c r="I61" s="212">
        <v>0</v>
      </c>
      <c r="J61" s="212">
        <v>0</v>
      </c>
      <c r="K61" s="212">
        <v>0</v>
      </c>
      <c r="L61" s="370">
        <f t="shared" si="110"/>
        <v>0</v>
      </c>
      <c r="M61" s="371">
        <f t="shared" si="111"/>
        <v>0</v>
      </c>
      <c r="N61" s="897">
        <v>38</v>
      </c>
      <c r="O61" s="212">
        <v>0</v>
      </c>
      <c r="P61" s="212">
        <v>0</v>
      </c>
      <c r="Q61" s="212">
        <v>0</v>
      </c>
      <c r="R61" s="212">
        <v>0</v>
      </c>
      <c r="S61" s="368">
        <f t="shared" si="112"/>
        <v>0</v>
      </c>
      <c r="T61" s="373">
        <v>0</v>
      </c>
      <c r="U61" s="212">
        <v>0</v>
      </c>
      <c r="V61" s="212">
        <v>0</v>
      </c>
      <c r="W61" s="212">
        <v>0</v>
      </c>
      <c r="X61" s="370">
        <f t="shared" si="113"/>
        <v>0</v>
      </c>
      <c r="Y61" s="371">
        <f t="shared" si="114"/>
        <v>0</v>
      </c>
      <c r="Z61" s="897">
        <v>38</v>
      </c>
      <c r="AA61" s="212">
        <v>0</v>
      </c>
      <c r="AB61" s="212">
        <v>0</v>
      </c>
      <c r="AC61" s="212">
        <v>0</v>
      </c>
      <c r="AD61" s="212">
        <v>0</v>
      </c>
      <c r="AE61" s="368">
        <f t="shared" si="115"/>
        <v>0</v>
      </c>
      <c r="AF61" s="373">
        <v>0</v>
      </c>
      <c r="AG61" s="212">
        <v>0</v>
      </c>
      <c r="AH61" s="212">
        <v>0</v>
      </c>
      <c r="AI61" s="212">
        <v>0</v>
      </c>
      <c r="AJ61" s="370">
        <f t="shared" si="116"/>
        <v>0</v>
      </c>
      <c r="AK61" s="371">
        <f t="shared" si="117"/>
        <v>0</v>
      </c>
      <c r="AL61" s="897">
        <v>38</v>
      </c>
      <c r="AM61" s="212">
        <v>0</v>
      </c>
      <c r="AN61" s="212">
        <v>0</v>
      </c>
      <c r="AO61" s="212">
        <v>0</v>
      </c>
      <c r="AP61" s="212">
        <v>0</v>
      </c>
      <c r="AQ61" s="368">
        <f t="shared" si="118"/>
        <v>0</v>
      </c>
      <c r="AR61" s="373">
        <v>0</v>
      </c>
      <c r="AS61" s="212">
        <v>0</v>
      </c>
      <c r="AT61" s="212">
        <v>0</v>
      </c>
      <c r="AU61" s="212">
        <v>0</v>
      </c>
      <c r="AV61" s="370">
        <f t="shared" si="119"/>
        <v>0</v>
      </c>
      <c r="AW61" s="371">
        <f t="shared" si="120"/>
        <v>0</v>
      </c>
      <c r="AX61" s="897">
        <v>38</v>
      </c>
      <c r="AY61" s="212">
        <v>0</v>
      </c>
      <c r="AZ61" s="212">
        <v>0</v>
      </c>
      <c r="BA61" s="212">
        <v>0</v>
      </c>
      <c r="BB61" s="212">
        <v>0</v>
      </c>
      <c r="BC61" s="368">
        <f t="shared" si="121"/>
        <v>0</v>
      </c>
      <c r="BD61" s="373">
        <v>0</v>
      </c>
      <c r="BE61" s="212">
        <v>0</v>
      </c>
      <c r="BF61" s="212">
        <v>0</v>
      </c>
      <c r="BG61" s="212">
        <v>0</v>
      </c>
      <c r="BH61" s="370">
        <f t="shared" si="122"/>
        <v>0</v>
      </c>
      <c r="BI61" s="371">
        <f t="shared" si="123"/>
        <v>0</v>
      </c>
      <c r="BJ61" s="897">
        <v>38</v>
      </c>
      <c r="BK61" s="212">
        <v>0</v>
      </c>
      <c r="BL61" s="212">
        <v>0</v>
      </c>
      <c r="BM61" s="212">
        <v>0</v>
      </c>
      <c r="BN61" s="212">
        <v>0</v>
      </c>
      <c r="BO61" s="368">
        <f t="shared" si="124"/>
        <v>0</v>
      </c>
      <c r="BP61" s="373">
        <v>0</v>
      </c>
      <c r="BQ61" s="212">
        <v>0</v>
      </c>
      <c r="BR61" s="212">
        <v>0</v>
      </c>
      <c r="BS61" s="212">
        <v>0</v>
      </c>
      <c r="BT61" s="370">
        <f t="shared" si="125"/>
        <v>0</v>
      </c>
      <c r="BU61" s="371">
        <f t="shared" si="126"/>
        <v>0</v>
      </c>
      <c r="BV61" s="897">
        <v>38</v>
      </c>
      <c r="BW61" s="212">
        <v>0</v>
      </c>
      <c r="BX61" s="212">
        <v>0</v>
      </c>
      <c r="BY61" s="212">
        <v>0</v>
      </c>
      <c r="BZ61" s="212">
        <v>0</v>
      </c>
      <c r="CA61" s="368">
        <f t="shared" si="127"/>
        <v>0</v>
      </c>
      <c r="CB61" s="373">
        <v>0</v>
      </c>
      <c r="CC61" s="212">
        <v>0</v>
      </c>
      <c r="CD61" s="212">
        <v>0</v>
      </c>
      <c r="CE61" s="212">
        <v>0</v>
      </c>
      <c r="CF61" s="370">
        <f t="shared" si="128"/>
        <v>0</v>
      </c>
      <c r="CG61" s="371">
        <f t="shared" si="129"/>
        <v>0</v>
      </c>
      <c r="CH61" s="897">
        <v>38</v>
      </c>
      <c r="CI61" s="370">
        <f t="shared" si="130"/>
        <v>0</v>
      </c>
      <c r="CJ61" s="370">
        <f t="shared" si="130"/>
        <v>0</v>
      </c>
      <c r="CK61" s="370">
        <f t="shared" si="130"/>
        <v>0</v>
      </c>
      <c r="CL61" s="370">
        <f t="shared" si="130"/>
        <v>0</v>
      </c>
      <c r="CM61" s="372">
        <f t="shared" si="133"/>
        <v>0</v>
      </c>
      <c r="CN61" s="370">
        <f t="shared" si="131"/>
        <v>0</v>
      </c>
      <c r="CO61" s="370">
        <f t="shared" si="131"/>
        <v>0</v>
      </c>
      <c r="CP61" s="370">
        <f t="shared" si="131"/>
        <v>0</v>
      </c>
      <c r="CQ61" s="370">
        <f t="shared" si="131"/>
        <v>0</v>
      </c>
      <c r="CR61" s="372">
        <f t="shared" si="134"/>
        <v>0</v>
      </c>
      <c r="CS61" s="370">
        <f t="shared" si="132"/>
        <v>0</v>
      </c>
      <c r="CT61" s="370">
        <f t="shared" si="132"/>
        <v>0</v>
      </c>
      <c r="CU61" s="370">
        <f t="shared" si="132"/>
        <v>0</v>
      </c>
      <c r="CV61" s="370">
        <f t="shared" si="132"/>
        <v>0</v>
      </c>
      <c r="CW61" s="372">
        <f t="shared" si="135"/>
        <v>0</v>
      </c>
    </row>
    <row r="62" spans="1:101" ht="15.75" customHeight="1">
      <c r="A62" s="79" t="s">
        <v>255</v>
      </c>
      <c r="B62" s="897">
        <v>39</v>
      </c>
      <c r="C62" s="212">
        <v>-1655.0160920771311</v>
      </c>
      <c r="D62" s="212">
        <v>-1414.5302598007968</v>
      </c>
      <c r="E62" s="212">
        <v>0</v>
      </c>
      <c r="F62" s="212">
        <v>0</v>
      </c>
      <c r="G62" s="368">
        <f t="shared" si="109"/>
        <v>-3069.5463518779279</v>
      </c>
      <c r="H62" s="373">
        <v>-12912.469982758348</v>
      </c>
      <c r="I62" s="212">
        <v>-10243.310482525576</v>
      </c>
      <c r="J62" s="212">
        <v>0</v>
      </c>
      <c r="K62" s="212">
        <v>0</v>
      </c>
      <c r="L62" s="370">
        <f t="shared" si="110"/>
        <v>-23155.780465283926</v>
      </c>
      <c r="M62" s="371">
        <f t="shared" si="111"/>
        <v>-26225.326817161855</v>
      </c>
      <c r="N62" s="897">
        <v>39</v>
      </c>
      <c r="O62" s="212">
        <v>-4174.6670342801053</v>
      </c>
      <c r="P62" s="212">
        <v>-4081.2223551274633</v>
      </c>
      <c r="Q62" s="212">
        <v>0</v>
      </c>
      <c r="R62" s="212">
        <v>0</v>
      </c>
      <c r="S62" s="368">
        <f t="shared" si="112"/>
        <v>-8255.8893894075682</v>
      </c>
      <c r="T62" s="373">
        <v>-10035.427690784019</v>
      </c>
      <c r="U62" s="212">
        <v>-9698.4913746001694</v>
      </c>
      <c r="V62" s="212">
        <v>0</v>
      </c>
      <c r="W62" s="212">
        <v>0</v>
      </c>
      <c r="X62" s="370">
        <f t="shared" si="113"/>
        <v>-19733.919065384187</v>
      </c>
      <c r="Y62" s="371">
        <f t="shared" si="114"/>
        <v>-27989.808454791753</v>
      </c>
      <c r="Z62" s="897">
        <v>39</v>
      </c>
      <c r="AA62" s="212">
        <v>-1034.4301996785446</v>
      </c>
      <c r="AB62" s="212">
        <v>-923.69471756336111</v>
      </c>
      <c r="AC62" s="212">
        <v>0</v>
      </c>
      <c r="AD62" s="212">
        <v>0</v>
      </c>
      <c r="AE62" s="368">
        <f t="shared" si="115"/>
        <v>-1958.1249172419057</v>
      </c>
      <c r="AF62" s="373">
        <v>-1893.6447173000072</v>
      </c>
      <c r="AG62" s="212">
        <v>-1733.7169800317999</v>
      </c>
      <c r="AH62" s="212">
        <v>0</v>
      </c>
      <c r="AI62" s="212">
        <v>0</v>
      </c>
      <c r="AJ62" s="370">
        <f t="shared" si="116"/>
        <v>-3627.3616973318071</v>
      </c>
      <c r="AK62" s="371">
        <f t="shared" si="117"/>
        <v>-5585.4866145737124</v>
      </c>
      <c r="AL62" s="897">
        <v>39</v>
      </c>
      <c r="AM62" s="212">
        <v>-41005.700449741256</v>
      </c>
      <c r="AN62" s="212">
        <v>-41520.523161943587</v>
      </c>
      <c r="AO62" s="212">
        <v>0</v>
      </c>
      <c r="AP62" s="212">
        <v>0</v>
      </c>
      <c r="AQ62" s="368">
        <f t="shared" si="118"/>
        <v>-82526.223611684836</v>
      </c>
      <c r="AR62" s="373">
        <v>-50706.556069510298</v>
      </c>
      <c r="AS62" s="212">
        <v>-49619.697183289609</v>
      </c>
      <c r="AT62" s="212">
        <v>0</v>
      </c>
      <c r="AU62" s="212">
        <v>0</v>
      </c>
      <c r="AV62" s="370">
        <f t="shared" si="119"/>
        <v>-100326.25325279991</v>
      </c>
      <c r="AW62" s="371">
        <f t="shared" si="120"/>
        <v>-182852.47686448475</v>
      </c>
      <c r="AX62" s="897">
        <v>39</v>
      </c>
      <c r="AY62" s="212">
        <v>-1561.5287702057597</v>
      </c>
      <c r="AZ62" s="212">
        <v>-1331.1392795196662</v>
      </c>
      <c r="BA62" s="212">
        <v>0</v>
      </c>
      <c r="BB62" s="212">
        <v>0</v>
      </c>
      <c r="BC62" s="368">
        <f t="shared" si="121"/>
        <v>-2892.6680497254256</v>
      </c>
      <c r="BD62" s="373">
        <v>-904.70775564997621</v>
      </c>
      <c r="BE62" s="212">
        <v>-984.29223326009526</v>
      </c>
      <c r="BF62" s="212">
        <v>0</v>
      </c>
      <c r="BG62" s="212">
        <v>0</v>
      </c>
      <c r="BH62" s="370">
        <f t="shared" si="122"/>
        <v>-1888.9999889100714</v>
      </c>
      <c r="BI62" s="371">
        <f t="shared" si="123"/>
        <v>-4781.6680386354965</v>
      </c>
      <c r="BJ62" s="897">
        <v>39</v>
      </c>
      <c r="BK62" s="212">
        <v>0</v>
      </c>
      <c r="BL62" s="212">
        <v>0</v>
      </c>
      <c r="BM62" s="212">
        <v>0</v>
      </c>
      <c r="BN62" s="212">
        <v>0</v>
      </c>
      <c r="BO62" s="368">
        <f t="shared" si="124"/>
        <v>0</v>
      </c>
      <c r="BP62" s="373">
        <v>0</v>
      </c>
      <c r="BQ62" s="212">
        <v>0</v>
      </c>
      <c r="BR62" s="212">
        <v>0</v>
      </c>
      <c r="BS62" s="212">
        <v>0</v>
      </c>
      <c r="BT62" s="370">
        <f t="shared" si="125"/>
        <v>0</v>
      </c>
      <c r="BU62" s="371">
        <f t="shared" si="126"/>
        <v>0</v>
      </c>
      <c r="BV62" s="897">
        <v>39</v>
      </c>
      <c r="BW62" s="212">
        <v>-3055.9215115587008</v>
      </c>
      <c r="BX62" s="212">
        <v>-3014.8435213603861</v>
      </c>
      <c r="BY62" s="212">
        <v>0</v>
      </c>
      <c r="BZ62" s="212">
        <v>0</v>
      </c>
      <c r="CA62" s="368">
        <f t="shared" si="127"/>
        <v>-6070.7650329190874</v>
      </c>
      <c r="CB62" s="373">
        <v>-2991.7863903807697</v>
      </c>
      <c r="CC62" s="212">
        <v>-2785.2036574181679</v>
      </c>
      <c r="CD62" s="212">
        <v>0</v>
      </c>
      <c r="CE62" s="212">
        <v>0</v>
      </c>
      <c r="CF62" s="370">
        <f t="shared" si="128"/>
        <v>-5776.9900477989377</v>
      </c>
      <c r="CG62" s="371">
        <f t="shared" si="129"/>
        <v>-11847.755080718025</v>
      </c>
      <c r="CH62" s="897">
        <v>39</v>
      </c>
      <c r="CI62" s="370">
        <f t="shared" si="130"/>
        <v>-52487.264057541499</v>
      </c>
      <c r="CJ62" s="370">
        <f t="shared" si="130"/>
        <v>-52285.953295315267</v>
      </c>
      <c r="CK62" s="370">
        <f t="shared" si="130"/>
        <v>0</v>
      </c>
      <c r="CL62" s="370">
        <f t="shared" si="130"/>
        <v>0</v>
      </c>
      <c r="CM62" s="372">
        <f t="shared" si="133"/>
        <v>-104773.21735285677</v>
      </c>
      <c r="CN62" s="370">
        <f t="shared" si="131"/>
        <v>-79444.592606383419</v>
      </c>
      <c r="CO62" s="370">
        <f t="shared" si="131"/>
        <v>-75064.711911125429</v>
      </c>
      <c r="CP62" s="370">
        <f t="shared" si="131"/>
        <v>0</v>
      </c>
      <c r="CQ62" s="370">
        <f t="shared" si="131"/>
        <v>0</v>
      </c>
      <c r="CR62" s="372">
        <f t="shared" si="134"/>
        <v>-154509.30451750883</v>
      </c>
      <c r="CS62" s="370">
        <f t="shared" si="132"/>
        <v>-131931.85666392493</v>
      </c>
      <c r="CT62" s="370">
        <f t="shared" si="132"/>
        <v>-127350.6652064407</v>
      </c>
      <c r="CU62" s="370">
        <f t="shared" si="132"/>
        <v>0</v>
      </c>
      <c r="CV62" s="370">
        <f t="shared" si="132"/>
        <v>0</v>
      </c>
      <c r="CW62" s="372">
        <f t="shared" si="135"/>
        <v>-259282.52187036563</v>
      </c>
    </row>
    <row r="63" spans="1:101" ht="15.75" customHeight="1">
      <c r="A63" s="896" t="s">
        <v>257</v>
      </c>
      <c r="B63" s="897">
        <v>40</v>
      </c>
      <c r="C63" s="212">
        <v>0</v>
      </c>
      <c r="D63" s="212">
        <v>0</v>
      </c>
      <c r="E63" s="212">
        <v>0</v>
      </c>
      <c r="F63" s="212">
        <v>0</v>
      </c>
      <c r="G63" s="368">
        <f t="shared" si="109"/>
        <v>0</v>
      </c>
      <c r="H63" s="373">
        <v>0</v>
      </c>
      <c r="I63" s="212">
        <v>0</v>
      </c>
      <c r="J63" s="212">
        <v>0</v>
      </c>
      <c r="K63" s="212">
        <v>0</v>
      </c>
      <c r="L63" s="370">
        <f t="shared" si="110"/>
        <v>0</v>
      </c>
      <c r="M63" s="371">
        <f t="shared" si="111"/>
        <v>0</v>
      </c>
      <c r="N63" s="897">
        <v>40</v>
      </c>
      <c r="O63" s="212">
        <v>0</v>
      </c>
      <c r="P63" s="212">
        <v>0</v>
      </c>
      <c r="Q63" s="212">
        <v>0</v>
      </c>
      <c r="R63" s="212">
        <v>0</v>
      </c>
      <c r="S63" s="368">
        <f t="shared" si="112"/>
        <v>0</v>
      </c>
      <c r="T63" s="373">
        <v>0</v>
      </c>
      <c r="U63" s="212">
        <v>0</v>
      </c>
      <c r="V63" s="212">
        <v>0</v>
      </c>
      <c r="W63" s="212">
        <v>0</v>
      </c>
      <c r="X63" s="370">
        <f t="shared" si="113"/>
        <v>0</v>
      </c>
      <c r="Y63" s="371">
        <f t="shared" si="114"/>
        <v>0</v>
      </c>
      <c r="Z63" s="897">
        <v>40</v>
      </c>
      <c r="AA63" s="212">
        <v>0</v>
      </c>
      <c r="AB63" s="212">
        <v>0</v>
      </c>
      <c r="AC63" s="212">
        <v>0</v>
      </c>
      <c r="AD63" s="212">
        <v>0</v>
      </c>
      <c r="AE63" s="368">
        <f t="shared" si="115"/>
        <v>0</v>
      </c>
      <c r="AF63" s="373">
        <v>0</v>
      </c>
      <c r="AG63" s="212">
        <v>0</v>
      </c>
      <c r="AH63" s="212">
        <v>0</v>
      </c>
      <c r="AI63" s="212">
        <v>0</v>
      </c>
      <c r="AJ63" s="370">
        <f t="shared" si="116"/>
        <v>0</v>
      </c>
      <c r="AK63" s="371">
        <f t="shared" si="117"/>
        <v>0</v>
      </c>
      <c r="AL63" s="897">
        <v>40</v>
      </c>
      <c r="AM63" s="212">
        <v>0</v>
      </c>
      <c r="AN63" s="212">
        <v>0</v>
      </c>
      <c r="AO63" s="212">
        <v>0</v>
      </c>
      <c r="AP63" s="212">
        <v>0</v>
      </c>
      <c r="AQ63" s="368">
        <f t="shared" si="118"/>
        <v>0</v>
      </c>
      <c r="AR63" s="373">
        <v>0</v>
      </c>
      <c r="AS63" s="212">
        <v>0</v>
      </c>
      <c r="AT63" s="212">
        <v>0</v>
      </c>
      <c r="AU63" s="212">
        <v>0</v>
      </c>
      <c r="AV63" s="370">
        <f t="shared" si="119"/>
        <v>0</v>
      </c>
      <c r="AW63" s="371">
        <f t="shared" si="120"/>
        <v>0</v>
      </c>
      <c r="AX63" s="897">
        <v>40</v>
      </c>
      <c r="AY63" s="212">
        <v>0</v>
      </c>
      <c r="AZ63" s="212">
        <v>0</v>
      </c>
      <c r="BA63" s="212">
        <v>0</v>
      </c>
      <c r="BB63" s="212">
        <v>0</v>
      </c>
      <c r="BC63" s="368">
        <f t="shared" si="121"/>
        <v>0</v>
      </c>
      <c r="BD63" s="373">
        <v>0</v>
      </c>
      <c r="BE63" s="212">
        <v>0</v>
      </c>
      <c r="BF63" s="212">
        <v>0</v>
      </c>
      <c r="BG63" s="212">
        <v>0</v>
      </c>
      <c r="BH63" s="370">
        <f t="shared" si="122"/>
        <v>0</v>
      </c>
      <c r="BI63" s="371">
        <f t="shared" si="123"/>
        <v>0</v>
      </c>
      <c r="BJ63" s="897">
        <v>40</v>
      </c>
      <c r="BK63" s="212">
        <v>0</v>
      </c>
      <c r="BL63" s="212">
        <v>0</v>
      </c>
      <c r="BM63" s="212">
        <v>0</v>
      </c>
      <c r="BN63" s="212">
        <v>0</v>
      </c>
      <c r="BO63" s="368">
        <f t="shared" si="124"/>
        <v>0</v>
      </c>
      <c r="BP63" s="373">
        <v>0</v>
      </c>
      <c r="BQ63" s="212">
        <v>0</v>
      </c>
      <c r="BR63" s="212">
        <v>0</v>
      </c>
      <c r="BS63" s="212">
        <v>0</v>
      </c>
      <c r="BT63" s="370">
        <f t="shared" si="125"/>
        <v>0</v>
      </c>
      <c r="BU63" s="371">
        <f t="shared" si="126"/>
        <v>0</v>
      </c>
      <c r="BV63" s="897">
        <v>40</v>
      </c>
      <c r="BW63" s="212">
        <v>0</v>
      </c>
      <c r="BX63" s="212">
        <v>0</v>
      </c>
      <c r="BY63" s="212">
        <v>0</v>
      </c>
      <c r="BZ63" s="212">
        <v>0</v>
      </c>
      <c r="CA63" s="368">
        <f t="shared" si="127"/>
        <v>0</v>
      </c>
      <c r="CB63" s="373">
        <v>0</v>
      </c>
      <c r="CC63" s="212">
        <v>0</v>
      </c>
      <c r="CD63" s="212">
        <v>0</v>
      </c>
      <c r="CE63" s="212">
        <v>0</v>
      </c>
      <c r="CF63" s="370">
        <f t="shared" si="128"/>
        <v>0</v>
      </c>
      <c r="CG63" s="371">
        <f t="shared" si="129"/>
        <v>0</v>
      </c>
      <c r="CH63" s="897">
        <v>40</v>
      </c>
      <c r="CI63" s="370">
        <f t="shared" si="130"/>
        <v>0</v>
      </c>
      <c r="CJ63" s="370">
        <f t="shared" si="130"/>
        <v>0</v>
      </c>
      <c r="CK63" s="370">
        <f t="shared" si="130"/>
        <v>0</v>
      </c>
      <c r="CL63" s="370">
        <f t="shared" si="130"/>
        <v>0</v>
      </c>
      <c r="CM63" s="372">
        <f t="shared" si="133"/>
        <v>0</v>
      </c>
      <c r="CN63" s="370">
        <f t="shared" si="131"/>
        <v>0</v>
      </c>
      <c r="CO63" s="370">
        <f t="shared" si="131"/>
        <v>0</v>
      </c>
      <c r="CP63" s="370">
        <f t="shared" si="131"/>
        <v>0</v>
      </c>
      <c r="CQ63" s="370">
        <f t="shared" si="131"/>
        <v>0</v>
      </c>
      <c r="CR63" s="372">
        <f t="shared" si="134"/>
        <v>0</v>
      </c>
      <c r="CS63" s="370">
        <f t="shared" si="132"/>
        <v>0</v>
      </c>
      <c r="CT63" s="370">
        <f t="shared" si="132"/>
        <v>0</v>
      </c>
      <c r="CU63" s="370">
        <f t="shared" si="132"/>
        <v>0</v>
      </c>
      <c r="CV63" s="370">
        <f t="shared" si="132"/>
        <v>0</v>
      </c>
      <c r="CW63" s="372">
        <f t="shared" si="135"/>
        <v>0</v>
      </c>
    </row>
    <row r="64" spans="1:101" ht="15.75" customHeight="1">
      <c r="A64" s="79"/>
      <c r="B64" s="897"/>
      <c r="C64" s="171" t="s">
        <v>1362</v>
      </c>
      <c r="D64" s="171" t="s">
        <v>1362</v>
      </c>
      <c r="E64" s="171" t="s">
        <v>1362</v>
      </c>
      <c r="F64" s="171" t="s">
        <v>1362</v>
      </c>
      <c r="G64" s="337"/>
      <c r="H64" s="338" t="s">
        <v>1362</v>
      </c>
      <c r="I64" s="171" t="s">
        <v>1362</v>
      </c>
      <c r="J64" s="171" t="s">
        <v>1362</v>
      </c>
      <c r="K64" s="171" t="s">
        <v>1362</v>
      </c>
      <c r="L64" s="339"/>
      <c r="M64" s="338" t="s">
        <v>1362</v>
      </c>
      <c r="N64" s="897"/>
      <c r="O64" s="171" t="s">
        <v>1362</v>
      </c>
      <c r="P64" s="171" t="s">
        <v>1362</v>
      </c>
      <c r="Q64" s="171" t="s">
        <v>1362</v>
      </c>
      <c r="R64" s="171" t="s">
        <v>1362</v>
      </c>
      <c r="S64" s="337"/>
      <c r="T64" s="338" t="s">
        <v>1362</v>
      </c>
      <c r="U64" s="171" t="s">
        <v>1362</v>
      </c>
      <c r="V64" s="171" t="s">
        <v>1362</v>
      </c>
      <c r="W64" s="171" t="s">
        <v>1362</v>
      </c>
      <c r="X64" s="339"/>
      <c r="Y64" s="338" t="s">
        <v>1362</v>
      </c>
      <c r="Z64" s="897"/>
      <c r="AA64" s="171" t="s">
        <v>1362</v>
      </c>
      <c r="AB64" s="171" t="s">
        <v>1362</v>
      </c>
      <c r="AC64" s="171" t="s">
        <v>1362</v>
      </c>
      <c r="AD64" s="171" t="s">
        <v>1362</v>
      </c>
      <c r="AE64" s="337"/>
      <c r="AF64" s="338" t="s">
        <v>1362</v>
      </c>
      <c r="AG64" s="171" t="s">
        <v>1362</v>
      </c>
      <c r="AH64" s="171" t="s">
        <v>1362</v>
      </c>
      <c r="AI64" s="171" t="s">
        <v>1362</v>
      </c>
      <c r="AJ64" s="339"/>
      <c r="AK64" s="338" t="s">
        <v>1362</v>
      </c>
      <c r="AL64" s="897"/>
      <c r="AM64" s="171" t="s">
        <v>1362</v>
      </c>
      <c r="AN64" s="171" t="s">
        <v>1362</v>
      </c>
      <c r="AO64" s="171" t="s">
        <v>1362</v>
      </c>
      <c r="AP64" s="171" t="s">
        <v>1362</v>
      </c>
      <c r="AQ64" s="337"/>
      <c r="AR64" s="338" t="s">
        <v>1362</v>
      </c>
      <c r="AS64" s="171" t="s">
        <v>1362</v>
      </c>
      <c r="AT64" s="171" t="s">
        <v>1362</v>
      </c>
      <c r="AU64" s="171" t="s">
        <v>1362</v>
      </c>
      <c r="AV64" s="339"/>
      <c r="AW64" s="338" t="s">
        <v>1362</v>
      </c>
      <c r="AX64" s="897"/>
      <c r="AY64" s="171" t="s">
        <v>1362</v>
      </c>
      <c r="AZ64" s="171" t="s">
        <v>1362</v>
      </c>
      <c r="BA64" s="171" t="s">
        <v>1362</v>
      </c>
      <c r="BB64" s="171" t="s">
        <v>1362</v>
      </c>
      <c r="BC64" s="337"/>
      <c r="BD64" s="338" t="s">
        <v>1362</v>
      </c>
      <c r="BE64" s="171" t="s">
        <v>1362</v>
      </c>
      <c r="BF64" s="171" t="s">
        <v>1362</v>
      </c>
      <c r="BG64" s="171" t="s">
        <v>1362</v>
      </c>
      <c r="BH64" s="339"/>
      <c r="BI64" s="338" t="s">
        <v>1362</v>
      </c>
      <c r="BJ64" s="897"/>
      <c r="BK64" s="171" t="s">
        <v>1362</v>
      </c>
      <c r="BL64" s="171" t="s">
        <v>1362</v>
      </c>
      <c r="BM64" s="171" t="s">
        <v>1362</v>
      </c>
      <c r="BN64" s="171" t="s">
        <v>1362</v>
      </c>
      <c r="BO64" s="337"/>
      <c r="BP64" s="338" t="s">
        <v>1362</v>
      </c>
      <c r="BQ64" s="171" t="s">
        <v>1362</v>
      </c>
      <c r="BR64" s="171" t="s">
        <v>1362</v>
      </c>
      <c r="BS64" s="171" t="s">
        <v>1362</v>
      </c>
      <c r="BT64" s="339"/>
      <c r="BU64" s="338" t="s">
        <v>1362</v>
      </c>
      <c r="BV64" s="897"/>
      <c r="BW64" s="171" t="s">
        <v>1362</v>
      </c>
      <c r="BX64" s="171" t="s">
        <v>1362</v>
      </c>
      <c r="BY64" s="171" t="s">
        <v>1362</v>
      </c>
      <c r="BZ64" s="171" t="s">
        <v>1362</v>
      </c>
      <c r="CA64" s="337"/>
      <c r="CB64" s="338" t="s">
        <v>1362</v>
      </c>
      <c r="CC64" s="171" t="s">
        <v>1362</v>
      </c>
      <c r="CD64" s="171" t="s">
        <v>1362</v>
      </c>
      <c r="CE64" s="171" t="s">
        <v>1362</v>
      </c>
      <c r="CF64" s="339"/>
      <c r="CG64" s="338" t="s">
        <v>1362</v>
      </c>
      <c r="CH64" s="897"/>
      <c r="CI64" s="339"/>
      <c r="CJ64" s="339"/>
      <c r="CK64" s="339"/>
      <c r="CL64" s="339"/>
      <c r="CM64" s="171"/>
      <c r="CN64" s="339"/>
      <c r="CO64" s="339"/>
      <c r="CP64" s="339"/>
      <c r="CQ64" s="339"/>
      <c r="CR64" s="171"/>
      <c r="CS64" s="339"/>
      <c r="CT64" s="339"/>
      <c r="CU64" s="339"/>
      <c r="CV64" s="339"/>
      <c r="CW64" s="171"/>
    </row>
    <row r="65" spans="1:135" s="14" customFormat="1" ht="15.75" customHeight="1">
      <c r="A65" s="16" t="s">
        <v>259</v>
      </c>
      <c r="B65" s="897">
        <v>41</v>
      </c>
      <c r="C65" s="198">
        <f>SUM(C34:C63)-C43-C45</f>
        <v>756567.96465681237</v>
      </c>
      <c r="D65" s="198">
        <f t="shared" ref="D65:M65" si="136">SUM(D34:D63)-D43-D45</f>
        <v>510303.2425765298</v>
      </c>
      <c r="E65" s="198">
        <f t="shared" si="136"/>
        <v>0</v>
      </c>
      <c r="F65" s="198">
        <f t="shared" si="136"/>
        <v>0</v>
      </c>
      <c r="G65" s="203">
        <f t="shared" si="136"/>
        <v>1266871.2072333419</v>
      </c>
      <c r="H65" s="200">
        <f t="shared" si="136"/>
        <v>3200083.904705232</v>
      </c>
      <c r="I65" s="200">
        <f t="shared" si="136"/>
        <v>2538742.1576568289</v>
      </c>
      <c r="J65" s="200">
        <f t="shared" si="136"/>
        <v>0</v>
      </c>
      <c r="K65" s="200">
        <f t="shared" si="136"/>
        <v>0</v>
      </c>
      <c r="L65" s="201">
        <f t="shared" si="136"/>
        <v>5738826.0623620618</v>
      </c>
      <c r="M65" s="200">
        <f t="shared" si="136"/>
        <v>7005697.2695954042</v>
      </c>
      <c r="N65" s="897">
        <v>41</v>
      </c>
      <c r="O65" s="198">
        <f>SUM(O34:O63)-O43-O45</f>
        <v>606238.22646018036</v>
      </c>
      <c r="P65" s="198">
        <f t="shared" ref="P65:Y65" si="137">SUM(P34:P63)-P43-P45</f>
        <v>642655.71751070826</v>
      </c>
      <c r="Q65" s="198">
        <f t="shared" si="137"/>
        <v>0</v>
      </c>
      <c r="R65" s="198">
        <f t="shared" si="137"/>
        <v>0</v>
      </c>
      <c r="S65" s="203">
        <f t="shared" si="137"/>
        <v>1248893.9439708889</v>
      </c>
      <c r="T65" s="200">
        <f t="shared" si="137"/>
        <v>2528055.0829886924</v>
      </c>
      <c r="U65" s="200">
        <f t="shared" si="137"/>
        <v>2473663.1091641472</v>
      </c>
      <c r="V65" s="200">
        <f t="shared" si="137"/>
        <v>0</v>
      </c>
      <c r="W65" s="200">
        <f t="shared" si="137"/>
        <v>0</v>
      </c>
      <c r="X65" s="201">
        <f t="shared" si="137"/>
        <v>5001718.1921528382</v>
      </c>
      <c r="Y65" s="200">
        <f t="shared" si="137"/>
        <v>6250612.1361237289</v>
      </c>
      <c r="Z65" s="897">
        <v>41</v>
      </c>
      <c r="AA65" s="198">
        <f>SUM(AA34:AA63)-AA43-AA45</f>
        <v>143656.32820421126</v>
      </c>
      <c r="AB65" s="198">
        <f t="shared" ref="AB65:AK65" si="138">SUM(AB34:AB63)-AB43-AB45</f>
        <v>110475.37872026143</v>
      </c>
      <c r="AC65" s="198">
        <f t="shared" si="138"/>
        <v>0</v>
      </c>
      <c r="AD65" s="198">
        <f t="shared" si="138"/>
        <v>0</v>
      </c>
      <c r="AE65" s="203">
        <f t="shared" si="138"/>
        <v>254131.70692447273</v>
      </c>
      <c r="AF65" s="200">
        <f t="shared" si="138"/>
        <v>519349.71867173555</v>
      </c>
      <c r="AG65" s="200">
        <f t="shared" si="138"/>
        <v>337117.28128215286</v>
      </c>
      <c r="AH65" s="200">
        <f t="shared" si="138"/>
        <v>0</v>
      </c>
      <c r="AI65" s="200">
        <f t="shared" si="138"/>
        <v>0</v>
      </c>
      <c r="AJ65" s="201">
        <f t="shared" si="138"/>
        <v>856466.99995388836</v>
      </c>
      <c r="AK65" s="200">
        <f t="shared" si="138"/>
        <v>1110598.7068783611</v>
      </c>
      <c r="AL65" s="897">
        <v>41</v>
      </c>
      <c r="AM65" s="198">
        <f>SUM(AM34:AM63)-AM43-AM45</f>
        <v>6024639.0464101536</v>
      </c>
      <c r="AN65" s="198">
        <f t="shared" ref="AN65:AW65" si="139">SUM(AN34:AN63)-AN43-AN45</f>
        <v>6179808.9861425422</v>
      </c>
      <c r="AO65" s="198">
        <f t="shared" si="139"/>
        <v>0</v>
      </c>
      <c r="AP65" s="198">
        <f t="shared" si="139"/>
        <v>0</v>
      </c>
      <c r="AQ65" s="203">
        <f t="shared" si="139"/>
        <v>12204448.032552695</v>
      </c>
      <c r="AR65" s="200">
        <f t="shared" si="139"/>
        <v>14813482.841390209</v>
      </c>
      <c r="AS65" s="200">
        <f t="shared" si="139"/>
        <v>15018801.174653178</v>
      </c>
      <c r="AT65" s="200">
        <f t="shared" si="139"/>
        <v>0</v>
      </c>
      <c r="AU65" s="200">
        <f t="shared" si="139"/>
        <v>0</v>
      </c>
      <c r="AV65" s="201">
        <f t="shared" si="139"/>
        <v>29832284.016043384</v>
      </c>
      <c r="AW65" s="200">
        <f t="shared" si="139"/>
        <v>42036732.048596084</v>
      </c>
      <c r="AX65" s="897">
        <v>41</v>
      </c>
      <c r="AY65" s="198">
        <f>SUM(AY34:AY63)-AY43-AY45</f>
        <v>344213.15831917844</v>
      </c>
      <c r="AZ65" s="198">
        <f t="shared" ref="AZ65:BI65" si="140">SUM(AZ34:AZ63)-AZ43-AZ45</f>
        <v>376085.78430590249</v>
      </c>
      <c r="BA65" s="198">
        <f t="shared" si="140"/>
        <v>0</v>
      </c>
      <c r="BB65" s="198">
        <f t="shared" si="140"/>
        <v>0</v>
      </c>
      <c r="BC65" s="203">
        <f t="shared" si="140"/>
        <v>720298.94262508093</v>
      </c>
      <c r="BD65" s="200">
        <f t="shared" si="140"/>
        <v>190388.12019678002</v>
      </c>
      <c r="BE65" s="200">
        <f t="shared" si="140"/>
        <v>264004.79384358734</v>
      </c>
      <c r="BF65" s="200">
        <f t="shared" si="140"/>
        <v>0</v>
      </c>
      <c r="BG65" s="200">
        <f t="shared" si="140"/>
        <v>0</v>
      </c>
      <c r="BH65" s="201">
        <f t="shared" si="140"/>
        <v>454392.91404036753</v>
      </c>
      <c r="BI65" s="200">
        <f t="shared" si="140"/>
        <v>1174691.8566654483</v>
      </c>
      <c r="BJ65" s="897">
        <v>41</v>
      </c>
      <c r="BK65" s="198">
        <f>SUM(BK34:BK63)-BK43-BK45</f>
        <v>0</v>
      </c>
      <c r="BL65" s="198">
        <f t="shared" ref="BL65:BU65" si="141">SUM(BL34:BL63)-BL43-BL45</f>
        <v>0</v>
      </c>
      <c r="BM65" s="198">
        <f t="shared" si="141"/>
        <v>0</v>
      </c>
      <c r="BN65" s="198">
        <f t="shared" si="141"/>
        <v>0</v>
      </c>
      <c r="BO65" s="203">
        <f t="shared" si="141"/>
        <v>0</v>
      </c>
      <c r="BP65" s="200">
        <f t="shared" si="141"/>
        <v>0</v>
      </c>
      <c r="BQ65" s="200">
        <f t="shared" si="141"/>
        <v>0</v>
      </c>
      <c r="BR65" s="200">
        <f t="shared" si="141"/>
        <v>0</v>
      </c>
      <c r="BS65" s="200">
        <f t="shared" si="141"/>
        <v>0</v>
      </c>
      <c r="BT65" s="201">
        <f t="shared" si="141"/>
        <v>0</v>
      </c>
      <c r="BU65" s="200">
        <f t="shared" si="141"/>
        <v>0</v>
      </c>
      <c r="BV65" s="897">
        <v>41</v>
      </c>
      <c r="BW65" s="198">
        <f>SUM(BW34:BW63)-BW43-BW45</f>
        <v>272568.08787873207</v>
      </c>
      <c r="BX65" s="198">
        <f t="shared" ref="BX65:CV65" si="142">SUM(BX34:BX63)-BX43-BX45</f>
        <v>264321.77321055718</v>
      </c>
      <c r="BY65" s="198">
        <f t="shared" si="142"/>
        <v>0</v>
      </c>
      <c r="BZ65" s="198">
        <f t="shared" si="142"/>
        <v>0</v>
      </c>
      <c r="CA65" s="203">
        <f t="shared" si="142"/>
        <v>536889.86108928907</v>
      </c>
      <c r="CB65" s="200">
        <f t="shared" si="142"/>
        <v>1184288.6659832962</v>
      </c>
      <c r="CC65" s="200">
        <f t="shared" si="142"/>
        <v>1147570.9644020442</v>
      </c>
      <c r="CD65" s="200">
        <f t="shared" si="142"/>
        <v>0</v>
      </c>
      <c r="CE65" s="200">
        <f t="shared" si="142"/>
        <v>0</v>
      </c>
      <c r="CF65" s="201">
        <f t="shared" si="142"/>
        <v>2331859.6303853402</v>
      </c>
      <c r="CG65" s="200">
        <f t="shared" si="142"/>
        <v>2868749.4914746298</v>
      </c>
      <c r="CH65" s="897">
        <v>41</v>
      </c>
      <c r="CI65" s="201">
        <f t="shared" ref="CI65:CL65" si="143">SUM(CI34:CI63)-CI43-CI45</f>
        <v>8147882.8119292678</v>
      </c>
      <c r="CJ65" s="201">
        <f t="shared" si="143"/>
        <v>8083650.8824664988</v>
      </c>
      <c r="CK65" s="201">
        <f t="shared" si="143"/>
        <v>0</v>
      </c>
      <c r="CL65" s="201">
        <f t="shared" si="143"/>
        <v>0</v>
      </c>
      <c r="CM65" s="198">
        <f>SUM(CI65:CL65)</f>
        <v>16231533.694395766</v>
      </c>
      <c r="CN65" s="201">
        <f t="shared" ref="CN65:CQ65" si="144">SUM(CN34:CN63)-CN43-CN45</f>
        <v>22435648.333935946</v>
      </c>
      <c r="CO65" s="201">
        <f t="shared" si="144"/>
        <v>21779899.481001936</v>
      </c>
      <c r="CP65" s="201">
        <f t="shared" si="144"/>
        <v>0</v>
      </c>
      <c r="CQ65" s="201">
        <f t="shared" si="144"/>
        <v>0</v>
      </c>
      <c r="CR65" s="198">
        <f>SUM(CN65:CQ65)</f>
        <v>44215547.814937882</v>
      </c>
      <c r="CS65" s="201">
        <f t="shared" si="142"/>
        <v>30583531.145865221</v>
      </c>
      <c r="CT65" s="201">
        <f t="shared" si="142"/>
        <v>29863550.363468435</v>
      </c>
      <c r="CU65" s="201">
        <f t="shared" si="142"/>
        <v>0</v>
      </c>
      <c r="CV65" s="201">
        <f t="shared" si="142"/>
        <v>0</v>
      </c>
      <c r="CW65" s="198">
        <f>SUM(CS65:CV65)</f>
        <v>60447081.509333655</v>
      </c>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row>
    <row r="66" spans="1:135" ht="15.75" customHeight="1">
      <c r="B66" s="897"/>
      <c r="C66" s="162"/>
      <c r="D66" s="162"/>
      <c r="E66" s="162"/>
      <c r="F66" s="162"/>
      <c r="G66" s="340"/>
      <c r="H66" s="341"/>
      <c r="I66" s="162"/>
      <c r="J66" s="162"/>
      <c r="K66" s="162"/>
      <c r="L66" s="162"/>
      <c r="M66" s="342"/>
      <c r="N66" s="897"/>
      <c r="O66" s="162"/>
      <c r="P66" s="162"/>
      <c r="Q66" s="162"/>
      <c r="R66" s="162"/>
      <c r="S66" s="340"/>
      <c r="T66" s="341"/>
      <c r="U66" s="162"/>
      <c r="V66" s="162"/>
      <c r="W66" s="162"/>
      <c r="X66" s="162"/>
      <c r="Y66" s="342"/>
      <c r="Z66" s="897"/>
      <c r="AA66" s="162"/>
      <c r="AB66" s="162"/>
      <c r="AC66" s="162"/>
      <c r="AD66" s="162"/>
      <c r="AE66" s="340"/>
      <c r="AF66" s="341"/>
      <c r="AG66" s="162"/>
      <c r="AH66" s="162"/>
      <c r="AI66" s="162"/>
      <c r="AJ66" s="162"/>
      <c r="AK66" s="342"/>
      <c r="AL66" s="897"/>
      <c r="AM66" s="162"/>
      <c r="AN66" s="162"/>
      <c r="AO66" s="162"/>
      <c r="AP66" s="162"/>
      <c r="AQ66" s="340"/>
      <c r="AR66" s="341"/>
      <c r="AS66" s="162"/>
      <c r="AT66" s="162"/>
      <c r="AU66" s="162"/>
      <c r="AV66" s="162"/>
      <c r="AW66" s="342"/>
      <c r="AX66" s="897"/>
      <c r="AY66" s="162"/>
      <c r="AZ66" s="162"/>
      <c r="BA66" s="162"/>
      <c r="BB66" s="162"/>
      <c r="BC66" s="340"/>
      <c r="BD66" s="341"/>
      <c r="BE66" s="162"/>
      <c r="BF66" s="162"/>
      <c r="BG66" s="162"/>
      <c r="BH66" s="162"/>
      <c r="BI66" s="342"/>
      <c r="BJ66" s="897"/>
      <c r="BK66" s="162"/>
      <c r="BL66" s="162"/>
      <c r="BM66" s="162"/>
      <c r="BN66" s="162"/>
      <c r="BO66" s="340"/>
      <c r="BP66" s="341"/>
      <c r="BQ66" s="162"/>
      <c r="BR66" s="162"/>
      <c r="BS66" s="162"/>
      <c r="BT66" s="162"/>
      <c r="BU66" s="342"/>
      <c r="BV66" s="897"/>
      <c r="BW66" s="162"/>
      <c r="BX66" s="162"/>
      <c r="BY66" s="162"/>
      <c r="BZ66" s="162"/>
      <c r="CA66" s="340"/>
      <c r="CB66" s="341"/>
      <c r="CC66" s="162"/>
      <c r="CD66" s="162"/>
      <c r="CE66" s="162"/>
      <c r="CF66" s="162"/>
      <c r="CG66" s="342"/>
      <c r="CH66" s="897"/>
      <c r="CI66" s="162"/>
      <c r="CJ66" s="162"/>
      <c r="CK66" s="162"/>
      <c r="CL66" s="162"/>
      <c r="CM66" s="375"/>
      <c r="CN66" s="162"/>
      <c r="CO66" s="162"/>
      <c r="CP66" s="162"/>
      <c r="CQ66" s="162"/>
      <c r="CR66" s="375"/>
      <c r="CS66" s="162"/>
      <c r="CT66" s="162"/>
      <c r="CU66" s="162"/>
      <c r="CV66" s="162"/>
      <c r="CW66" s="375"/>
    </row>
    <row r="67" spans="1:135" ht="15.75" customHeight="1">
      <c r="A67" s="16" t="s">
        <v>261</v>
      </c>
      <c r="B67" s="897"/>
      <c r="C67" s="171" t="s">
        <v>1362</v>
      </c>
      <c r="D67" s="171" t="s">
        <v>1362</v>
      </c>
      <c r="E67" s="171" t="s">
        <v>1362</v>
      </c>
      <c r="F67" s="171" t="s">
        <v>1362</v>
      </c>
      <c r="G67" s="337"/>
      <c r="H67" s="338" t="s">
        <v>1362</v>
      </c>
      <c r="I67" s="171" t="s">
        <v>1362</v>
      </c>
      <c r="J67" s="171" t="s">
        <v>1362</v>
      </c>
      <c r="K67" s="171" t="s">
        <v>1362</v>
      </c>
      <c r="L67" s="339"/>
      <c r="M67" s="338" t="s">
        <v>1362</v>
      </c>
      <c r="N67" s="897"/>
      <c r="O67" s="171" t="s">
        <v>1362</v>
      </c>
      <c r="P67" s="171" t="s">
        <v>1362</v>
      </c>
      <c r="Q67" s="171" t="s">
        <v>1362</v>
      </c>
      <c r="R67" s="171" t="s">
        <v>1362</v>
      </c>
      <c r="S67" s="337"/>
      <c r="T67" s="338" t="s">
        <v>1362</v>
      </c>
      <c r="U67" s="171" t="s">
        <v>1362</v>
      </c>
      <c r="V67" s="171" t="s">
        <v>1362</v>
      </c>
      <c r="W67" s="171" t="s">
        <v>1362</v>
      </c>
      <c r="X67" s="339"/>
      <c r="Y67" s="338" t="s">
        <v>1362</v>
      </c>
      <c r="Z67" s="897"/>
      <c r="AA67" s="171" t="s">
        <v>1362</v>
      </c>
      <c r="AB67" s="171" t="s">
        <v>1362</v>
      </c>
      <c r="AC67" s="171" t="s">
        <v>1362</v>
      </c>
      <c r="AD67" s="171" t="s">
        <v>1362</v>
      </c>
      <c r="AE67" s="337"/>
      <c r="AF67" s="338" t="s">
        <v>1362</v>
      </c>
      <c r="AG67" s="171" t="s">
        <v>1362</v>
      </c>
      <c r="AH67" s="171" t="s">
        <v>1362</v>
      </c>
      <c r="AI67" s="171" t="s">
        <v>1362</v>
      </c>
      <c r="AJ67" s="339"/>
      <c r="AK67" s="338" t="s">
        <v>1362</v>
      </c>
      <c r="AL67" s="897"/>
      <c r="AM67" s="171" t="s">
        <v>1362</v>
      </c>
      <c r="AN67" s="171" t="s">
        <v>1362</v>
      </c>
      <c r="AO67" s="171" t="s">
        <v>1362</v>
      </c>
      <c r="AP67" s="171" t="s">
        <v>1362</v>
      </c>
      <c r="AQ67" s="337"/>
      <c r="AR67" s="338" t="s">
        <v>1362</v>
      </c>
      <c r="AS67" s="171" t="s">
        <v>1362</v>
      </c>
      <c r="AT67" s="171" t="s">
        <v>1362</v>
      </c>
      <c r="AU67" s="171" t="s">
        <v>1362</v>
      </c>
      <c r="AV67" s="339"/>
      <c r="AW67" s="338" t="s">
        <v>1362</v>
      </c>
      <c r="AX67" s="897"/>
      <c r="AY67" s="171" t="s">
        <v>1362</v>
      </c>
      <c r="AZ67" s="171" t="s">
        <v>1362</v>
      </c>
      <c r="BA67" s="171" t="s">
        <v>1362</v>
      </c>
      <c r="BB67" s="171" t="s">
        <v>1362</v>
      </c>
      <c r="BC67" s="337"/>
      <c r="BD67" s="338" t="s">
        <v>1362</v>
      </c>
      <c r="BE67" s="171" t="s">
        <v>1362</v>
      </c>
      <c r="BF67" s="171" t="s">
        <v>1362</v>
      </c>
      <c r="BG67" s="171" t="s">
        <v>1362</v>
      </c>
      <c r="BH67" s="339"/>
      <c r="BI67" s="338" t="s">
        <v>1362</v>
      </c>
      <c r="BJ67" s="897"/>
      <c r="BK67" s="171" t="s">
        <v>1362</v>
      </c>
      <c r="BL67" s="171" t="s">
        <v>1362</v>
      </c>
      <c r="BM67" s="171" t="s">
        <v>1362</v>
      </c>
      <c r="BN67" s="171" t="s">
        <v>1362</v>
      </c>
      <c r="BO67" s="337"/>
      <c r="BP67" s="338" t="s">
        <v>1362</v>
      </c>
      <c r="BQ67" s="171" t="s">
        <v>1362</v>
      </c>
      <c r="BR67" s="171" t="s">
        <v>1362</v>
      </c>
      <c r="BS67" s="171" t="s">
        <v>1362</v>
      </c>
      <c r="BT67" s="339"/>
      <c r="BU67" s="338" t="s">
        <v>1362</v>
      </c>
      <c r="BV67" s="897"/>
      <c r="BW67" s="171" t="s">
        <v>1362</v>
      </c>
      <c r="BX67" s="171" t="s">
        <v>1362</v>
      </c>
      <c r="BY67" s="171" t="s">
        <v>1362</v>
      </c>
      <c r="BZ67" s="171" t="s">
        <v>1362</v>
      </c>
      <c r="CA67" s="337"/>
      <c r="CB67" s="338" t="s">
        <v>1362</v>
      </c>
      <c r="CC67" s="171" t="s">
        <v>1362</v>
      </c>
      <c r="CD67" s="171" t="s">
        <v>1362</v>
      </c>
      <c r="CE67" s="171" t="s">
        <v>1362</v>
      </c>
      <c r="CF67" s="339"/>
      <c r="CG67" s="338" t="s">
        <v>1362</v>
      </c>
      <c r="CH67" s="897"/>
      <c r="CI67" s="162"/>
      <c r="CJ67" s="162"/>
      <c r="CK67" s="162"/>
      <c r="CL67" s="162"/>
      <c r="CM67" s="375"/>
      <c r="CN67" s="162"/>
      <c r="CO67" s="162"/>
      <c r="CP67" s="162"/>
      <c r="CQ67" s="162"/>
      <c r="CR67" s="375"/>
      <c r="CS67" s="162"/>
      <c r="CT67" s="162"/>
      <c r="CU67" s="162"/>
      <c r="CV67" s="162"/>
      <c r="CW67" s="375"/>
    </row>
    <row r="68" spans="1:135" ht="15.75" customHeight="1">
      <c r="A68" s="79" t="s">
        <v>262</v>
      </c>
      <c r="B68" s="897">
        <v>42</v>
      </c>
      <c r="C68" s="376">
        <v>59759.100342015154</v>
      </c>
      <c r="D68" s="376">
        <v>73734.947882621855</v>
      </c>
      <c r="E68" s="376">
        <v>0</v>
      </c>
      <c r="F68" s="376">
        <v>0</v>
      </c>
      <c r="G68" s="368">
        <f t="shared" ref="G68" si="145">SUM(C68:F68)</f>
        <v>133494.04822463699</v>
      </c>
      <c r="H68" s="377">
        <v>59371.997975657905</v>
      </c>
      <c r="I68" s="376">
        <v>73350.692866582671</v>
      </c>
      <c r="J68" s="376">
        <v>0</v>
      </c>
      <c r="K68" s="376">
        <v>0</v>
      </c>
      <c r="L68" s="370">
        <f t="shared" ref="L68" si="146">SUM(H68:K68)</f>
        <v>132722.69084224058</v>
      </c>
      <c r="M68" s="371">
        <f t="shared" ref="M68" si="147">SUM(L68,G68)</f>
        <v>266216.73906687758</v>
      </c>
      <c r="N68" s="210">
        <v>46</v>
      </c>
      <c r="O68" s="376">
        <v>52492.504469506071</v>
      </c>
      <c r="P68" s="376">
        <v>76040.766266720515</v>
      </c>
      <c r="Q68" s="376">
        <v>0</v>
      </c>
      <c r="R68" s="376">
        <v>0</v>
      </c>
      <c r="S68" s="368">
        <f t="shared" ref="S68" si="148">SUM(O68:R68)</f>
        <v>128533.27073622658</v>
      </c>
      <c r="T68" s="377">
        <v>52152.473033626542</v>
      </c>
      <c r="U68" s="376">
        <v>75644.494936767675</v>
      </c>
      <c r="V68" s="376">
        <v>0</v>
      </c>
      <c r="W68" s="376">
        <v>0</v>
      </c>
      <c r="X68" s="370">
        <f t="shared" ref="X68" si="149">SUM(T68:W68)</f>
        <v>127796.96797039421</v>
      </c>
      <c r="Y68" s="371">
        <f t="shared" ref="Y68" si="150">SUM(X68,S68)</f>
        <v>256330.23870662079</v>
      </c>
      <c r="Z68" s="210">
        <v>46</v>
      </c>
      <c r="AA68" s="376">
        <v>7716.4327598548807</v>
      </c>
      <c r="AB68" s="376">
        <v>10196.841298569665</v>
      </c>
      <c r="AC68" s="376">
        <v>0</v>
      </c>
      <c r="AD68" s="376">
        <v>0</v>
      </c>
      <c r="AE68" s="368">
        <f t="shared" ref="AE68" si="151">SUM(AA68:AD68)</f>
        <v>17913.274058424548</v>
      </c>
      <c r="AF68" s="377">
        <v>7666.4479146333015</v>
      </c>
      <c r="AG68" s="376">
        <v>10143.702488151461</v>
      </c>
      <c r="AH68" s="376">
        <v>0</v>
      </c>
      <c r="AI68" s="376">
        <v>0</v>
      </c>
      <c r="AJ68" s="370">
        <f t="shared" ref="AJ68" si="152">SUM(AF68:AI68)</f>
        <v>17810.150402784762</v>
      </c>
      <c r="AK68" s="371">
        <f t="shared" ref="AK68" si="153">SUM(AJ68,AE68)</f>
        <v>35723.42446120931</v>
      </c>
      <c r="AL68" s="210">
        <v>46</v>
      </c>
      <c r="AM68" s="376">
        <v>165470.76886827822</v>
      </c>
      <c r="AN68" s="376">
        <v>248106.05812901666</v>
      </c>
      <c r="AO68" s="376">
        <v>0</v>
      </c>
      <c r="AP68" s="376">
        <v>0</v>
      </c>
      <c r="AQ68" s="368">
        <f t="shared" ref="AQ68" si="154">SUM(AM68:AP68)</f>
        <v>413576.82699729491</v>
      </c>
      <c r="AR68" s="377">
        <v>164398.89653711414</v>
      </c>
      <c r="AS68" s="376">
        <v>246813.10275190641</v>
      </c>
      <c r="AT68" s="376">
        <v>0</v>
      </c>
      <c r="AU68" s="376">
        <v>0</v>
      </c>
      <c r="AV68" s="370">
        <f t="shared" ref="AV68" si="155">SUM(AR68:AU68)</f>
        <v>411211.99928902055</v>
      </c>
      <c r="AW68" s="371">
        <f t="shared" ref="AW68" si="156">SUM(AV68,AQ68)</f>
        <v>824788.82628631545</v>
      </c>
      <c r="AX68" s="210">
        <v>46</v>
      </c>
      <c r="AY68" s="376">
        <v>2110.7730867764471</v>
      </c>
      <c r="AZ68" s="376">
        <v>2664.50124384735</v>
      </c>
      <c r="BA68" s="376">
        <v>0</v>
      </c>
      <c r="BB68" s="376">
        <v>0</v>
      </c>
      <c r="BC68" s="368">
        <f t="shared" ref="BC68" si="157">SUM(AY68:BB68)</f>
        <v>4775.2743306237971</v>
      </c>
      <c r="BD68" s="377">
        <v>2097.1001022091095</v>
      </c>
      <c r="BE68" s="376">
        <v>2650.6157255471153</v>
      </c>
      <c r="BF68" s="376">
        <v>0</v>
      </c>
      <c r="BG68" s="376">
        <v>0</v>
      </c>
      <c r="BH68" s="370">
        <f t="shared" ref="BH68" si="158">SUM(BD68:BG68)</f>
        <v>4747.7158277562248</v>
      </c>
      <c r="BI68" s="371">
        <f t="shared" ref="BI68" si="159">SUM(BH68,BC68)</f>
        <v>9522.990158380022</v>
      </c>
      <c r="BJ68" s="210">
        <v>46</v>
      </c>
      <c r="BK68" s="376">
        <v>0</v>
      </c>
      <c r="BL68" s="376">
        <v>0</v>
      </c>
      <c r="BM68" s="376">
        <v>0</v>
      </c>
      <c r="BN68" s="376">
        <v>0</v>
      </c>
      <c r="BO68" s="368">
        <f t="shared" ref="BO68" si="160">SUM(BK68:BN68)</f>
        <v>0</v>
      </c>
      <c r="BP68" s="377">
        <v>0</v>
      </c>
      <c r="BQ68" s="376">
        <v>0</v>
      </c>
      <c r="BR68" s="376">
        <v>0</v>
      </c>
      <c r="BS68" s="376">
        <v>0</v>
      </c>
      <c r="BT68" s="370">
        <f t="shared" ref="BT68" si="161">SUM(BP68:BS68)</f>
        <v>0</v>
      </c>
      <c r="BU68" s="371">
        <f t="shared" ref="BU68" si="162">SUM(BT68,BO68)</f>
        <v>0</v>
      </c>
      <c r="BV68" s="210">
        <v>46</v>
      </c>
      <c r="BW68" s="376">
        <v>3771.7092862070945</v>
      </c>
      <c r="BX68" s="376">
        <v>5533.9641218368033</v>
      </c>
      <c r="BY68" s="376">
        <v>0</v>
      </c>
      <c r="BZ68" s="376">
        <v>0</v>
      </c>
      <c r="CA68" s="368">
        <f t="shared" ref="CA68" si="163">SUM(BW68:BZ68)</f>
        <v>9305.6734080438982</v>
      </c>
      <c r="CB68" s="377">
        <v>3747.2772318162779</v>
      </c>
      <c r="CC68" s="376">
        <v>5505.124968444009</v>
      </c>
      <c r="CD68" s="376">
        <v>0</v>
      </c>
      <c r="CE68" s="376">
        <v>0</v>
      </c>
      <c r="CF68" s="370">
        <f>SUM(CB68:CE68)</f>
        <v>9252.4022002602869</v>
      </c>
      <c r="CG68" s="371">
        <f>SUM(CF68,CA68)</f>
        <v>18558.075608304185</v>
      </c>
      <c r="CH68" s="897">
        <v>42</v>
      </c>
      <c r="CI68" s="370">
        <f t="shared" ref="CI68:CL70" si="164">+C68+O68+AA68+AM68+AY68+BK68+BW68</f>
        <v>291321.28881263785</v>
      </c>
      <c r="CJ68" s="370">
        <f t="shared" si="164"/>
        <v>416277.07894261292</v>
      </c>
      <c r="CK68" s="370">
        <f t="shared" si="164"/>
        <v>0</v>
      </c>
      <c r="CL68" s="370">
        <f t="shared" si="164"/>
        <v>0</v>
      </c>
      <c r="CM68" s="372">
        <f>SUM(CI68:CL68)</f>
        <v>707598.36775525077</v>
      </c>
      <c r="CN68" s="370">
        <f t="shared" ref="CN68:CQ70" si="165">+H68+T68+AF68+AR68+BD68+BP68+CB68</f>
        <v>289434.19279505726</v>
      </c>
      <c r="CO68" s="370">
        <f t="shared" si="165"/>
        <v>414107.73373739934</v>
      </c>
      <c r="CP68" s="370">
        <f t="shared" si="165"/>
        <v>0</v>
      </c>
      <c r="CQ68" s="370">
        <f t="shared" si="165"/>
        <v>0</v>
      </c>
      <c r="CR68" s="372">
        <f>SUM(CN68:CQ68)</f>
        <v>703541.92653245665</v>
      </c>
      <c r="CS68" s="370">
        <f t="shared" ref="CS68:CV70" si="166">CI68+CN68</f>
        <v>580755.48160769511</v>
      </c>
      <c r="CT68" s="370">
        <f t="shared" si="166"/>
        <v>830384.81268001231</v>
      </c>
      <c r="CU68" s="370">
        <f t="shared" si="166"/>
        <v>0</v>
      </c>
      <c r="CV68" s="370">
        <f t="shared" si="166"/>
        <v>0</v>
      </c>
      <c r="CW68" s="372">
        <f>SUM(CS68:CV68)</f>
        <v>1411140.2942877074</v>
      </c>
    </row>
    <row r="69" spans="1:135" ht="15.75" customHeight="1">
      <c r="A69" s="79" t="s">
        <v>264</v>
      </c>
      <c r="B69" s="897">
        <v>43</v>
      </c>
      <c r="C69" s="213">
        <f t="shared" ref="C69:F69" si="167">IF(ABS(C61)&lt;C82, -C61, C82)</f>
        <v>0</v>
      </c>
      <c r="D69" s="213">
        <f t="shared" si="167"/>
        <v>0</v>
      </c>
      <c r="E69" s="213">
        <f t="shared" si="167"/>
        <v>0</v>
      </c>
      <c r="F69" s="213">
        <f t="shared" si="167"/>
        <v>0</v>
      </c>
      <c r="G69" s="368">
        <f>SUM(C69:F69)</f>
        <v>0</v>
      </c>
      <c r="H69" s="374">
        <f t="shared" ref="H69:K69" si="168">IF(ABS(H61)&lt;H82, -H61, H82)</f>
        <v>0</v>
      </c>
      <c r="I69" s="213">
        <f t="shared" si="168"/>
        <v>0</v>
      </c>
      <c r="J69" s="213">
        <f t="shared" si="168"/>
        <v>0</v>
      </c>
      <c r="K69" s="213">
        <f t="shared" si="168"/>
        <v>0</v>
      </c>
      <c r="L69" s="370">
        <f>SUM(H69:K69)</f>
        <v>0</v>
      </c>
      <c r="M69" s="371">
        <f>SUM(L69,G69)</f>
        <v>0</v>
      </c>
      <c r="N69" s="897">
        <v>43</v>
      </c>
      <c r="O69" s="213">
        <f t="shared" ref="O69:R69" si="169">IF(ABS(O61)&lt;O82, -O61, O82)</f>
        <v>0</v>
      </c>
      <c r="P69" s="213">
        <f t="shared" si="169"/>
        <v>0</v>
      </c>
      <c r="Q69" s="213">
        <f t="shared" si="169"/>
        <v>0</v>
      </c>
      <c r="R69" s="213">
        <f t="shared" si="169"/>
        <v>0</v>
      </c>
      <c r="S69" s="368">
        <f>SUM(O69:R69)</f>
        <v>0</v>
      </c>
      <c r="T69" s="374">
        <f t="shared" ref="T69:W69" si="170">IF(ABS(T61)&lt;T82, -T61, T82)</f>
        <v>0</v>
      </c>
      <c r="U69" s="213">
        <f t="shared" si="170"/>
        <v>0</v>
      </c>
      <c r="V69" s="213">
        <f t="shared" si="170"/>
        <v>0</v>
      </c>
      <c r="W69" s="213">
        <f t="shared" si="170"/>
        <v>0</v>
      </c>
      <c r="X69" s="370">
        <f>SUM(T69:W69)</f>
        <v>0</v>
      </c>
      <c r="Y69" s="371">
        <f>SUM(X69,S69)</f>
        <v>0</v>
      </c>
      <c r="Z69" s="897">
        <v>43</v>
      </c>
      <c r="AA69" s="213">
        <f t="shared" ref="AA69:AD69" si="171">IF(ABS(AA61)&lt;AA82, -AA61, AA82)</f>
        <v>0</v>
      </c>
      <c r="AB69" s="213">
        <f t="shared" si="171"/>
        <v>0</v>
      </c>
      <c r="AC69" s="213">
        <f t="shared" si="171"/>
        <v>0</v>
      </c>
      <c r="AD69" s="213">
        <f t="shared" si="171"/>
        <v>0</v>
      </c>
      <c r="AE69" s="368">
        <f>SUM(AA69:AD69)</f>
        <v>0</v>
      </c>
      <c r="AF69" s="374">
        <f t="shared" ref="AF69:AI69" si="172">IF(ABS(AF61)&lt;AF82, -AF61, AF82)</f>
        <v>0</v>
      </c>
      <c r="AG69" s="213">
        <f t="shared" si="172"/>
        <v>0</v>
      </c>
      <c r="AH69" s="213">
        <f t="shared" si="172"/>
        <v>0</v>
      </c>
      <c r="AI69" s="213">
        <f t="shared" si="172"/>
        <v>0</v>
      </c>
      <c r="AJ69" s="370">
        <f>SUM(AF69:AI69)</f>
        <v>0</v>
      </c>
      <c r="AK69" s="371">
        <f>SUM(AJ69,AE69)</f>
        <v>0</v>
      </c>
      <c r="AL69" s="897">
        <v>43</v>
      </c>
      <c r="AM69" s="213">
        <f t="shared" ref="AM69:AP69" si="173">IF(ABS(AM61)&lt;AM82, -AM61, AM82)</f>
        <v>0</v>
      </c>
      <c r="AN69" s="213">
        <f t="shared" si="173"/>
        <v>0</v>
      </c>
      <c r="AO69" s="213">
        <f t="shared" si="173"/>
        <v>0</v>
      </c>
      <c r="AP69" s="213">
        <f t="shared" si="173"/>
        <v>0</v>
      </c>
      <c r="AQ69" s="368">
        <f>SUM(AM69:AP69)</f>
        <v>0</v>
      </c>
      <c r="AR69" s="374">
        <f t="shared" ref="AR69:AU69" si="174">IF(ABS(AR61)&lt;AR82, -AR61, AR82)</f>
        <v>0</v>
      </c>
      <c r="AS69" s="213">
        <f t="shared" si="174"/>
        <v>0</v>
      </c>
      <c r="AT69" s="213">
        <f t="shared" si="174"/>
        <v>0</v>
      </c>
      <c r="AU69" s="213">
        <f t="shared" si="174"/>
        <v>0</v>
      </c>
      <c r="AV69" s="370">
        <f>SUM(AR69:AU69)</f>
        <v>0</v>
      </c>
      <c r="AW69" s="371">
        <f>SUM(AV69,AQ69)</f>
        <v>0</v>
      </c>
      <c r="AX69" s="897">
        <v>43</v>
      </c>
      <c r="AY69" s="213">
        <f t="shared" ref="AY69:BB69" si="175">IF(ABS(AY61)&lt;AY82, -AY61, AY82)</f>
        <v>0</v>
      </c>
      <c r="AZ69" s="213">
        <f t="shared" si="175"/>
        <v>0</v>
      </c>
      <c r="BA69" s="213">
        <f t="shared" si="175"/>
        <v>0</v>
      </c>
      <c r="BB69" s="213">
        <f t="shared" si="175"/>
        <v>0</v>
      </c>
      <c r="BC69" s="368">
        <f>SUM(AY69:BB69)</f>
        <v>0</v>
      </c>
      <c r="BD69" s="374">
        <f t="shared" ref="BD69:BG69" si="176">IF(ABS(BD61)&lt;BD82, -BD61, BD82)</f>
        <v>0</v>
      </c>
      <c r="BE69" s="213">
        <f t="shared" si="176"/>
        <v>0</v>
      </c>
      <c r="BF69" s="213">
        <f t="shared" si="176"/>
        <v>0</v>
      </c>
      <c r="BG69" s="213">
        <f t="shared" si="176"/>
        <v>0</v>
      </c>
      <c r="BH69" s="370">
        <f>SUM(BD69:BG69)</f>
        <v>0</v>
      </c>
      <c r="BI69" s="371">
        <f>SUM(BH69,BC69)</f>
        <v>0</v>
      </c>
      <c r="BJ69" s="897">
        <v>43</v>
      </c>
      <c r="BK69" s="213">
        <f t="shared" ref="BK69:BN69" si="177">IF(ABS(BK61)&lt;BK82, -BK61, BK82)</f>
        <v>0</v>
      </c>
      <c r="BL69" s="213">
        <f t="shared" si="177"/>
        <v>0</v>
      </c>
      <c r="BM69" s="213">
        <f t="shared" si="177"/>
        <v>0</v>
      </c>
      <c r="BN69" s="213">
        <f t="shared" si="177"/>
        <v>0</v>
      </c>
      <c r="BO69" s="368">
        <f>SUM(BK69:BN69)</f>
        <v>0</v>
      </c>
      <c r="BP69" s="374">
        <f t="shared" ref="BP69:BS69" si="178">IF(ABS(BP61)&lt;BP82, -BP61, BP82)</f>
        <v>0</v>
      </c>
      <c r="BQ69" s="213">
        <f t="shared" si="178"/>
        <v>0</v>
      </c>
      <c r="BR69" s="213">
        <f t="shared" si="178"/>
        <v>0</v>
      </c>
      <c r="BS69" s="213">
        <f t="shared" si="178"/>
        <v>0</v>
      </c>
      <c r="BT69" s="370">
        <f>SUM(BP69:BS69)</f>
        <v>0</v>
      </c>
      <c r="BU69" s="371">
        <f>SUM(BT69,BO69)</f>
        <v>0</v>
      </c>
      <c r="BV69" s="897">
        <v>43</v>
      </c>
      <c r="BW69" s="213">
        <f t="shared" ref="BW69:BZ69" si="179">IF(ABS(BW61)&lt;BW82, -BW61, BW82)</f>
        <v>0</v>
      </c>
      <c r="BX69" s="213">
        <f t="shared" si="179"/>
        <v>0</v>
      </c>
      <c r="BY69" s="213">
        <f t="shared" si="179"/>
        <v>0</v>
      </c>
      <c r="BZ69" s="213">
        <f t="shared" si="179"/>
        <v>0</v>
      </c>
      <c r="CA69" s="368">
        <f>SUM(BW69:BZ69)</f>
        <v>0</v>
      </c>
      <c r="CB69" s="374">
        <f t="shared" ref="CB69:CE69" si="180">IF(ABS(CB61)&lt;CB82, -CB61, CB82)</f>
        <v>0</v>
      </c>
      <c r="CC69" s="213">
        <f t="shared" si="180"/>
        <v>0</v>
      </c>
      <c r="CD69" s="213">
        <f t="shared" si="180"/>
        <v>0</v>
      </c>
      <c r="CE69" s="213">
        <f t="shared" si="180"/>
        <v>0</v>
      </c>
      <c r="CF69" s="370">
        <f>SUM(CB69:CE69)</f>
        <v>0</v>
      </c>
      <c r="CG69" s="371">
        <f>SUM(CF69,CA69)</f>
        <v>0</v>
      </c>
      <c r="CH69" s="897">
        <v>43</v>
      </c>
      <c r="CI69" s="370">
        <f t="shared" si="164"/>
        <v>0</v>
      </c>
      <c r="CJ69" s="370">
        <f t="shared" si="164"/>
        <v>0</v>
      </c>
      <c r="CK69" s="370">
        <f t="shared" si="164"/>
        <v>0</v>
      </c>
      <c r="CL69" s="370">
        <f t="shared" si="164"/>
        <v>0</v>
      </c>
      <c r="CM69" s="372">
        <f t="shared" ref="CM69:CM70" si="181">SUM(CI69:CL69)</f>
        <v>0</v>
      </c>
      <c r="CN69" s="370">
        <f t="shared" si="165"/>
        <v>0</v>
      </c>
      <c r="CO69" s="370">
        <f t="shared" si="165"/>
        <v>0</v>
      </c>
      <c r="CP69" s="370">
        <f t="shared" si="165"/>
        <v>0</v>
      </c>
      <c r="CQ69" s="370">
        <f t="shared" si="165"/>
        <v>0</v>
      </c>
      <c r="CR69" s="372">
        <f t="shared" ref="CR69:CR70" si="182">SUM(CN69:CQ69)</f>
        <v>0</v>
      </c>
      <c r="CS69" s="370">
        <f t="shared" si="166"/>
        <v>0</v>
      </c>
      <c r="CT69" s="370">
        <f t="shared" si="166"/>
        <v>0</v>
      </c>
      <c r="CU69" s="370">
        <f t="shared" si="166"/>
        <v>0</v>
      </c>
      <c r="CV69" s="370">
        <f t="shared" si="166"/>
        <v>0</v>
      </c>
      <c r="CW69" s="372">
        <f t="shared" ref="CW69:CW70" si="183">SUM(CS69:CV69)</f>
        <v>0</v>
      </c>
    </row>
    <row r="70" spans="1:135" ht="15.75" customHeight="1">
      <c r="A70" s="79" t="s">
        <v>1386</v>
      </c>
      <c r="B70" s="210">
        <v>44</v>
      </c>
      <c r="C70" s="376">
        <v>77199.279940161054</v>
      </c>
      <c r="D70" s="376">
        <v>64800.606511852442</v>
      </c>
      <c r="E70" s="376">
        <v>0</v>
      </c>
      <c r="F70" s="376">
        <v>0</v>
      </c>
      <c r="G70" s="368">
        <f t="shared" ref="G70" si="184">SUM(C70:F70)</f>
        <v>141999.88645201351</v>
      </c>
      <c r="H70" s="377">
        <v>77199.279940161054</v>
      </c>
      <c r="I70" s="376">
        <v>64800.606511852442</v>
      </c>
      <c r="J70" s="376">
        <v>0</v>
      </c>
      <c r="K70" s="376">
        <v>0</v>
      </c>
      <c r="L70" s="370">
        <f t="shared" ref="L70" si="185">SUM(H70:K70)</f>
        <v>141999.88645201351</v>
      </c>
      <c r="M70" s="371">
        <f t="shared" ref="M70" si="186">SUM(L70,G70)</f>
        <v>283999.77290402702</v>
      </c>
      <c r="N70" s="210">
        <v>46</v>
      </c>
      <c r="O70" s="376">
        <v>67811.990543847322</v>
      </c>
      <c r="P70" s="376">
        <v>66827.03270576027</v>
      </c>
      <c r="Q70" s="376">
        <v>0</v>
      </c>
      <c r="R70" s="376">
        <v>0</v>
      </c>
      <c r="S70" s="368">
        <f t="shared" ref="S70" si="187">SUM(O70:R70)</f>
        <v>134639.02324960759</v>
      </c>
      <c r="T70" s="377">
        <v>67811.990543847322</v>
      </c>
      <c r="U70" s="376">
        <v>66827.03270576027</v>
      </c>
      <c r="V70" s="376">
        <v>0</v>
      </c>
      <c r="W70" s="376">
        <v>0</v>
      </c>
      <c r="X70" s="370">
        <f t="shared" ref="X70" si="188">SUM(T70:W70)</f>
        <v>134639.02324960759</v>
      </c>
      <c r="Y70" s="371">
        <f t="shared" ref="Y70" si="189">SUM(X70,S70)</f>
        <v>269278.04649921518</v>
      </c>
      <c r="Z70" s="210">
        <v>46</v>
      </c>
      <c r="AA70" s="376">
        <v>9968.4073113236336</v>
      </c>
      <c r="AB70" s="376">
        <v>8961.3069463923803</v>
      </c>
      <c r="AC70" s="376">
        <v>0</v>
      </c>
      <c r="AD70" s="376">
        <v>0</v>
      </c>
      <c r="AE70" s="368">
        <f t="shared" ref="AE70" si="190">SUM(AA70:AD70)</f>
        <v>18929.714257716012</v>
      </c>
      <c r="AF70" s="377">
        <v>9968.4073113236336</v>
      </c>
      <c r="AG70" s="376">
        <v>8961.3069463923803</v>
      </c>
      <c r="AH70" s="376">
        <v>0</v>
      </c>
      <c r="AI70" s="376">
        <v>0</v>
      </c>
      <c r="AJ70" s="370">
        <f t="shared" ref="AJ70" si="191">SUM(AF70:AI70)</f>
        <v>18929.714257716012</v>
      </c>
      <c r="AK70" s="371">
        <f t="shared" ref="AK70" si="192">SUM(AJ70,AE70)</f>
        <v>37859.428515432024</v>
      </c>
      <c r="AL70" s="210">
        <v>46</v>
      </c>
      <c r="AM70" s="376">
        <v>213761.98996748705</v>
      </c>
      <c r="AN70" s="376">
        <v>218043.45846448193</v>
      </c>
      <c r="AO70" s="376">
        <v>0</v>
      </c>
      <c r="AP70" s="376">
        <v>0</v>
      </c>
      <c r="AQ70" s="368">
        <f t="shared" ref="AQ70" si="193">SUM(AM70:AP70)</f>
        <v>431805.44843196898</v>
      </c>
      <c r="AR70" s="377">
        <v>213761.98996748705</v>
      </c>
      <c r="AS70" s="376">
        <v>218043.45846448193</v>
      </c>
      <c r="AT70" s="376">
        <v>0</v>
      </c>
      <c r="AU70" s="376">
        <v>0</v>
      </c>
      <c r="AV70" s="370">
        <f t="shared" ref="AV70" si="194">SUM(AR70:AU70)</f>
        <v>431805.44843196898</v>
      </c>
      <c r="AW70" s="371">
        <f t="shared" ref="AW70" si="195">SUM(AV70,AQ70)</f>
        <v>863610.89686393796</v>
      </c>
      <c r="AX70" s="210">
        <v>46</v>
      </c>
      <c r="AY70" s="376">
        <v>2726.7840627387518</v>
      </c>
      <c r="AZ70" s="376">
        <v>2341.6480462934865</v>
      </c>
      <c r="BA70" s="376">
        <v>0</v>
      </c>
      <c r="BB70" s="376">
        <v>0</v>
      </c>
      <c r="BC70" s="368">
        <f t="shared" ref="BC70" si="196">SUM(AY70:BB70)</f>
        <v>5068.4321090322383</v>
      </c>
      <c r="BD70" s="377">
        <v>2726.7840627387518</v>
      </c>
      <c r="BE70" s="376">
        <v>2341.6480462934865</v>
      </c>
      <c r="BF70" s="376">
        <v>0</v>
      </c>
      <c r="BG70" s="376">
        <v>0</v>
      </c>
      <c r="BH70" s="370">
        <f t="shared" ref="BH70" si="197">SUM(BD70:BG70)</f>
        <v>5068.4321090322383</v>
      </c>
      <c r="BI70" s="371">
        <f t="shared" ref="BI70" si="198">SUM(BH70,BC70)</f>
        <v>10136.864218064477</v>
      </c>
      <c r="BJ70" s="210">
        <v>46</v>
      </c>
      <c r="BK70" s="376">
        <v>0</v>
      </c>
      <c r="BL70" s="376">
        <v>0</v>
      </c>
      <c r="BM70" s="376">
        <v>0</v>
      </c>
      <c r="BN70" s="376">
        <v>0</v>
      </c>
      <c r="BO70" s="368">
        <f t="shared" ref="BO70" si="199">SUM(BK70:BN70)</f>
        <v>0</v>
      </c>
      <c r="BP70" s="377">
        <v>0</v>
      </c>
      <c r="BQ70" s="376">
        <v>0</v>
      </c>
      <c r="BR70" s="376">
        <v>0</v>
      </c>
      <c r="BS70" s="376">
        <v>0</v>
      </c>
      <c r="BT70" s="370">
        <f t="shared" ref="BT70" si="200">SUM(BP70:BS70)</f>
        <v>0</v>
      </c>
      <c r="BU70" s="371">
        <f t="shared" ref="BU70" si="201">SUM(BT70,BO70)</f>
        <v>0</v>
      </c>
      <c r="BV70" s="210">
        <v>46</v>
      </c>
      <c r="BW70" s="376">
        <v>4872.4502104676058</v>
      </c>
      <c r="BX70" s="376">
        <v>4863.4228653787795</v>
      </c>
      <c r="BY70" s="376">
        <v>0</v>
      </c>
      <c r="BZ70" s="376">
        <v>0</v>
      </c>
      <c r="CA70" s="368">
        <f t="shared" ref="CA70" si="202">SUM(BW70:BZ70)</f>
        <v>9735.8730758463862</v>
      </c>
      <c r="CB70" s="377">
        <v>4872.4502104676058</v>
      </c>
      <c r="CC70" s="376">
        <v>4863.4228653787795</v>
      </c>
      <c r="CD70" s="376">
        <v>0</v>
      </c>
      <c r="CE70" s="376">
        <v>0</v>
      </c>
      <c r="CF70" s="370">
        <f>SUM(CB70:CE70)</f>
        <v>9735.8730758463862</v>
      </c>
      <c r="CG70" s="371">
        <f>SUM(CF70,CA70)</f>
        <v>19471.746151692772</v>
      </c>
      <c r="CH70" s="210">
        <v>44</v>
      </c>
      <c r="CI70" s="370">
        <f t="shared" si="164"/>
        <v>376340.90203602542</v>
      </c>
      <c r="CJ70" s="370">
        <f t="shared" si="164"/>
        <v>365837.47554015927</v>
      </c>
      <c r="CK70" s="370">
        <f t="shared" si="164"/>
        <v>0</v>
      </c>
      <c r="CL70" s="370">
        <f t="shared" si="164"/>
        <v>0</v>
      </c>
      <c r="CM70" s="372">
        <f t="shared" si="181"/>
        <v>742178.37757618469</v>
      </c>
      <c r="CN70" s="370">
        <f t="shared" si="165"/>
        <v>376340.90203602542</v>
      </c>
      <c r="CO70" s="370">
        <f t="shared" si="165"/>
        <v>365837.47554015927</v>
      </c>
      <c r="CP70" s="370">
        <f t="shared" si="165"/>
        <v>0</v>
      </c>
      <c r="CQ70" s="370">
        <f t="shared" si="165"/>
        <v>0</v>
      </c>
      <c r="CR70" s="372">
        <f t="shared" si="182"/>
        <v>742178.37757618469</v>
      </c>
      <c r="CS70" s="370">
        <f t="shared" si="166"/>
        <v>752681.80407205084</v>
      </c>
      <c r="CT70" s="370">
        <f t="shared" si="166"/>
        <v>731674.95108031854</v>
      </c>
      <c r="CU70" s="370">
        <f t="shared" si="166"/>
        <v>0</v>
      </c>
      <c r="CV70" s="370">
        <f t="shared" si="166"/>
        <v>0</v>
      </c>
      <c r="CW70" s="372">
        <f t="shared" si="183"/>
        <v>1484356.7551523694</v>
      </c>
    </row>
    <row r="71" spans="1:135" s="14" customFormat="1" ht="15.75" customHeight="1">
      <c r="A71" s="88"/>
      <c r="B71" s="210"/>
      <c r="C71" s="171" t="s">
        <v>1362</v>
      </c>
      <c r="D71" s="171" t="s">
        <v>1362</v>
      </c>
      <c r="E71" s="171" t="s">
        <v>1362</v>
      </c>
      <c r="F71" s="171" t="s">
        <v>1362</v>
      </c>
      <c r="G71" s="337"/>
      <c r="H71" s="338" t="s">
        <v>1362</v>
      </c>
      <c r="I71" s="171" t="s">
        <v>1362</v>
      </c>
      <c r="J71" s="171" t="s">
        <v>1362</v>
      </c>
      <c r="K71" s="171" t="s">
        <v>1362</v>
      </c>
      <c r="L71" s="339"/>
      <c r="M71" s="338" t="s">
        <v>1362</v>
      </c>
      <c r="N71" s="210"/>
      <c r="O71" s="171" t="s">
        <v>1362</v>
      </c>
      <c r="P71" s="171" t="s">
        <v>1362</v>
      </c>
      <c r="Q71" s="171" t="s">
        <v>1362</v>
      </c>
      <c r="R71" s="171" t="s">
        <v>1362</v>
      </c>
      <c r="S71" s="337"/>
      <c r="T71" s="338" t="s">
        <v>1362</v>
      </c>
      <c r="U71" s="171" t="s">
        <v>1362</v>
      </c>
      <c r="V71" s="171" t="s">
        <v>1362</v>
      </c>
      <c r="W71" s="171" t="s">
        <v>1362</v>
      </c>
      <c r="X71" s="339"/>
      <c r="Y71" s="338" t="s">
        <v>1362</v>
      </c>
      <c r="Z71" s="210"/>
      <c r="AA71" s="171" t="s">
        <v>1362</v>
      </c>
      <c r="AB71" s="171" t="s">
        <v>1362</v>
      </c>
      <c r="AC71" s="171" t="s">
        <v>1362</v>
      </c>
      <c r="AD71" s="171" t="s">
        <v>1362</v>
      </c>
      <c r="AE71" s="337"/>
      <c r="AF71" s="338" t="s">
        <v>1362</v>
      </c>
      <c r="AG71" s="171" t="s">
        <v>1362</v>
      </c>
      <c r="AH71" s="171" t="s">
        <v>1362</v>
      </c>
      <c r="AI71" s="171" t="s">
        <v>1362</v>
      </c>
      <c r="AJ71" s="339"/>
      <c r="AK71" s="338" t="s">
        <v>1362</v>
      </c>
      <c r="AL71" s="210"/>
      <c r="AM71" s="171" t="s">
        <v>1362</v>
      </c>
      <c r="AN71" s="171" t="s">
        <v>1362</v>
      </c>
      <c r="AO71" s="171" t="s">
        <v>1362</v>
      </c>
      <c r="AP71" s="171" t="s">
        <v>1362</v>
      </c>
      <c r="AQ71" s="337"/>
      <c r="AR71" s="338" t="s">
        <v>1362</v>
      </c>
      <c r="AS71" s="171" t="s">
        <v>1362</v>
      </c>
      <c r="AT71" s="171" t="s">
        <v>1362</v>
      </c>
      <c r="AU71" s="171" t="s">
        <v>1362</v>
      </c>
      <c r="AV71" s="339"/>
      <c r="AW71" s="338" t="s">
        <v>1362</v>
      </c>
      <c r="AX71" s="210"/>
      <c r="AY71" s="171" t="s">
        <v>1362</v>
      </c>
      <c r="AZ71" s="171" t="s">
        <v>1362</v>
      </c>
      <c r="BA71" s="171" t="s">
        <v>1362</v>
      </c>
      <c r="BB71" s="171" t="s">
        <v>1362</v>
      </c>
      <c r="BC71" s="337"/>
      <c r="BD71" s="338" t="s">
        <v>1362</v>
      </c>
      <c r="BE71" s="171" t="s">
        <v>1362</v>
      </c>
      <c r="BF71" s="171" t="s">
        <v>1362</v>
      </c>
      <c r="BG71" s="171" t="s">
        <v>1362</v>
      </c>
      <c r="BH71" s="339"/>
      <c r="BI71" s="338" t="s">
        <v>1362</v>
      </c>
      <c r="BJ71" s="210"/>
      <c r="BK71" s="171" t="s">
        <v>1362</v>
      </c>
      <c r="BL71" s="171" t="s">
        <v>1362</v>
      </c>
      <c r="BM71" s="171" t="s">
        <v>1362</v>
      </c>
      <c r="BN71" s="171" t="s">
        <v>1362</v>
      </c>
      <c r="BO71" s="337"/>
      <c r="BP71" s="338" t="s">
        <v>1362</v>
      </c>
      <c r="BQ71" s="171" t="s">
        <v>1362</v>
      </c>
      <c r="BR71" s="171" t="s">
        <v>1362</v>
      </c>
      <c r="BS71" s="171" t="s">
        <v>1362</v>
      </c>
      <c r="BT71" s="339"/>
      <c r="BU71" s="338" t="s">
        <v>1362</v>
      </c>
      <c r="BV71" s="210"/>
      <c r="BW71" s="171" t="s">
        <v>1362</v>
      </c>
      <c r="BX71" s="171" t="s">
        <v>1362</v>
      </c>
      <c r="BY71" s="171" t="s">
        <v>1362</v>
      </c>
      <c r="BZ71" s="171" t="s">
        <v>1362</v>
      </c>
      <c r="CA71" s="337"/>
      <c r="CB71" s="338" t="s">
        <v>1362</v>
      </c>
      <c r="CC71" s="171" t="s">
        <v>1362</v>
      </c>
      <c r="CD71" s="171" t="s">
        <v>1362</v>
      </c>
      <c r="CE71" s="171" t="s">
        <v>1362</v>
      </c>
      <c r="CF71" s="339"/>
      <c r="CG71" s="338" t="s">
        <v>1362</v>
      </c>
      <c r="CH71" s="210"/>
      <c r="CI71" s="339"/>
      <c r="CJ71" s="339"/>
      <c r="CK71" s="339"/>
      <c r="CL71" s="339"/>
      <c r="CM71" s="171"/>
      <c r="CN71" s="339"/>
      <c r="CO71" s="339"/>
      <c r="CP71" s="339"/>
      <c r="CQ71" s="339"/>
      <c r="CR71" s="171"/>
      <c r="CS71" s="339"/>
      <c r="CT71" s="339"/>
      <c r="CU71" s="339"/>
      <c r="CV71" s="339"/>
      <c r="CW71" s="171"/>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row>
    <row r="72" spans="1:135" s="14" customFormat="1">
      <c r="A72" s="16" t="s">
        <v>267</v>
      </c>
      <c r="B72" s="210">
        <v>45</v>
      </c>
      <c r="C72" s="198">
        <f t="shared" ref="C72:M72" si="203">SUM(C68:C70)</f>
        <v>136958.38028217619</v>
      </c>
      <c r="D72" s="198">
        <f t="shared" si="203"/>
        <v>138535.55439447431</v>
      </c>
      <c r="E72" s="198">
        <f t="shared" si="203"/>
        <v>0</v>
      </c>
      <c r="F72" s="198">
        <f t="shared" si="203"/>
        <v>0</v>
      </c>
      <c r="G72" s="203">
        <f t="shared" si="203"/>
        <v>275493.9346766505</v>
      </c>
      <c r="H72" s="200">
        <f t="shared" si="203"/>
        <v>136571.27791581897</v>
      </c>
      <c r="I72" s="198">
        <f t="shared" si="203"/>
        <v>138151.29937843513</v>
      </c>
      <c r="J72" s="198">
        <f t="shared" si="203"/>
        <v>0</v>
      </c>
      <c r="K72" s="198">
        <f t="shared" si="203"/>
        <v>0</v>
      </c>
      <c r="L72" s="201">
        <f t="shared" si="203"/>
        <v>274722.57729425409</v>
      </c>
      <c r="M72" s="200">
        <f t="shared" si="203"/>
        <v>550216.51197090466</v>
      </c>
      <c r="N72" s="210">
        <v>45</v>
      </c>
      <c r="O72" s="198">
        <f t="shared" ref="O72:Y72" si="204">SUM(O68:O70)</f>
        <v>120304.49501335339</v>
      </c>
      <c r="P72" s="198">
        <f t="shared" si="204"/>
        <v>142867.79897248078</v>
      </c>
      <c r="Q72" s="198">
        <f t="shared" si="204"/>
        <v>0</v>
      </c>
      <c r="R72" s="198">
        <f t="shared" si="204"/>
        <v>0</v>
      </c>
      <c r="S72" s="203">
        <f t="shared" si="204"/>
        <v>263172.29398583417</v>
      </c>
      <c r="T72" s="200">
        <f t="shared" si="204"/>
        <v>119964.46357747386</v>
      </c>
      <c r="U72" s="198">
        <f t="shared" si="204"/>
        <v>142471.52764252794</v>
      </c>
      <c r="V72" s="198">
        <f t="shared" si="204"/>
        <v>0</v>
      </c>
      <c r="W72" s="198">
        <f t="shared" si="204"/>
        <v>0</v>
      </c>
      <c r="X72" s="201">
        <f t="shared" si="204"/>
        <v>262435.99122000183</v>
      </c>
      <c r="Y72" s="200">
        <f t="shared" si="204"/>
        <v>525608.28520583594</v>
      </c>
      <c r="Z72" s="210">
        <v>45</v>
      </c>
      <c r="AA72" s="198">
        <f t="shared" ref="AA72:AK72" si="205">SUM(AA68:AA70)</f>
        <v>17684.840071178514</v>
      </c>
      <c r="AB72" s="198">
        <f t="shared" si="205"/>
        <v>19158.148244962045</v>
      </c>
      <c r="AC72" s="198">
        <f t="shared" si="205"/>
        <v>0</v>
      </c>
      <c r="AD72" s="198">
        <f t="shared" si="205"/>
        <v>0</v>
      </c>
      <c r="AE72" s="203">
        <f t="shared" si="205"/>
        <v>36842.98831614056</v>
      </c>
      <c r="AF72" s="200">
        <f t="shared" si="205"/>
        <v>17634.855225956933</v>
      </c>
      <c r="AG72" s="198">
        <f t="shared" si="205"/>
        <v>19105.009434543841</v>
      </c>
      <c r="AH72" s="198">
        <f t="shared" si="205"/>
        <v>0</v>
      </c>
      <c r="AI72" s="198">
        <f t="shared" si="205"/>
        <v>0</v>
      </c>
      <c r="AJ72" s="201">
        <f t="shared" si="205"/>
        <v>36739.864660500774</v>
      </c>
      <c r="AK72" s="200">
        <f t="shared" si="205"/>
        <v>73582.852976641327</v>
      </c>
      <c r="AL72" s="210">
        <v>45</v>
      </c>
      <c r="AM72" s="198">
        <f t="shared" ref="AM72:AW72" si="206">SUM(AM68:AM70)</f>
        <v>379232.7588357653</v>
      </c>
      <c r="AN72" s="198">
        <f t="shared" si="206"/>
        <v>466149.51659349859</v>
      </c>
      <c r="AO72" s="198">
        <f t="shared" si="206"/>
        <v>0</v>
      </c>
      <c r="AP72" s="198">
        <f t="shared" si="206"/>
        <v>0</v>
      </c>
      <c r="AQ72" s="203">
        <f t="shared" si="206"/>
        <v>845382.27542926394</v>
      </c>
      <c r="AR72" s="200">
        <f t="shared" si="206"/>
        <v>378160.88650460122</v>
      </c>
      <c r="AS72" s="198">
        <f t="shared" si="206"/>
        <v>464856.56121638836</v>
      </c>
      <c r="AT72" s="198">
        <f t="shared" si="206"/>
        <v>0</v>
      </c>
      <c r="AU72" s="198">
        <f t="shared" si="206"/>
        <v>0</v>
      </c>
      <c r="AV72" s="201">
        <f t="shared" si="206"/>
        <v>843017.44772098958</v>
      </c>
      <c r="AW72" s="200">
        <f t="shared" si="206"/>
        <v>1688399.7231502533</v>
      </c>
      <c r="AX72" s="210">
        <v>45</v>
      </c>
      <c r="AY72" s="198">
        <f t="shared" ref="AY72:BI72" si="207">SUM(AY68:AY70)</f>
        <v>4837.5571495151989</v>
      </c>
      <c r="AZ72" s="198">
        <f t="shared" si="207"/>
        <v>5006.1492901408365</v>
      </c>
      <c r="BA72" s="198">
        <f t="shared" si="207"/>
        <v>0</v>
      </c>
      <c r="BB72" s="198">
        <f t="shared" si="207"/>
        <v>0</v>
      </c>
      <c r="BC72" s="203">
        <f t="shared" si="207"/>
        <v>9843.7064396560345</v>
      </c>
      <c r="BD72" s="200">
        <f t="shared" si="207"/>
        <v>4823.8841649478618</v>
      </c>
      <c r="BE72" s="198">
        <f t="shared" si="207"/>
        <v>4992.2637718406022</v>
      </c>
      <c r="BF72" s="198">
        <f t="shared" si="207"/>
        <v>0</v>
      </c>
      <c r="BG72" s="198">
        <f t="shared" si="207"/>
        <v>0</v>
      </c>
      <c r="BH72" s="201">
        <f t="shared" si="207"/>
        <v>9816.147936788464</v>
      </c>
      <c r="BI72" s="200">
        <f t="shared" si="207"/>
        <v>19659.854376444498</v>
      </c>
      <c r="BJ72" s="210">
        <v>45</v>
      </c>
      <c r="BK72" s="198">
        <f t="shared" ref="BK72:BU72" si="208">SUM(BK68:BK70)</f>
        <v>0</v>
      </c>
      <c r="BL72" s="198">
        <f t="shared" si="208"/>
        <v>0</v>
      </c>
      <c r="BM72" s="198">
        <f t="shared" si="208"/>
        <v>0</v>
      </c>
      <c r="BN72" s="198">
        <f t="shared" si="208"/>
        <v>0</v>
      </c>
      <c r="BO72" s="203">
        <f t="shared" si="208"/>
        <v>0</v>
      </c>
      <c r="BP72" s="200">
        <f t="shared" si="208"/>
        <v>0</v>
      </c>
      <c r="BQ72" s="198">
        <f t="shared" si="208"/>
        <v>0</v>
      </c>
      <c r="BR72" s="198">
        <f t="shared" si="208"/>
        <v>0</v>
      </c>
      <c r="BS72" s="198">
        <f t="shared" si="208"/>
        <v>0</v>
      </c>
      <c r="BT72" s="201">
        <f t="shared" si="208"/>
        <v>0</v>
      </c>
      <c r="BU72" s="200">
        <f t="shared" si="208"/>
        <v>0</v>
      </c>
      <c r="BV72" s="210">
        <v>45</v>
      </c>
      <c r="BW72" s="198">
        <f t="shared" ref="BW72:CG72" si="209">SUM(BW68:BW70)</f>
        <v>8644.1594966746998</v>
      </c>
      <c r="BX72" s="198">
        <f t="shared" si="209"/>
        <v>10397.386987215583</v>
      </c>
      <c r="BY72" s="198">
        <f t="shared" si="209"/>
        <v>0</v>
      </c>
      <c r="BZ72" s="198">
        <f t="shared" si="209"/>
        <v>0</v>
      </c>
      <c r="CA72" s="203">
        <f t="shared" si="209"/>
        <v>19041.546483890284</v>
      </c>
      <c r="CB72" s="200">
        <f t="shared" si="209"/>
        <v>8619.7274422838836</v>
      </c>
      <c r="CC72" s="198">
        <f t="shared" si="209"/>
        <v>10368.547833822788</v>
      </c>
      <c r="CD72" s="198">
        <f t="shared" si="209"/>
        <v>0</v>
      </c>
      <c r="CE72" s="198">
        <f t="shared" si="209"/>
        <v>0</v>
      </c>
      <c r="CF72" s="201">
        <f t="shared" si="209"/>
        <v>18988.275276106673</v>
      </c>
      <c r="CG72" s="200">
        <f t="shared" si="209"/>
        <v>38029.821759996958</v>
      </c>
      <c r="CH72" s="210">
        <v>45</v>
      </c>
      <c r="CI72" s="201">
        <f>SUM(CI68:CI70)</f>
        <v>667662.19084866322</v>
      </c>
      <c r="CJ72" s="201">
        <f>SUM(CJ68:CJ70)</f>
        <v>782114.55448277225</v>
      </c>
      <c r="CK72" s="201">
        <f>SUM(CK68:CK70)</f>
        <v>0</v>
      </c>
      <c r="CL72" s="201">
        <f>SUM(CL68:CL70)</f>
        <v>0</v>
      </c>
      <c r="CM72" s="198">
        <f>SUM(CI72:CL72)</f>
        <v>1449776.7453314355</v>
      </c>
      <c r="CN72" s="201">
        <f>SUM(CN68:CN70)</f>
        <v>665775.09483108274</v>
      </c>
      <c r="CO72" s="201">
        <f>SUM(CO68:CO70)</f>
        <v>779945.20927755861</v>
      </c>
      <c r="CP72" s="201">
        <f>SUM(CP68:CP70)</f>
        <v>0</v>
      </c>
      <c r="CQ72" s="201">
        <f>SUM(CQ68:CQ70)</f>
        <v>0</v>
      </c>
      <c r="CR72" s="198">
        <f>SUM(CN72:CQ72)</f>
        <v>1445720.3041086413</v>
      </c>
      <c r="CS72" s="201">
        <f>SUM(CS68:CS70)</f>
        <v>1333437.285679746</v>
      </c>
      <c r="CT72" s="201">
        <f>SUM(CT68:CT70)</f>
        <v>1562059.7637603309</v>
      </c>
      <c r="CU72" s="201">
        <f>SUM(CU68:CU70)</f>
        <v>0</v>
      </c>
      <c r="CV72" s="201">
        <f>SUM(CV68:CV70)</f>
        <v>0</v>
      </c>
      <c r="CW72" s="198">
        <f>SUM(CS72:CV72)</f>
        <v>2895497.0494400766</v>
      </c>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row>
    <row r="73" spans="1:135" ht="15.75" customHeight="1">
      <c r="B73" s="210"/>
      <c r="C73" s="162"/>
      <c r="D73" s="162"/>
      <c r="E73" s="162"/>
      <c r="F73" s="162"/>
      <c r="G73" s="340"/>
      <c r="H73" s="341"/>
      <c r="I73" s="162"/>
      <c r="J73" s="162"/>
      <c r="K73" s="162"/>
      <c r="L73" s="162"/>
      <c r="M73" s="342"/>
      <c r="N73" s="210"/>
      <c r="O73" s="162"/>
      <c r="P73" s="162"/>
      <c r="Q73" s="162"/>
      <c r="R73" s="162"/>
      <c r="S73" s="340"/>
      <c r="T73" s="341"/>
      <c r="U73" s="162"/>
      <c r="V73" s="162"/>
      <c r="W73" s="162"/>
      <c r="X73" s="162"/>
      <c r="Y73" s="342"/>
      <c r="Z73" s="210"/>
      <c r="AA73" s="162"/>
      <c r="AB73" s="162"/>
      <c r="AC73" s="162"/>
      <c r="AD73" s="162"/>
      <c r="AE73" s="340"/>
      <c r="AF73" s="341"/>
      <c r="AG73" s="162"/>
      <c r="AH73" s="162"/>
      <c r="AI73" s="162"/>
      <c r="AJ73" s="162"/>
      <c r="AK73" s="342"/>
      <c r="AL73" s="210"/>
      <c r="AM73" s="162"/>
      <c r="AN73" s="162"/>
      <c r="AO73" s="162"/>
      <c r="AP73" s="162"/>
      <c r="AQ73" s="340"/>
      <c r="AR73" s="341"/>
      <c r="AS73" s="162"/>
      <c r="AT73" s="162"/>
      <c r="AU73" s="162"/>
      <c r="AV73" s="162"/>
      <c r="AW73" s="342"/>
      <c r="AX73" s="210"/>
      <c r="AY73" s="162"/>
      <c r="AZ73" s="162"/>
      <c r="BA73" s="162"/>
      <c r="BB73" s="162"/>
      <c r="BC73" s="340"/>
      <c r="BD73" s="341"/>
      <c r="BE73" s="162"/>
      <c r="BF73" s="162"/>
      <c r="BG73" s="162"/>
      <c r="BH73" s="162"/>
      <c r="BI73" s="342"/>
      <c r="BJ73" s="210"/>
      <c r="BK73" s="162"/>
      <c r="BL73" s="162"/>
      <c r="BM73" s="162"/>
      <c r="BN73" s="162"/>
      <c r="BO73" s="340"/>
      <c r="BP73" s="341"/>
      <c r="BQ73" s="162"/>
      <c r="BR73" s="162"/>
      <c r="BS73" s="162"/>
      <c r="BT73" s="162"/>
      <c r="BU73" s="342"/>
      <c r="BV73" s="210"/>
      <c r="BW73" s="162"/>
      <c r="BX73" s="162"/>
      <c r="BY73" s="162"/>
      <c r="BZ73" s="162"/>
      <c r="CA73" s="340"/>
      <c r="CB73" s="341"/>
      <c r="CC73" s="162"/>
      <c r="CD73" s="162"/>
      <c r="CE73" s="162"/>
      <c r="CF73" s="162"/>
      <c r="CG73" s="342"/>
      <c r="CH73" s="210"/>
      <c r="CI73" s="162"/>
      <c r="CJ73" s="162"/>
      <c r="CK73" s="162"/>
      <c r="CL73" s="162"/>
      <c r="CM73" s="375"/>
      <c r="CN73" s="162"/>
      <c r="CO73" s="162"/>
      <c r="CP73" s="162"/>
      <c r="CQ73" s="162"/>
      <c r="CR73" s="375"/>
      <c r="CS73" s="162"/>
      <c r="CT73" s="162"/>
      <c r="CU73" s="162"/>
      <c r="CV73" s="162"/>
      <c r="CW73" s="375"/>
    </row>
    <row r="74" spans="1:135" ht="15.75" customHeight="1">
      <c r="A74" s="16" t="s">
        <v>269</v>
      </c>
      <c r="B74" s="210"/>
      <c r="C74" s="162"/>
      <c r="D74" s="162"/>
      <c r="E74" s="162"/>
      <c r="F74" s="162"/>
      <c r="G74" s="340"/>
      <c r="H74" s="341"/>
      <c r="I74" s="162"/>
      <c r="J74" s="162"/>
      <c r="K74" s="162"/>
      <c r="L74" s="162"/>
      <c r="M74" s="342"/>
      <c r="N74" s="210"/>
      <c r="O74" s="162"/>
      <c r="P74" s="162"/>
      <c r="Q74" s="162"/>
      <c r="R74" s="162"/>
      <c r="S74" s="340"/>
      <c r="T74" s="341"/>
      <c r="U74" s="162"/>
      <c r="V74" s="162"/>
      <c r="W74" s="162"/>
      <c r="X74" s="162"/>
      <c r="Y74" s="342"/>
      <c r="Z74" s="210"/>
      <c r="AA74" s="162"/>
      <c r="AB74" s="162"/>
      <c r="AC74" s="162"/>
      <c r="AD74" s="162"/>
      <c r="AE74" s="340"/>
      <c r="AF74" s="341"/>
      <c r="AG74" s="162"/>
      <c r="AH74" s="162"/>
      <c r="AI74" s="162"/>
      <c r="AJ74" s="162"/>
      <c r="AK74" s="342"/>
      <c r="AL74" s="210"/>
      <c r="AM74" s="162"/>
      <c r="AN74" s="162"/>
      <c r="AO74" s="162"/>
      <c r="AP74" s="162"/>
      <c r="AQ74" s="340"/>
      <c r="AR74" s="341"/>
      <c r="AS74" s="162"/>
      <c r="AT74" s="162"/>
      <c r="AU74" s="162"/>
      <c r="AV74" s="162"/>
      <c r="AW74" s="342"/>
      <c r="AX74" s="210"/>
      <c r="AY74" s="162"/>
      <c r="AZ74" s="162"/>
      <c r="BA74" s="162"/>
      <c r="BB74" s="162"/>
      <c r="BC74" s="340"/>
      <c r="BD74" s="341"/>
      <c r="BE74" s="162"/>
      <c r="BF74" s="162"/>
      <c r="BG74" s="162"/>
      <c r="BH74" s="162"/>
      <c r="BI74" s="342"/>
      <c r="BJ74" s="210"/>
      <c r="BK74" s="162"/>
      <c r="BL74" s="162"/>
      <c r="BM74" s="162"/>
      <c r="BN74" s="162"/>
      <c r="BO74" s="340"/>
      <c r="BP74" s="341"/>
      <c r="BQ74" s="162"/>
      <c r="BR74" s="162"/>
      <c r="BS74" s="162"/>
      <c r="BT74" s="162"/>
      <c r="BU74" s="342"/>
      <c r="BV74" s="210"/>
      <c r="BW74" s="162"/>
      <c r="BX74" s="162"/>
      <c r="BY74" s="162"/>
      <c r="BZ74" s="162"/>
      <c r="CA74" s="340"/>
      <c r="CB74" s="341"/>
      <c r="CC74" s="162"/>
      <c r="CD74" s="162"/>
      <c r="CE74" s="162"/>
      <c r="CF74" s="162"/>
      <c r="CG74" s="342"/>
      <c r="CH74" s="210"/>
      <c r="CI74" s="162"/>
      <c r="CJ74" s="162"/>
      <c r="CK74" s="162"/>
      <c r="CL74" s="162"/>
      <c r="CM74" s="375"/>
      <c r="CN74" s="162"/>
      <c r="CO74" s="162"/>
      <c r="CP74" s="162"/>
      <c r="CQ74" s="162"/>
      <c r="CR74" s="375"/>
      <c r="CS74" s="162"/>
      <c r="CT74" s="162"/>
      <c r="CU74" s="162"/>
      <c r="CV74" s="162"/>
      <c r="CW74" s="375"/>
    </row>
    <row r="75" spans="1:135" s="14" customFormat="1" ht="15.75" customHeight="1">
      <c r="A75" s="79" t="s">
        <v>270</v>
      </c>
      <c r="B75" s="210">
        <v>46</v>
      </c>
      <c r="C75" s="376">
        <v>25575.952584629718</v>
      </c>
      <c r="D75" s="376">
        <v>25146.532371564161</v>
      </c>
      <c r="E75" s="376">
        <v>0</v>
      </c>
      <c r="F75" s="376">
        <v>0</v>
      </c>
      <c r="G75" s="368">
        <f t="shared" ref="G75:G85" si="210">SUM(C75:F75)</f>
        <v>50722.484956193875</v>
      </c>
      <c r="H75" s="377">
        <v>25963.054950986967</v>
      </c>
      <c r="I75" s="376">
        <v>25530.787387603341</v>
      </c>
      <c r="J75" s="376">
        <v>0</v>
      </c>
      <c r="K75" s="376">
        <v>0</v>
      </c>
      <c r="L75" s="370">
        <f t="shared" ref="L75:L85" si="211">SUM(H75:K75)</f>
        <v>51493.842338590308</v>
      </c>
      <c r="M75" s="371">
        <f t="shared" ref="M75:M85" si="212">SUM(L75,G75)</f>
        <v>102216.32729478419</v>
      </c>
      <c r="N75" s="210">
        <v>46</v>
      </c>
      <c r="O75" s="376">
        <v>22465.964140638844</v>
      </c>
      <c r="P75" s="376">
        <v>25932.907602085623</v>
      </c>
      <c r="Q75" s="376">
        <v>0</v>
      </c>
      <c r="R75" s="376">
        <v>0</v>
      </c>
      <c r="S75" s="368">
        <f t="shared" ref="S75:S85" si="213">SUM(O75:R75)</f>
        <v>48398.87174272447</v>
      </c>
      <c r="T75" s="377">
        <v>22805.995576518373</v>
      </c>
      <c r="U75" s="376">
        <v>26329.178932038467</v>
      </c>
      <c r="V75" s="376">
        <v>0</v>
      </c>
      <c r="W75" s="376">
        <v>0</v>
      </c>
      <c r="X75" s="370">
        <f t="shared" ref="X75:X85" si="214">SUM(T75:W75)</f>
        <v>49135.17450855684</v>
      </c>
      <c r="Y75" s="371">
        <f t="shared" ref="Y75:Y85" si="215">SUM(X75,S75)</f>
        <v>97534.04625128131</v>
      </c>
      <c r="Z75" s="210">
        <v>46</v>
      </c>
      <c r="AA75" s="376">
        <v>3302.5115381426913</v>
      </c>
      <c r="AB75" s="376">
        <v>3477.5260194171424</v>
      </c>
      <c r="AC75" s="376">
        <v>0</v>
      </c>
      <c r="AD75" s="376">
        <v>0</v>
      </c>
      <c r="AE75" s="368">
        <f t="shared" ref="AE75:AE85" si="216">SUM(AA75:AD75)</f>
        <v>6780.0375575598337</v>
      </c>
      <c r="AF75" s="377">
        <v>3352.4963833642696</v>
      </c>
      <c r="AG75" s="376">
        <v>3530.6648298353466</v>
      </c>
      <c r="AH75" s="376">
        <v>0</v>
      </c>
      <c r="AI75" s="376">
        <v>0</v>
      </c>
      <c r="AJ75" s="370">
        <f t="shared" ref="AJ75:AJ85" si="217">SUM(AF75:AI75)</f>
        <v>6883.1612131996162</v>
      </c>
      <c r="AK75" s="371">
        <f t="shared" ref="AK75:AK85" si="218">SUM(AJ75,AE75)</f>
        <v>13663.198770759449</v>
      </c>
      <c r="AL75" s="210">
        <v>46</v>
      </c>
      <c r="AM75" s="376">
        <v>70818.879710306501</v>
      </c>
      <c r="AN75" s="376">
        <v>84613.974804109559</v>
      </c>
      <c r="AO75" s="376">
        <v>0</v>
      </c>
      <c r="AP75" s="376">
        <v>0</v>
      </c>
      <c r="AQ75" s="368">
        <f t="shared" ref="AQ75:AQ85" si="219">SUM(AM75:AP75)</f>
        <v>155432.85451441607</v>
      </c>
      <c r="AR75" s="377">
        <v>71890.75204147058</v>
      </c>
      <c r="AS75" s="376">
        <v>85906.930181219854</v>
      </c>
      <c r="AT75" s="376">
        <v>0</v>
      </c>
      <c r="AU75" s="376">
        <v>0</v>
      </c>
      <c r="AV75" s="370">
        <f t="shared" ref="AV75:AV85" si="220">SUM(AR75:AU75)</f>
        <v>157797.68222269043</v>
      </c>
      <c r="AW75" s="371">
        <f t="shared" ref="AW75:AW85" si="221">SUM(AV75,AQ75)</f>
        <v>313230.53673710651</v>
      </c>
      <c r="AX75" s="210">
        <v>46</v>
      </c>
      <c r="AY75" s="376">
        <v>903.37759563544466</v>
      </c>
      <c r="AZ75" s="376">
        <v>908.70026638035881</v>
      </c>
      <c r="BA75" s="376">
        <v>0</v>
      </c>
      <c r="BB75" s="376">
        <v>0</v>
      </c>
      <c r="BC75" s="368">
        <f t="shared" ref="BC75:BC85" si="222">SUM(AY75:BB75)</f>
        <v>1812.0778620158035</v>
      </c>
      <c r="BD75" s="377">
        <v>917.05058020278238</v>
      </c>
      <c r="BE75" s="376">
        <v>922.58578468059306</v>
      </c>
      <c r="BF75" s="376">
        <v>0</v>
      </c>
      <c r="BG75" s="376">
        <v>0</v>
      </c>
      <c r="BH75" s="370">
        <f t="shared" ref="BH75:BH85" si="223">SUM(BD75:BG75)</f>
        <v>1839.6363648833753</v>
      </c>
      <c r="BI75" s="371">
        <f t="shared" ref="BI75:BI85" si="224">SUM(BH75,BC75)</f>
        <v>3651.7142268991788</v>
      </c>
      <c r="BJ75" s="210">
        <v>46</v>
      </c>
      <c r="BK75" s="376">
        <v>0</v>
      </c>
      <c r="BL75" s="376">
        <v>0</v>
      </c>
      <c r="BM75" s="376">
        <v>0</v>
      </c>
      <c r="BN75" s="376">
        <v>0</v>
      </c>
      <c r="BO75" s="368">
        <f t="shared" ref="BO75:BO85" si="225">SUM(BK75:BN75)</f>
        <v>0</v>
      </c>
      <c r="BP75" s="377">
        <v>0</v>
      </c>
      <c r="BQ75" s="376">
        <v>0</v>
      </c>
      <c r="BR75" s="376">
        <v>0</v>
      </c>
      <c r="BS75" s="376">
        <v>0</v>
      </c>
      <c r="BT75" s="370">
        <f t="shared" ref="BT75:BT85" si="226">SUM(BP75:BS75)</f>
        <v>0</v>
      </c>
      <c r="BU75" s="371">
        <f t="shared" ref="BU75:BU85" si="227">SUM(BT75,BO75)</f>
        <v>0</v>
      </c>
      <c r="BV75" s="210">
        <v>46</v>
      </c>
      <c r="BW75" s="376">
        <v>1614.2320971190734</v>
      </c>
      <c r="BX75" s="376">
        <v>1887.3005532515144</v>
      </c>
      <c r="BY75" s="376">
        <v>0</v>
      </c>
      <c r="BZ75" s="376">
        <v>0</v>
      </c>
      <c r="CA75" s="368">
        <f t="shared" ref="CA75:CA85" si="228">SUM(BW75:BZ75)</f>
        <v>3501.5326503705878</v>
      </c>
      <c r="CB75" s="377">
        <v>1638.66415150989</v>
      </c>
      <c r="CC75" s="376">
        <v>1916.1397066443089</v>
      </c>
      <c r="CD75" s="376">
        <v>0</v>
      </c>
      <c r="CE75" s="376">
        <v>0</v>
      </c>
      <c r="CF75" s="370">
        <f t="shared" ref="CF75:CF85" si="229">SUM(CB75:CE75)</f>
        <v>3554.8038581541987</v>
      </c>
      <c r="CG75" s="371">
        <f t="shared" ref="CG75:CG85" si="230">SUM(CF75,CA75)</f>
        <v>7056.336508524786</v>
      </c>
      <c r="CH75" s="210">
        <v>46</v>
      </c>
      <c r="CI75" s="370">
        <f t="shared" ref="CI75:CL85" si="231">+C75+O75+AA75+AM75+AY75+BK75+BW75</f>
        <v>124680.91766647228</v>
      </c>
      <c r="CJ75" s="370">
        <f t="shared" si="231"/>
        <v>141966.94161680838</v>
      </c>
      <c r="CK75" s="370">
        <f t="shared" si="231"/>
        <v>0</v>
      </c>
      <c r="CL75" s="370">
        <f t="shared" si="231"/>
        <v>0</v>
      </c>
      <c r="CM75" s="372">
        <f>SUM(CI75:CL75)</f>
        <v>266647.85928328068</v>
      </c>
      <c r="CN75" s="370">
        <f t="shared" ref="CN75:CQ85" si="232">+H75+T75+AF75+AR75+BD75+BP75+CB75</f>
        <v>126568.01368405286</v>
      </c>
      <c r="CO75" s="370">
        <f t="shared" si="232"/>
        <v>144136.28682202191</v>
      </c>
      <c r="CP75" s="370">
        <f t="shared" si="232"/>
        <v>0</v>
      </c>
      <c r="CQ75" s="370">
        <f t="shared" si="232"/>
        <v>0</v>
      </c>
      <c r="CR75" s="372">
        <f>SUM(CN75:CQ75)</f>
        <v>270704.3005060748</v>
      </c>
      <c r="CS75" s="370">
        <f t="shared" ref="CS75:CV85" si="233">CI75+CN75</f>
        <v>251248.93135052512</v>
      </c>
      <c r="CT75" s="370">
        <f t="shared" si="233"/>
        <v>286103.22843883029</v>
      </c>
      <c r="CU75" s="370">
        <f t="shared" si="233"/>
        <v>0</v>
      </c>
      <c r="CV75" s="370">
        <f t="shared" si="233"/>
        <v>0</v>
      </c>
      <c r="CW75" s="372">
        <f>SUM(CS75:CV75)</f>
        <v>537352.15978935547</v>
      </c>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row>
    <row r="76" spans="1:135" ht="15.75" customHeight="1">
      <c r="A76" s="79" t="s">
        <v>272</v>
      </c>
      <c r="B76" s="210">
        <v>47</v>
      </c>
      <c r="C76" s="376">
        <v>25.561939894488226</v>
      </c>
      <c r="D76" s="376">
        <v>17.393352214987669</v>
      </c>
      <c r="E76" s="376">
        <v>0</v>
      </c>
      <c r="F76" s="376">
        <v>0</v>
      </c>
      <c r="G76" s="368">
        <f t="shared" si="210"/>
        <v>42.955292109475891</v>
      </c>
      <c r="H76" s="377">
        <v>25.561939894488226</v>
      </c>
      <c r="I76" s="376">
        <v>17.393352214987669</v>
      </c>
      <c r="J76" s="376">
        <v>0</v>
      </c>
      <c r="K76" s="376">
        <v>0</v>
      </c>
      <c r="L76" s="370">
        <f t="shared" si="211"/>
        <v>42.955292109475891</v>
      </c>
      <c r="M76" s="371">
        <f t="shared" si="212"/>
        <v>85.910584218951783</v>
      </c>
      <c r="N76" s="210">
        <v>47</v>
      </c>
      <c r="O76" s="376">
        <v>22.453655367654108</v>
      </c>
      <c r="P76" s="376">
        <v>17.937272193913618</v>
      </c>
      <c r="Q76" s="376">
        <v>0</v>
      </c>
      <c r="R76" s="376">
        <v>0</v>
      </c>
      <c r="S76" s="368">
        <f t="shared" si="213"/>
        <v>40.390927561567722</v>
      </c>
      <c r="T76" s="377">
        <v>22.453655367654108</v>
      </c>
      <c r="U76" s="376">
        <v>17.937272193913618</v>
      </c>
      <c r="V76" s="376">
        <v>0</v>
      </c>
      <c r="W76" s="376">
        <v>0</v>
      </c>
      <c r="X76" s="370">
        <f t="shared" si="214"/>
        <v>40.390927561567722</v>
      </c>
      <c r="Y76" s="371">
        <f t="shared" si="215"/>
        <v>80.781855123135443</v>
      </c>
      <c r="Z76" s="210">
        <v>47</v>
      </c>
      <c r="AA76" s="376">
        <v>3.3007021404000438</v>
      </c>
      <c r="AB76" s="376">
        <v>2.4053350179169879</v>
      </c>
      <c r="AC76" s="376">
        <v>0</v>
      </c>
      <c r="AD76" s="376">
        <v>0</v>
      </c>
      <c r="AE76" s="368">
        <f t="shared" si="216"/>
        <v>5.7060371583170317</v>
      </c>
      <c r="AF76" s="377">
        <v>3.3007021404000438</v>
      </c>
      <c r="AG76" s="376">
        <v>2.4053350179169879</v>
      </c>
      <c r="AH76" s="376">
        <v>0</v>
      </c>
      <c r="AI76" s="376">
        <v>0</v>
      </c>
      <c r="AJ76" s="370">
        <f t="shared" si="217"/>
        <v>5.7060371583170317</v>
      </c>
      <c r="AK76" s="371">
        <f t="shared" si="218"/>
        <v>11.412074316634063</v>
      </c>
      <c r="AL76" s="210">
        <v>47</v>
      </c>
      <c r="AM76" s="376">
        <v>70.780079082479858</v>
      </c>
      <c r="AN76" s="376">
        <v>58.525789732432436</v>
      </c>
      <c r="AO76" s="376">
        <v>0</v>
      </c>
      <c r="AP76" s="376">
        <v>0</v>
      </c>
      <c r="AQ76" s="368">
        <f t="shared" si="219"/>
        <v>129.30586881491229</v>
      </c>
      <c r="AR76" s="377">
        <v>70.780079082479858</v>
      </c>
      <c r="AS76" s="376">
        <v>58.525789732432436</v>
      </c>
      <c r="AT76" s="376">
        <v>0</v>
      </c>
      <c r="AU76" s="376">
        <v>0</v>
      </c>
      <c r="AV76" s="370">
        <f t="shared" si="220"/>
        <v>129.30586881491229</v>
      </c>
      <c r="AW76" s="371">
        <f t="shared" si="221"/>
        <v>258.61173762982457</v>
      </c>
      <c r="AX76" s="210">
        <v>47</v>
      </c>
      <c r="AY76" s="376">
        <v>0.90288264827086384</v>
      </c>
      <c r="AZ76" s="376">
        <v>0.62852975342554462</v>
      </c>
      <c r="BA76" s="376">
        <v>0</v>
      </c>
      <c r="BB76" s="376">
        <v>0</v>
      </c>
      <c r="BC76" s="368">
        <f t="shared" si="222"/>
        <v>1.5314124016964086</v>
      </c>
      <c r="BD76" s="377">
        <v>0.90288264827086384</v>
      </c>
      <c r="BE76" s="376">
        <v>0.62852975342554462</v>
      </c>
      <c r="BF76" s="376">
        <v>0</v>
      </c>
      <c r="BG76" s="376">
        <v>0</v>
      </c>
      <c r="BH76" s="370">
        <f t="shared" si="223"/>
        <v>1.5314124016964086</v>
      </c>
      <c r="BI76" s="371">
        <f t="shared" si="224"/>
        <v>3.0628248033928172</v>
      </c>
      <c r="BJ76" s="210">
        <v>47</v>
      </c>
      <c r="BK76" s="376">
        <v>0</v>
      </c>
      <c r="BL76" s="376">
        <v>0</v>
      </c>
      <c r="BM76" s="376">
        <v>0</v>
      </c>
      <c r="BN76" s="376">
        <v>0</v>
      </c>
      <c r="BO76" s="368">
        <f t="shared" si="225"/>
        <v>0</v>
      </c>
      <c r="BP76" s="377">
        <v>0</v>
      </c>
      <c r="BQ76" s="376">
        <v>0</v>
      </c>
      <c r="BR76" s="376">
        <v>0</v>
      </c>
      <c r="BS76" s="376">
        <v>0</v>
      </c>
      <c r="BT76" s="370">
        <f t="shared" si="226"/>
        <v>0</v>
      </c>
      <c r="BU76" s="371">
        <f t="shared" si="227"/>
        <v>0</v>
      </c>
      <c r="BV76" s="210">
        <v>47</v>
      </c>
      <c r="BW76" s="376">
        <v>1.613347682975806</v>
      </c>
      <c r="BX76" s="376">
        <v>1.305407949422285</v>
      </c>
      <c r="BY76" s="376">
        <v>0</v>
      </c>
      <c r="BZ76" s="376">
        <v>0</v>
      </c>
      <c r="CA76" s="368">
        <f t="shared" si="228"/>
        <v>2.9187556323980912</v>
      </c>
      <c r="CB76" s="377">
        <v>1.613347682975806</v>
      </c>
      <c r="CC76" s="376">
        <v>1.305407949422285</v>
      </c>
      <c r="CD76" s="376">
        <v>0</v>
      </c>
      <c r="CE76" s="376">
        <v>0</v>
      </c>
      <c r="CF76" s="370">
        <f t="shared" si="229"/>
        <v>2.9187556323980912</v>
      </c>
      <c r="CG76" s="371">
        <f t="shared" si="230"/>
        <v>5.8375112647961824</v>
      </c>
      <c r="CH76" s="210">
        <v>47</v>
      </c>
      <c r="CI76" s="370">
        <f t="shared" si="231"/>
        <v>124.61260681626889</v>
      </c>
      <c r="CJ76" s="370">
        <f t="shared" si="231"/>
        <v>98.19568686209854</v>
      </c>
      <c r="CK76" s="370">
        <f t="shared" si="231"/>
        <v>0</v>
      </c>
      <c r="CL76" s="370">
        <f t="shared" si="231"/>
        <v>0</v>
      </c>
      <c r="CM76" s="372">
        <f t="shared" ref="CM76:CM85" si="234">SUM(CI76:CL76)</f>
        <v>222.80829367836742</v>
      </c>
      <c r="CN76" s="370">
        <f t="shared" si="232"/>
        <v>124.61260681626889</v>
      </c>
      <c r="CO76" s="370">
        <f t="shared" si="232"/>
        <v>98.19568686209854</v>
      </c>
      <c r="CP76" s="370">
        <f t="shared" si="232"/>
        <v>0</v>
      </c>
      <c r="CQ76" s="370">
        <f t="shared" si="232"/>
        <v>0</v>
      </c>
      <c r="CR76" s="372">
        <f t="shared" ref="CR76:CR85" si="235">SUM(CN76:CQ76)</f>
        <v>222.80829367836742</v>
      </c>
      <c r="CS76" s="370">
        <f t="shared" si="233"/>
        <v>249.22521363253779</v>
      </c>
      <c r="CT76" s="370">
        <f t="shared" si="233"/>
        <v>196.39137372419708</v>
      </c>
      <c r="CU76" s="370">
        <f t="shared" si="233"/>
        <v>0</v>
      </c>
      <c r="CV76" s="370">
        <f t="shared" si="233"/>
        <v>0</v>
      </c>
      <c r="CW76" s="372">
        <f t="shared" ref="CW76:CW85" si="236">SUM(CS76:CV76)</f>
        <v>445.61658735673484</v>
      </c>
    </row>
    <row r="77" spans="1:135" ht="15.75" customHeight="1">
      <c r="A77" s="79" t="s">
        <v>274</v>
      </c>
      <c r="B77" s="210">
        <v>48</v>
      </c>
      <c r="C77" s="376">
        <v>0</v>
      </c>
      <c r="D77" s="376">
        <v>0</v>
      </c>
      <c r="E77" s="376">
        <v>0</v>
      </c>
      <c r="F77" s="376">
        <v>0</v>
      </c>
      <c r="G77" s="368">
        <f t="shared" si="210"/>
        <v>0</v>
      </c>
      <c r="H77" s="377">
        <v>0</v>
      </c>
      <c r="I77" s="376">
        <v>0</v>
      </c>
      <c r="J77" s="376">
        <v>0</v>
      </c>
      <c r="K77" s="376">
        <v>0</v>
      </c>
      <c r="L77" s="370">
        <f t="shared" si="211"/>
        <v>0</v>
      </c>
      <c r="M77" s="371">
        <f t="shared" si="212"/>
        <v>0</v>
      </c>
      <c r="N77" s="210">
        <v>48</v>
      </c>
      <c r="O77" s="376">
        <v>0</v>
      </c>
      <c r="P77" s="376">
        <v>0</v>
      </c>
      <c r="Q77" s="376">
        <v>0</v>
      </c>
      <c r="R77" s="376">
        <v>0</v>
      </c>
      <c r="S77" s="368">
        <f t="shared" si="213"/>
        <v>0</v>
      </c>
      <c r="T77" s="377">
        <v>0</v>
      </c>
      <c r="U77" s="376">
        <v>0</v>
      </c>
      <c r="V77" s="376">
        <v>0</v>
      </c>
      <c r="W77" s="376">
        <v>0</v>
      </c>
      <c r="X77" s="370">
        <f t="shared" si="214"/>
        <v>0</v>
      </c>
      <c r="Y77" s="371">
        <f t="shared" si="215"/>
        <v>0</v>
      </c>
      <c r="Z77" s="210">
        <v>48</v>
      </c>
      <c r="AA77" s="376">
        <v>0</v>
      </c>
      <c r="AB77" s="376">
        <v>0</v>
      </c>
      <c r="AC77" s="376">
        <v>0</v>
      </c>
      <c r="AD77" s="376">
        <v>0</v>
      </c>
      <c r="AE77" s="368">
        <f t="shared" si="216"/>
        <v>0</v>
      </c>
      <c r="AF77" s="377">
        <v>0</v>
      </c>
      <c r="AG77" s="376">
        <v>0</v>
      </c>
      <c r="AH77" s="376">
        <v>0</v>
      </c>
      <c r="AI77" s="376">
        <v>0</v>
      </c>
      <c r="AJ77" s="370">
        <f t="shared" si="217"/>
        <v>0</v>
      </c>
      <c r="AK77" s="371">
        <f t="shared" si="218"/>
        <v>0</v>
      </c>
      <c r="AL77" s="210">
        <v>48</v>
      </c>
      <c r="AM77" s="376">
        <v>0</v>
      </c>
      <c r="AN77" s="376">
        <v>0</v>
      </c>
      <c r="AO77" s="376">
        <v>0</v>
      </c>
      <c r="AP77" s="376">
        <v>0</v>
      </c>
      <c r="AQ77" s="368">
        <f t="shared" si="219"/>
        <v>0</v>
      </c>
      <c r="AR77" s="377">
        <v>0</v>
      </c>
      <c r="AS77" s="376">
        <v>0</v>
      </c>
      <c r="AT77" s="376">
        <v>0</v>
      </c>
      <c r="AU77" s="376">
        <v>0</v>
      </c>
      <c r="AV77" s="370">
        <f t="shared" si="220"/>
        <v>0</v>
      </c>
      <c r="AW77" s="371">
        <f t="shared" si="221"/>
        <v>0</v>
      </c>
      <c r="AX77" s="210">
        <v>48</v>
      </c>
      <c r="AY77" s="376">
        <v>0</v>
      </c>
      <c r="AZ77" s="376">
        <v>0</v>
      </c>
      <c r="BA77" s="376">
        <v>0</v>
      </c>
      <c r="BB77" s="376">
        <v>0</v>
      </c>
      <c r="BC77" s="368">
        <f t="shared" si="222"/>
        <v>0</v>
      </c>
      <c r="BD77" s="377">
        <v>0</v>
      </c>
      <c r="BE77" s="376">
        <v>0</v>
      </c>
      <c r="BF77" s="376">
        <v>0</v>
      </c>
      <c r="BG77" s="376">
        <v>0</v>
      </c>
      <c r="BH77" s="370">
        <f t="shared" si="223"/>
        <v>0</v>
      </c>
      <c r="BI77" s="371">
        <f t="shared" si="224"/>
        <v>0</v>
      </c>
      <c r="BJ77" s="210">
        <v>48</v>
      </c>
      <c r="BK77" s="376">
        <v>0</v>
      </c>
      <c r="BL77" s="376">
        <v>0</v>
      </c>
      <c r="BM77" s="376">
        <v>0</v>
      </c>
      <c r="BN77" s="376">
        <v>0</v>
      </c>
      <c r="BO77" s="368">
        <f t="shared" si="225"/>
        <v>0</v>
      </c>
      <c r="BP77" s="377">
        <v>0</v>
      </c>
      <c r="BQ77" s="376">
        <v>0</v>
      </c>
      <c r="BR77" s="376">
        <v>0</v>
      </c>
      <c r="BS77" s="376">
        <v>0</v>
      </c>
      <c r="BT77" s="370">
        <f t="shared" si="226"/>
        <v>0</v>
      </c>
      <c r="BU77" s="371">
        <f t="shared" si="227"/>
        <v>0</v>
      </c>
      <c r="BV77" s="210">
        <v>48</v>
      </c>
      <c r="BW77" s="376">
        <v>0</v>
      </c>
      <c r="BX77" s="376">
        <v>0</v>
      </c>
      <c r="BY77" s="376">
        <v>0</v>
      </c>
      <c r="BZ77" s="376">
        <v>0</v>
      </c>
      <c r="CA77" s="368">
        <f t="shared" si="228"/>
        <v>0</v>
      </c>
      <c r="CB77" s="377">
        <v>0</v>
      </c>
      <c r="CC77" s="376">
        <v>0</v>
      </c>
      <c r="CD77" s="376">
        <v>0</v>
      </c>
      <c r="CE77" s="376">
        <v>0</v>
      </c>
      <c r="CF77" s="370">
        <f t="shared" si="229"/>
        <v>0</v>
      </c>
      <c r="CG77" s="371">
        <f t="shared" si="230"/>
        <v>0</v>
      </c>
      <c r="CH77" s="210">
        <v>48</v>
      </c>
      <c r="CI77" s="370">
        <f t="shared" si="231"/>
        <v>0</v>
      </c>
      <c r="CJ77" s="370">
        <f t="shared" si="231"/>
        <v>0</v>
      </c>
      <c r="CK77" s="370">
        <f t="shared" si="231"/>
        <v>0</v>
      </c>
      <c r="CL77" s="370">
        <f t="shared" si="231"/>
        <v>0</v>
      </c>
      <c r="CM77" s="372">
        <f t="shared" si="234"/>
        <v>0</v>
      </c>
      <c r="CN77" s="370">
        <f t="shared" si="232"/>
        <v>0</v>
      </c>
      <c r="CO77" s="370">
        <f t="shared" si="232"/>
        <v>0</v>
      </c>
      <c r="CP77" s="370">
        <f t="shared" si="232"/>
        <v>0</v>
      </c>
      <c r="CQ77" s="370">
        <f t="shared" si="232"/>
        <v>0</v>
      </c>
      <c r="CR77" s="372">
        <f t="shared" si="235"/>
        <v>0</v>
      </c>
      <c r="CS77" s="370">
        <f t="shared" si="233"/>
        <v>0</v>
      </c>
      <c r="CT77" s="370">
        <f t="shared" si="233"/>
        <v>0</v>
      </c>
      <c r="CU77" s="370">
        <f t="shared" si="233"/>
        <v>0</v>
      </c>
      <c r="CV77" s="370">
        <f t="shared" si="233"/>
        <v>0</v>
      </c>
      <c r="CW77" s="372">
        <f t="shared" si="236"/>
        <v>0</v>
      </c>
    </row>
    <row r="78" spans="1:135" ht="15.75" customHeight="1">
      <c r="A78" s="79" t="s">
        <v>276</v>
      </c>
      <c r="B78" s="210">
        <v>49</v>
      </c>
      <c r="C78" s="376">
        <v>21237.553394935487</v>
      </c>
      <c r="D78" s="376">
        <v>18648.331700892224</v>
      </c>
      <c r="E78" s="376">
        <v>0</v>
      </c>
      <c r="F78" s="376">
        <v>0</v>
      </c>
      <c r="G78" s="368">
        <f t="shared" si="210"/>
        <v>39885.885095827711</v>
      </c>
      <c r="H78" s="377">
        <v>21237.553394935487</v>
      </c>
      <c r="I78" s="376">
        <v>18648.331700892224</v>
      </c>
      <c r="J78" s="376">
        <v>0</v>
      </c>
      <c r="K78" s="376">
        <v>0</v>
      </c>
      <c r="L78" s="370">
        <f t="shared" si="211"/>
        <v>39885.885095827711</v>
      </c>
      <c r="M78" s="371">
        <f t="shared" si="212"/>
        <v>79771.770191655422</v>
      </c>
      <c r="N78" s="210">
        <v>49</v>
      </c>
      <c r="O78" s="376">
        <v>18655.106253686819</v>
      </c>
      <c r="P78" s="376">
        <v>19231.497042476763</v>
      </c>
      <c r="Q78" s="376">
        <v>0</v>
      </c>
      <c r="R78" s="376">
        <v>0</v>
      </c>
      <c r="S78" s="368">
        <f t="shared" si="213"/>
        <v>37886.603296163579</v>
      </c>
      <c r="T78" s="377">
        <v>18655.106253686819</v>
      </c>
      <c r="U78" s="376">
        <v>19231.497042476763</v>
      </c>
      <c r="V78" s="376">
        <v>0</v>
      </c>
      <c r="W78" s="376">
        <v>0</v>
      </c>
      <c r="X78" s="370">
        <f t="shared" si="214"/>
        <v>37886.603296163579</v>
      </c>
      <c r="Y78" s="371">
        <f t="shared" si="215"/>
        <v>75773.206592327158</v>
      </c>
      <c r="Z78" s="210">
        <v>49</v>
      </c>
      <c r="AA78" s="376">
        <v>2742.3129166593017</v>
      </c>
      <c r="AB78" s="376">
        <v>2578.8867327849566</v>
      </c>
      <c r="AC78" s="376">
        <v>0</v>
      </c>
      <c r="AD78" s="376">
        <v>0</v>
      </c>
      <c r="AE78" s="368">
        <f t="shared" si="216"/>
        <v>5321.1996494442583</v>
      </c>
      <c r="AF78" s="377">
        <v>2742.3129166593017</v>
      </c>
      <c r="AG78" s="376">
        <v>2578.8867327849566</v>
      </c>
      <c r="AH78" s="376">
        <v>0</v>
      </c>
      <c r="AI78" s="376">
        <v>0</v>
      </c>
      <c r="AJ78" s="370">
        <f t="shared" si="217"/>
        <v>5321.1996494442583</v>
      </c>
      <c r="AK78" s="371">
        <f t="shared" si="218"/>
        <v>10642.399298888517</v>
      </c>
      <c r="AL78" s="210">
        <v>49</v>
      </c>
      <c r="AM78" s="376">
        <v>58806.010616433996</v>
      </c>
      <c r="AN78" s="376">
        <v>62748.59075449629</v>
      </c>
      <c r="AO78" s="376">
        <v>0</v>
      </c>
      <c r="AP78" s="376">
        <v>0</v>
      </c>
      <c r="AQ78" s="368">
        <f t="shared" si="219"/>
        <v>121554.60137093029</v>
      </c>
      <c r="AR78" s="377">
        <v>58806.010616433996</v>
      </c>
      <c r="AS78" s="376">
        <v>62748.59075449629</v>
      </c>
      <c r="AT78" s="376">
        <v>0</v>
      </c>
      <c r="AU78" s="376">
        <v>0</v>
      </c>
      <c r="AV78" s="370">
        <f t="shared" si="220"/>
        <v>121554.60137093029</v>
      </c>
      <c r="AW78" s="371">
        <f t="shared" si="221"/>
        <v>243109.20274186059</v>
      </c>
      <c r="AX78" s="210">
        <v>49</v>
      </c>
      <c r="AY78" s="376">
        <v>750.1394076960421</v>
      </c>
      <c r="AZ78" s="376">
        <v>673.87995027546617</v>
      </c>
      <c r="BA78" s="376">
        <v>0</v>
      </c>
      <c r="BB78" s="376">
        <v>0</v>
      </c>
      <c r="BC78" s="368">
        <f t="shared" si="222"/>
        <v>1424.0193579715083</v>
      </c>
      <c r="BD78" s="377">
        <v>750.1394076960421</v>
      </c>
      <c r="BE78" s="376">
        <v>673.87995027546617</v>
      </c>
      <c r="BF78" s="376">
        <v>0</v>
      </c>
      <c r="BG78" s="376">
        <v>0</v>
      </c>
      <c r="BH78" s="370">
        <f t="shared" si="223"/>
        <v>1424.0193579715083</v>
      </c>
      <c r="BI78" s="371">
        <f t="shared" si="224"/>
        <v>2848.0387159430165</v>
      </c>
      <c r="BJ78" s="210">
        <v>49</v>
      </c>
      <c r="BK78" s="376">
        <v>0</v>
      </c>
      <c r="BL78" s="376">
        <v>0</v>
      </c>
      <c r="BM78" s="376">
        <v>0</v>
      </c>
      <c r="BN78" s="376">
        <v>0</v>
      </c>
      <c r="BO78" s="368">
        <f t="shared" si="225"/>
        <v>0</v>
      </c>
      <c r="BP78" s="377">
        <v>0</v>
      </c>
      <c r="BQ78" s="376">
        <v>0</v>
      </c>
      <c r="BR78" s="376">
        <v>0</v>
      </c>
      <c r="BS78" s="376">
        <v>0</v>
      </c>
      <c r="BT78" s="370">
        <f t="shared" si="226"/>
        <v>0</v>
      </c>
      <c r="BU78" s="371">
        <f t="shared" si="227"/>
        <v>0</v>
      </c>
      <c r="BV78" s="210">
        <v>49</v>
      </c>
      <c r="BW78" s="376">
        <v>1340.4130399814524</v>
      </c>
      <c r="BX78" s="376">
        <v>1399.5968198028913</v>
      </c>
      <c r="BY78" s="376">
        <v>0</v>
      </c>
      <c r="BZ78" s="376">
        <v>0</v>
      </c>
      <c r="CA78" s="368">
        <f t="shared" si="228"/>
        <v>2740.0098597843435</v>
      </c>
      <c r="CB78" s="377">
        <v>1340.4130399814524</v>
      </c>
      <c r="CC78" s="376">
        <v>1399.5968198028913</v>
      </c>
      <c r="CD78" s="376">
        <v>0</v>
      </c>
      <c r="CE78" s="376">
        <v>0</v>
      </c>
      <c r="CF78" s="370">
        <f t="shared" si="229"/>
        <v>2740.0098597843435</v>
      </c>
      <c r="CG78" s="371">
        <f t="shared" si="230"/>
        <v>5480.0197195686869</v>
      </c>
      <c r="CH78" s="210">
        <v>49</v>
      </c>
      <c r="CI78" s="370">
        <f t="shared" si="231"/>
        <v>103531.53562939308</v>
      </c>
      <c r="CJ78" s="370">
        <f t="shared" si="231"/>
        <v>105280.78300072858</v>
      </c>
      <c r="CK78" s="370">
        <f t="shared" si="231"/>
        <v>0</v>
      </c>
      <c r="CL78" s="370">
        <f t="shared" si="231"/>
        <v>0</v>
      </c>
      <c r="CM78" s="372">
        <f t="shared" si="234"/>
        <v>208812.31863012165</v>
      </c>
      <c r="CN78" s="370">
        <f t="shared" si="232"/>
        <v>103531.53562939308</v>
      </c>
      <c r="CO78" s="370">
        <f t="shared" si="232"/>
        <v>105280.78300072858</v>
      </c>
      <c r="CP78" s="370">
        <f t="shared" si="232"/>
        <v>0</v>
      </c>
      <c r="CQ78" s="370">
        <f t="shared" si="232"/>
        <v>0</v>
      </c>
      <c r="CR78" s="372">
        <f t="shared" si="235"/>
        <v>208812.31863012165</v>
      </c>
      <c r="CS78" s="370">
        <f t="shared" si="233"/>
        <v>207063.07125878616</v>
      </c>
      <c r="CT78" s="370">
        <f t="shared" si="233"/>
        <v>210561.56600145716</v>
      </c>
      <c r="CU78" s="370">
        <f t="shared" si="233"/>
        <v>0</v>
      </c>
      <c r="CV78" s="370">
        <f t="shared" si="233"/>
        <v>0</v>
      </c>
      <c r="CW78" s="372">
        <f t="shared" si="236"/>
        <v>417624.6372602433</v>
      </c>
    </row>
    <row r="79" spans="1:135" ht="15.75" customHeight="1">
      <c r="A79" s="79" t="s">
        <v>278</v>
      </c>
      <c r="B79" s="210">
        <v>50</v>
      </c>
      <c r="C79" s="376">
        <v>0</v>
      </c>
      <c r="D79" s="376">
        <v>0</v>
      </c>
      <c r="E79" s="376">
        <v>0</v>
      </c>
      <c r="F79" s="376">
        <v>0</v>
      </c>
      <c r="G79" s="368">
        <f t="shared" si="210"/>
        <v>0</v>
      </c>
      <c r="H79" s="377">
        <v>0</v>
      </c>
      <c r="I79" s="376">
        <v>0</v>
      </c>
      <c r="J79" s="376">
        <v>0</v>
      </c>
      <c r="K79" s="376">
        <v>0</v>
      </c>
      <c r="L79" s="370">
        <f t="shared" si="211"/>
        <v>0</v>
      </c>
      <c r="M79" s="371">
        <f t="shared" si="212"/>
        <v>0</v>
      </c>
      <c r="N79" s="210">
        <v>50</v>
      </c>
      <c r="O79" s="376">
        <v>0</v>
      </c>
      <c r="P79" s="376">
        <v>0</v>
      </c>
      <c r="Q79" s="376">
        <v>0</v>
      </c>
      <c r="R79" s="376">
        <v>0</v>
      </c>
      <c r="S79" s="368">
        <f t="shared" si="213"/>
        <v>0</v>
      </c>
      <c r="T79" s="377">
        <v>0</v>
      </c>
      <c r="U79" s="376">
        <v>0</v>
      </c>
      <c r="V79" s="376">
        <v>0</v>
      </c>
      <c r="W79" s="376">
        <v>0</v>
      </c>
      <c r="X79" s="370">
        <f t="shared" si="214"/>
        <v>0</v>
      </c>
      <c r="Y79" s="371">
        <f t="shared" si="215"/>
        <v>0</v>
      </c>
      <c r="Z79" s="210">
        <v>50</v>
      </c>
      <c r="AA79" s="376">
        <v>0</v>
      </c>
      <c r="AB79" s="376">
        <v>0</v>
      </c>
      <c r="AC79" s="376">
        <v>0</v>
      </c>
      <c r="AD79" s="376">
        <v>0</v>
      </c>
      <c r="AE79" s="368">
        <f t="shared" si="216"/>
        <v>0</v>
      </c>
      <c r="AF79" s="377">
        <v>0</v>
      </c>
      <c r="AG79" s="376">
        <v>0</v>
      </c>
      <c r="AH79" s="376">
        <v>0</v>
      </c>
      <c r="AI79" s="376">
        <v>0</v>
      </c>
      <c r="AJ79" s="370">
        <f t="shared" si="217"/>
        <v>0</v>
      </c>
      <c r="AK79" s="371">
        <f t="shared" si="218"/>
        <v>0</v>
      </c>
      <c r="AL79" s="210">
        <v>50</v>
      </c>
      <c r="AM79" s="376">
        <v>0</v>
      </c>
      <c r="AN79" s="376">
        <v>0</v>
      </c>
      <c r="AO79" s="376">
        <v>0</v>
      </c>
      <c r="AP79" s="376">
        <v>0</v>
      </c>
      <c r="AQ79" s="368">
        <f t="shared" si="219"/>
        <v>0</v>
      </c>
      <c r="AR79" s="377">
        <v>0</v>
      </c>
      <c r="AS79" s="376">
        <v>0</v>
      </c>
      <c r="AT79" s="376">
        <v>0</v>
      </c>
      <c r="AU79" s="376">
        <v>0</v>
      </c>
      <c r="AV79" s="370">
        <f t="shared" si="220"/>
        <v>0</v>
      </c>
      <c r="AW79" s="371">
        <f t="shared" si="221"/>
        <v>0</v>
      </c>
      <c r="AX79" s="210">
        <v>50</v>
      </c>
      <c r="AY79" s="376">
        <v>0</v>
      </c>
      <c r="AZ79" s="376">
        <v>0</v>
      </c>
      <c r="BA79" s="376">
        <v>0</v>
      </c>
      <c r="BB79" s="376">
        <v>0</v>
      </c>
      <c r="BC79" s="368">
        <f t="shared" si="222"/>
        <v>0</v>
      </c>
      <c r="BD79" s="377">
        <v>0</v>
      </c>
      <c r="BE79" s="376">
        <v>0</v>
      </c>
      <c r="BF79" s="376">
        <v>0</v>
      </c>
      <c r="BG79" s="376">
        <v>0</v>
      </c>
      <c r="BH79" s="370">
        <f t="shared" si="223"/>
        <v>0</v>
      </c>
      <c r="BI79" s="371">
        <f t="shared" si="224"/>
        <v>0</v>
      </c>
      <c r="BJ79" s="210">
        <v>50</v>
      </c>
      <c r="BK79" s="376">
        <v>0</v>
      </c>
      <c r="BL79" s="376">
        <v>0</v>
      </c>
      <c r="BM79" s="376">
        <v>0</v>
      </c>
      <c r="BN79" s="376">
        <v>0</v>
      </c>
      <c r="BO79" s="368">
        <f t="shared" si="225"/>
        <v>0</v>
      </c>
      <c r="BP79" s="377">
        <v>0</v>
      </c>
      <c r="BQ79" s="376">
        <v>0</v>
      </c>
      <c r="BR79" s="376">
        <v>0</v>
      </c>
      <c r="BS79" s="376">
        <v>0</v>
      </c>
      <c r="BT79" s="370">
        <f t="shared" si="226"/>
        <v>0</v>
      </c>
      <c r="BU79" s="371">
        <f t="shared" si="227"/>
        <v>0</v>
      </c>
      <c r="BV79" s="210">
        <v>50</v>
      </c>
      <c r="BW79" s="376">
        <v>0</v>
      </c>
      <c r="BX79" s="376">
        <v>0</v>
      </c>
      <c r="BY79" s="376">
        <v>0</v>
      </c>
      <c r="BZ79" s="376">
        <v>0</v>
      </c>
      <c r="CA79" s="368">
        <f t="shared" si="228"/>
        <v>0</v>
      </c>
      <c r="CB79" s="377">
        <v>0</v>
      </c>
      <c r="CC79" s="376">
        <v>0</v>
      </c>
      <c r="CD79" s="376">
        <v>0</v>
      </c>
      <c r="CE79" s="376">
        <v>0</v>
      </c>
      <c r="CF79" s="370">
        <f t="shared" si="229"/>
        <v>0</v>
      </c>
      <c r="CG79" s="371">
        <f t="shared" si="230"/>
        <v>0</v>
      </c>
      <c r="CH79" s="210">
        <v>50</v>
      </c>
      <c r="CI79" s="370">
        <f t="shared" si="231"/>
        <v>0</v>
      </c>
      <c r="CJ79" s="370">
        <f t="shared" si="231"/>
        <v>0</v>
      </c>
      <c r="CK79" s="370">
        <f t="shared" si="231"/>
        <v>0</v>
      </c>
      <c r="CL79" s="370">
        <f t="shared" si="231"/>
        <v>0</v>
      </c>
      <c r="CM79" s="372">
        <f t="shared" si="234"/>
        <v>0</v>
      </c>
      <c r="CN79" s="370">
        <f t="shared" si="232"/>
        <v>0</v>
      </c>
      <c r="CO79" s="370">
        <f t="shared" si="232"/>
        <v>0</v>
      </c>
      <c r="CP79" s="370">
        <f t="shared" si="232"/>
        <v>0</v>
      </c>
      <c r="CQ79" s="370">
        <f t="shared" si="232"/>
        <v>0</v>
      </c>
      <c r="CR79" s="372">
        <f t="shared" si="235"/>
        <v>0</v>
      </c>
      <c r="CS79" s="370">
        <f t="shared" si="233"/>
        <v>0</v>
      </c>
      <c r="CT79" s="370">
        <f t="shared" si="233"/>
        <v>0</v>
      </c>
      <c r="CU79" s="370">
        <f t="shared" si="233"/>
        <v>0</v>
      </c>
      <c r="CV79" s="370">
        <f t="shared" si="233"/>
        <v>0</v>
      </c>
      <c r="CW79" s="372">
        <f t="shared" si="236"/>
        <v>0</v>
      </c>
    </row>
    <row r="80" spans="1:135" ht="15.75" customHeight="1">
      <c r="A80" s="79" t="s">
        <v>280</v>
      </c>
      <c r="B80" s="210">
        <v>51</v>
      </c>
      <c r="C80" s="376">
        <v>320.29989104769118</v>
      </c>
      <c r="D80" s="376">
        <v>1572.0970292080058</v>
      </c>
      <c r="E80" s="376">
        <v>0</v>
      </c>
      <c r="F80" s="376">
        <v>0</v>
      </c>
      <c r="G80" s="368">
        <f t="shared" si="210"/>
        <v>1892.3969202556968</v>
      </c>
      <c r="H80" s="377">
        <v>320.29989104769118</v>
      </c>
      <c r="I80" s="376">
        <v>1572.0970292080058</v>
      </c>
      <c r="J80" s="376">
        <v>0</v>
      </c>
      <c r="K80" s="376">
        <v>0</v>
      </c>
      <c r="L80" s="370">
        <f t="shared" si="211"/>
        <v>1892.3969202556968</v>
      </c>
      <c r="M80" s="371">
        <f t="shared" si="212"/>
        <v>3784.7938405113937</v>
      </c>
      <c r="N80" s="210">
        <v>51</v>
      </c>
      <c r="O80" s="376">
        <v>281.35201778769397</v>
      </c>
      <c r="P80" s="376">
        <v>1621.2592017683671</v>
      </c>
      <c r="Q80" s="376">
        <v>0</v>
      </c>
      <c r="R80" s="376">
        <v>0</v>
      </c>
      <c r="S80" s="368">
        <f t="shared" si="213"/>
        <v>1902.6112195560611</v>
      </c>
      <c r="T80" s="377">
        <v>281.35201778769397</v>
      </c>
      <c r="U80" s="376">
        <v>1621.2592017683671</v>
      </c>
      <c r="V80" s="376">
        <v>0</v>
      </c>
      <c r="W80" s="376">
        <v>0</v>
      </c>
      <c r="X80" s="370">
        <f t="shared" si="214"/>
        <v>1902.6112195560611</v>
      </c>
      <c r="Y80" s="371">
        <f t="shared" si="215"/>
        <v>3805.2224391121222</v>
      </c>
      <c r="Z80" s="210">
        <v>51</v>
      </c>
      <c r="AA80" s="376">
        <v>41.35893208085416</v>
      </c>
      <c r="AB80" s="376">
        <v>217.40605198915438</v>
      </c>
      <c r="AC80" s="376">
        <v>0</v>
      </c>
      <c r="AD80" s="376">
        <v>0</v>
      </c>
      <c r="AE80" s="368">
        <f t="shared" si="216"/>
        <v>258.76498407000855</v>
      </c>
      <c r="AF80" s="377">
        <v>41.35893208085416</v>
      </c>
      <c r="AG80" s="376">
        <v>217.40605198915438</v>
      </c>
      <c r="AH80" s="376">
        <v>0</v>
      </c>
      <c r="AI80" s="376">
        <v>0</v>
      </c>
      <c r="AJ80" s="370">
        <f t="shared" si="217"/>
        <v>258.76498407000855</v>
      </c>
      <c r="AK80" s="371">
        <f t="shared" si="218"/>
        <v>517.5299681400171</v>
      </c>
      <c r="AL80" s="210">
        <v>51</v>
      </c>
      <c r="AM80" s="376">
        <v>886.89871394907891</v>
      </c>
      <c r="AN80" s="376">
        <v>5289.8497674949022</v>
      </c>
      <c r="AO80" s="376">
        <v>0</v>
      </c>
      <c r="AP80" s="376">
        <v>0</v>
      </c>
      <c r="AQ80" s="368">
        <f t="shared" si="219"/>
        <v>6176.7484814439813</v>
      </c>
      <c r="AR80" s="377">
        <v>886.89871394907891</v>
      </c>
      <c r="AS80" s="376">
        <v>5289.8497674949022</v>
      </c>
      <c r="AT80" s="376">
        <v>0</v>
      </c>
      <c r="AU80" s="376">
        <v>0</v>
      </c>
      <c r="AV80" s="370">
        <f t="shared" si="220"/>
        <v>6176.7484814439813</v>
      </c>
      <c r="AW80" s="371">
        <f t="shared" si="221"/>
        <v>12353.496962887963</v>
      </c>
      <c r="AX80" s="210">
        <v>51</v>
      </c>
      <c r="AY80" s="376">
        <v>11.313429851713469</v>
      </c>
      <c r="AZ80" s="376">
        <v>56.809621625306676</v>
      </c>
      <c r="BA80" s="376">
        <v>0</v>
      </c>
      <c r="BB80" s="376">
        <v>0</v>
      </c>
      <c r="BC80" s="368">
        <f t="shared" si="222"/>
        <v>68.123051477020141</v>
      </c>
      <c r="BD80" s="377">
        <v>11.313429851713469</v>
      </c>
      <c r="BE80" s="376">
        <v>56.809621625306676</v>
      </c>
      <c r="BF80" s="376">
        <v>0</v>
      </c>
      <c r="BG80" s="376">
        <v>0</v>
      </c>
      <c r="BH80" s="370">
        <f t="shared" si="223"/>
        <v>68.123051477020141</v>
      </c>
      <c r="BI80" s="371">
        <f t="shared" si="224"/>
        <v>136.24610295404028</v>
      </c>
      <c r="BJ80" s="210">
        <v>51</v>
      </c>
      <c r="BK80" s="376">
        <v>0</v>
      </c>
      <c r="BL80" s="376">
        <v>0</v>
      </c>
      <c r="BM80" s="376">
        <v>0</v>
      </c>
      <c r="BN80" s="376">
        <v>0</v>
      </c>
      <c r="BO80" s="368">
        <f t="shared" si="225"/>
        <v>0</v>
      </c>
      <c r="BP80" s="377">
        <v>0</v>
      </c>
      <c r="BQ80" s="376">
        <v>0</v>
      </c>
      <c r="BR80" s="376">
        <v>0</v>
      </c>
      <c r="BS80" s="376">
        <v>0</v>
      </c>
      <c r="BT80" s="370">
        <f t="shared" si="226"/>
        <v>0</v>
      </c>
      <c r="BU80" s="371">
        <f t="shared" si="227"/>
        <v>0</v>
      </c>
      <c r="BV80" s="210">
        <v>51</v>
      </c>
      <c r="BW80" s="376">
        <v>20.215800882569969</v>
      </c>
      <c r="BX80" s="376">
        <v>117.9892141448677</v>
      </c>
      <c r="BY80" s="376">
        <v>0</v>
      </c>
      <c r="BZ80" s="376">
        <v>0</v>
      </c>
      <c r="CA80" s="368">
        <f t="shared" si="228"/>
        <v>138.20501502743767</v>
      </c>
      <c r="CB80" s="377">
        <v>20.215800882569969</v>
      </c>
      <c r="CC80" s="376">
        <v>117.9892141448677</v>
      </c>
      <c r="CD80" s="376">
        <v>0</v>
      </c>
      <c r="CE80" s="376">
        <v>0</v>
      </c>
      <c r="CF80" s="370">
        <f t="shared" si="229"/>
        <v>138.20501502743767</v>
      </c>
      <c r="CG80" s="371">
        <f t="shared" si="230"/>
        <v>276.41003005487534</v>
      </c>
      <c r="CH80" s="210">
        <v>51</v>
      </c>
      <c r="CI80" s="370">
        <f t="shared" si="231"/>
        <v>1561.4387855996015</v>
      </c>
      <c r="CJ80" s="370">
        <f t="shared" si="231"/>
        <v>8875.4108862306039</v>
      </c>
      <c r="CK80" s="370">
        <f t="shared" si="231"/>
        <v>0</v>
      </c>
      <c r="CL80" s="370">
        <f t="shared" si="231"/>
        <v>0</v>
      </c>
      <c r="CM80" s="372">
        <f t="shared" si="234"/>
        <v>10436.849671830205</v>
      </c>
      <c r="CN80" s="370">
        <f t="shared" si="232"/>
        <v>1561.4387855996015</v>
      </c>
      <c r="CO80" s="370">
        <f t="shared" si="232"/>
        <v>8875.4108862306039</v>
      </c>
      <c r="CP80" s="370">
        <f t="shared" si="232"/>
        <v>0</v>
      </c>
      <c r="CQ80" s="370">
        <f t="shared" si="232"/>
        <v>0</v>
      </c>
      <c r="CR80" s="372">
        <f t="shared" si="235"/>
        <v>10436.849671830205</v>
      </c>
      <c r="CS80" s="370">
        <f t="shared" si="233"/>
        <v>3122.877571199203</v>
      </c>
      <c r="CT80" s="370">
        <f t="shared" si="233"/>
        <v>17750.821772461208</v>
      </c>
      <c r="CU80" s="370">
        <f t="shared" si="233"/>
        <v>0</v>
      </c>
      <c r="CV80" s="370">
        <f t="shared" si="233"/>
        <v>0</v>
      </c>
      <c r="CW80" s="372">
        <f t="shared" si="236"/>
        <v>20873.69934366041</v>
      </c>
    </row>
    <row r="81" spans="1:135" ht="15.75" customHeight="1">
      <c r="A81" s="79" t="s">
        <v>282</v>
      </c>
      <c r="B81" s="210">
        <v>52</v>
      </c>
      <c r="C81" s="376">
        <v>289780.41823836957</v>
      </c>
      <c r="D81" s="376">
        <v>213815.59259612625</v>
      </c>
      <c r="E81" s="376">
        <v>0</v>
      </c>
      <c r="F81" s="376">
        <v>0</v>
      </c>
      <c r="G81" s="368">
        <f t="shared" si="210"/>
        <v>503596.01083449583</v>
      </c>
      <c r="H81" s="377">
        <v>289780.41823836957</v>
      </c>
      <c r="I81" s="376">
        <v>213815.59259612625</v>
      </c>
      <c r="J81" s="376">
        <v>0</v>
      </c>
      <c r="K81" s="376">
        <v>0</v>
      </c>
      <c r="L81" s="370">
        <f t="shared" si="211"/>
        <v>503596.01083449583</v>
      </c>
      <c r="M81" s="371">
        <f t="shared" si="212"/>
        <v>1007192.0216689917</v>
      </c>
      <c r="N81" s="210">
        <v>52</v>
      </c>
      <c r="O81" s="376">
        <v>254543.6563217178</v>
      </c>
      <c r="P81" s="376">
        <v>220501.97318460836</v>
      </c>
      <c r="Q81" s="376">
        <v>0</v>
      </c>
      <c r="R81" s="376">
        <v>0</v>
      </c>
      <c r="S81" s="368">
        <f t="shared" si="213"/>
        <v>475045.62950632616</v>
      </c>
      <c r="T81" s="377">
        <v>254543.6563217178</v>
      </c>
      <c r="U81" s="376">
        <v>220501.97318460836</v>
      </c>
      <c r="V81" s="376">
        <v>0</v>
      </c>
      <c r="W81" s="376">
        <v>0</v>
      </c>
      <c r="X81" s="370">
        <f t="shared" si="214"/>
        <v>475045.62950632616</v>
      </c>
      <c r="Y81" s="371">
        <f t="shared" si="215"/>
        <v>950091.25901265233</v>
      </c>
      <c r="Z81" s="210">
        <v>52</v>
      </c>
      <c r="AA81" s="376">
        <v>37418.085273396886</v>
      </c>
      <c r="AB81" s="376">
        <v>29568.66082462066</v>
      </c>
      <c r="AC81" s="376">
        <v>0</v>
      </c>
      <c r="AD81" s="376">
        <v>0</v>
      </c>
      <c r="AE81" s="368">
        <f t="shared" si="216"/>
        <v>66986.746098017553</v>
      </c>
      <c r="AF81" s="377">
        <v>37418.085273396886</v>
      </c>
      <c r="AG81" s="376">
        <v>29568.66082462066</v>
      </c>
      <c r="AH81" s="376">
        <v>0</v>
      </c>
      <c r="AI81" s="376">
        <v>0</v>
      </c>
      <c r="AJ81" s="370">
        <f t="shared" si="217"/>
        <v>66986.746098017553</v>
      </c>
      <c r="AK81" s="371">
        <f t="shared" si="218"/>
        <v>133973.49219603511</v>
      </c>
      <c r="AL81" s="210">
        <v>52</v>
      </c>
      <c r="AM81" s="376">
        <v>802391.40707347041</v>
      </c>
      <c r="AN81" s="376">
        <v>719454.55132066947</v>
      </c>
      <c r="AO81" s="376">
        <v>0</v>
      </c>
      <c r="AP81" s="376">
        <v>0</v>
      </c>
      <c r="AQ81" s="368">
        <f t="shared" si="219"/>
        <v>1521845.95839414</v>
      </c>
      <c r="AR81" s="377">
        <v>802391.40707347041</v>
      </c>
      <c r="AS81" s="376">
        <v>719454.55132066947</v>
      </c>
      <c r="AT81" s="376">
        <v>0</v>
      </c>
      <c r="AU81" s="376">
        <v>0</v>
      </c>
      <c r="AV81" s="370">
        <f t="shared" si="220"/>
        <v>1521845.95839414</v>
      </c>
      <c r="AW81" s="371">
        <f t="shared" si="221"/>
        <v>3043691.91678828</v>
      </c>
      <c r="AX81" s="210">
        <v>52</v>
      </c>
      <c r="AY81" s="376">
        <v>10235.440366265515</v>
      </c>
      <c r="AZ81" s="376">
        <v>7726.484235579268</v>
      </c>
      <c r="BA81" s="376">
        <v>0</v>
      </c>
      <c r="BB81" s="376">
        <v>0</v>
      </c>
      <c r="BC81" s="368">
        <f t="shared" si="222"/>
        <v>17961.924601844781</v>
      </c>
      <c r="BD81" s="377">
        <v>10235.440366265515</v>
      </c>
      <c r="BE81" s="376">
        <v>7726.484235579268</v>
      </c>
      <c r="BF81" s="376">
        <v>0</v>
      </c>
      <c r="BG81" s="376">
        <v>0</v>
      </c>
      <c r="BH81" s="370">
        <f t="shared" si="223"/>
        <v>17961.924601844781</v>
      </c>
      <c r="BI81" s="371">
        <f t="shared" si="224"/>
        <v>35923.849203689562</v>
      </c>
      <c r="BJ81" s="210">
        <v>52</v>
      </c>
      <c r="BK81" s="376">
        <v>0</v>
      </c>
      <c r="BL81" s="376">
        <v>0</v>
      </c>
      <c r="BM81" s="376">
        <v>0</v>
      </c>
      <c r="BN81" s="376">
        <v>0</v>
      </c>
      <c r="BO81" s="368">
        <f t="shared" si="225"/>
        <v>0</v>
      </c>
      <c r="BP81" s="377">
        <v>0</v>
      </c>
      <c r="BQ81" s="376">
        <v>0</v>
      </c>
      <c r="BR81" s="376">
        <v>0</v>
      </c>
      <c r="BS81" s="376">
        <v>0</v>
      </c>
      <c r="BT81" s="370">
        <f t="shared" si="226"/>
        <v>0</v>
      </c>
      <c r="BU81" s="371">
        <f t="shared" si="227"/>
        <v>0</v>
      </c>
      <c r="BV81" s="210">
        <v>52</v>
      </c>
      <c r="BW81" s="376">
        <v>18289.55737578592</v>
      </c>
      <c r="BX81" s="376">
        <v>16047.31341235694</v>
      </c>
      <c r="BY81" s="376">
        <v>0</v>
      </c>
      <c r="BZ81" s="376">
        <v>0</v>
      </c>
      <c r="CA81" s="368">
        <f t="shared" si="228"/>
        <v>34336.870788142856</v>
      </c>
      <c r="CB81" s="377">
        <v>18289.55737578592</v>
      </c>
      <c r="CC81" s="376">
        <v>16047.31341235694</v>
      </c>
      <c r="CD81" s="376">
        <v>0</v>
      </c>
      <c r="CE81" s="376">
        <v>0</v>
      </c>
      <c r="CF81" s="370">
        <f t="shared" si="229"/>
        <v>34336.870788142856</v>
      </c>
      <c r="CG81" s="371">
        <f t="shared" si="230"/>
        <v>68673.741576285713</v>
      </c>
      <c r="CH81" s="210">
        <v>52</v>
      </c>
      <c r="CI81" s="370">
        <f t="shared" si="231"/>
        <v>1412658.5646490061</v>
      </c>
      <c r="CJ81" s="370">
        <f t="shared" si="231"/>
        <v>1207114.575573961</v>
      </c>
      <c r="CK81" s="370">
        <f t="shared" si="231"/>
        <v>0</v>
      </c>
      <c r="CL81" s="370">
        <f t="shared" si="231"/>
        <v>0</v>
      </c>
      <c r="CM81" s="372">
        <f t="shared" si="234"/>
        <v>2619773.1402229671</v>
      </c>
      <c r="CN81" s="370">
        <f t="shared" si="232"/>
        <v>1412658.5646490061</v>
      </c>
      <c r="CO81" s="370">
        <f t="shared" si="232"/>
        <v>1207114.575573961</v>
      </c>
      <c r="CP81" s="370">
        <f t="shared" si="232"/>
        <v>0</v>
      </c>
      <c r="CQ81" s="370">
        <f t="shared" si="232"/>
        <v>0</v>
      </c>
      <c r="CR81" s="372">
        <f t="shared" si="235"/>
        <v>2619773.1402229671</v>
      </c>
      <c r="CS81" s="370">
        <f t="shared" si="233"/>
        <v>2825317.1292980122</v>
      </c>
      <c r="CT81" s="370">
        <f t="shared" si="233"/>
        <v>2414229.151147922</v>
      </c>
      <c r="CU81" s="370">
        <f t="shared" si="233"/>
        <v>0</v>
      </c>
      <c r="CV81" s="370">
        <f t="shared" si="233"/>
        <v>0</v>
      </c>
      <c r="CW81" s="372">
        <f t="shared" si="236"/>
        <v>5239546.2804459343</v>
      </c>
    </row>
    <row r="82" spans="1:135" ht="15.75" customHeight="1">
      <c r="A82" s="79" t="s">
        <v>284</v>
      </c>
      <c r="B82" s="210">
        <v>53</v>
      </c>
      <c r="C82" s="376">
        <v>3379.4695208295393</v>
      </c>
      <c r="D82" s="376">
        <v>2087.0689298621719</v>
      </c>
      <c r="E82" s="376">
        <v>0</v>
      </c>
      <c r="F82" s="376">
        <v>0</v>
      </c>
      <c r="G82" s="368">
        <f t="shared" si="210"/>
        <v>5466.5384506917108</v>
      </c>
      <c r="H82" s="377">
        <v>3379.4695208295393</v>
      </c>
      <c r="I82" s="376">
        <v>2087.0689298621719</v>
      </c>
      <c r="J82" s="376">
        <v>0</v>
      </c>
      <c r="K82" s="376">
        <v>0</v>
      </c>
      <c r="L82" s="370">
        <f t="shared" si="211"/>
        <v>5466.5384506917108</v>
      </c>
      <c r="M82" s="371">
        <f t="shared" si="212"/>
        <v>10933.076901383422</v>
      </c>
      <c r="N82" s="210">
        <v>53</v>
      </c>
      <c r="O82" s="376">
        <v>2968.5322889973427</v>
      </c>
      <c r="P82" s="376">
        <v>2152.3351576896889</v>
      </c>
      <c r="Q82" s="376">
        <v>0</v>
      </c>
      <c r="R82" s="376">
        <v>0</v>
      </c>
      <c r="S82" s="368">
        <f t="shared" si="213"/>
        <v>5120.8674466870316</v>
      </c>
      <c r="T82" s="377">
        <v>2968.5322889973427</v>
      </c>
      <c r="U82" s="376">
        <v>2152.3351576896889</v>
      </c>
      <c r="V82" s="376">
        <v>0</v>
      </c>
      <c r="W82" s="376">
        <v>0</v>
      </c>
      <c r="X82" s="370">
        <f t="shared" si="214"/>
        <v>5120.8674466870316</v>
      </c>
      <c r="Y82" s="371">
        <f t="shared" si="215"/>
        <v>10241.734893374063</v>
      </c>
      <c r="Z82" s="210">
        <v>53</v>
      </c>
      <c r="AA82" s="376">
        <v>436.37620332657048</v>
      </c>
      <c r="AB82" s="376">
        <v>288.62176305946639</v>
      </c>
      <c r="AC82" s="376">
        <v>0</v>
      </c>
      <c r="AD82" s="376">
        <v>0</v>
      </c>
      <c r="AE82" s="368">
        <f t="shared" si="216"/>
        <v>724.99796638603686</v>
      </c>
      <c r="AF82" s="377">
        <v>436.37620332657048</v>
      </c>
      <c r="AG82" s="376">
        <v>288.62176305946639</v>
      </c>
      <c r="AH82" s="376">
        <v>0</v>
      </c>
      <c r="AI82" s="376">
        <v>0</v>
      </c>
      <c r="AJ82" s="370">
        <f t="shared" si="217"/>
        <v>724.99796638603686</v>
      </c>
      <c r="AK82" s="371">
        <f t="shared" si="218"/>
        <v>1449.9959327720737</v>
      </c>
      <c r="AL82" s="210">
        <v>53</v>
      </c>
      <c r="AM82" s="376">
        <v>9357.6278220074455</v>
      </c>
      <c r="AN82" s="376">
        <v>7022.6461142408862</v>
      </c>
      <c r="AO82" s="376">
        <v>0</v>
      </c>
      <c r="AP82" s="376">
        <v>0</v>
      </c>
      <c r="AQ82" s="368">
        <f t="shared" si="219"/>
        <v>16380.273936248332</v>
      </c>
      <c r="AR82" s="377">
        <v>9357.6278220074455</v>
      </c>
      <c r="AS82" s="376">
        <v>7022.6461142408862</v>
      </c>
      <c r="AT82" s="376">
        <v>0</v>
      </c>
      <c r="AU82" s="376">
        <v>0</v>
      </c>
      <c r="AV82" s="370">
        <f t="shared" si="220"/>
        <v>16380.273936248332</v>
      </c>
      <c r="AW82" s="371">
        <f t="shared" si="221"/>
        <v>32760.547872496663</v>
      </c>
      <c r="AX82" s="210">
        <v>53</v>
      </c>
      <c r="AY82" s="376">
        <v>119.36748162744755</v>
      </c>
      <c r="AZ82" s="376">
        <v>75.418752156242476</v>
      </c>
      <c r="BA82" s="376">
        <v>0</v>
      </c>
      <c r="BB82" s="376">
        <v>0</v>
      </c>
      <c r="BC82" s="368">
        <f t="shared" si="222"/>
        <v>194.78623378369002</v>
      </c>
      <c r="BD82" s="377">
        <v>119.36748162744755</v>
      </c>
      <c r="BE82" s="376">
        <v>75.418752156242476</v>
      </c>
      <c r="BF82" s="376">
        <v>0</v>
      </c>
      <c r="BG82" s="376">
        <v>0</v>
      </c>
      <c r="BH82" s="370">
        <f t="shared" si="223"/>
        <v>194.78623378369002</v>
      </c>
      <c r="BI82" s="371">
        <f t="shared" si="224"/>
        <v>389.57246756738004</v>
      </c>
      <c r="BJ82" s="210">
        <v>53</v>
      </c>
      <c r="BK82" s="376">
        <v>0</v>
      </c>
      <c r="BL82" s="376">
        <v>0</v>
      </c>
      <c r="BM82" s="376">
        <v>0</v>
      </c>
      <c r="BN82" s="376">
        <v>0</v>
      </c>
      <c r="BO82" s="368">
        <f t="shared" si="225"/>
        <v>0</v>
      </c>
      <c r="BP82" s="377">
        <v>0</v>
      </c>
      <c r="BQ82" s="376">
        <v>0</v>
      </c>
      <c r="BR82" s="376">
        <v>0</v>
      </c>
      <c r="BS82" s="376">
        <v>0</v>
      </c>
      <c r="BT82" s="370">
        <f t="shared" si="226"/>
        <v>0</v>
      </c>
      <c r="BU82" s="371">
        <f t="shared" si="227"/>
        <v>0</v>
      </c>
      <c r="BV82" s="210">
        <v>53</v>
      </c>
      <c r="BW82" s="376">
        <v>213.29599176052102</v>
      </c>
      <c r="BX82" s="376">
        <v>156.63894678604208</v>
      </c>
      <c r="BY82" s="376">
        <v>0</v>
      </c>
      <c r="BZ82" s="376">
        <v>0</v>
      </c>
      <c r="CA82" s="368">
        <f t="shared" si="228"/>
        <v>369.9349385465631</v>
      </c>
      <c r="CB82" s="377">
        <v>213.29599176052102</v>
      </c>
      <c r="CC82" s="376">
        <v>156.63894678604208</v>
      </c>
      <c r="CD82" s="376">
        <v>0</v>
      </c>
      <c r="CE82" s="376">
        <v>0</v>
      </c>
      <c r="CF82" s="370">
        <f t="shared" si="229"/>
        <v>369.9349385465631</v>
      </c>
      <c r="CG82" s="371">
        <f t="shared" si="230"/>
        <v>739.86987709312621</v>
      </c>
      <c r="CH82" s="210">
        <v>53</v>
      </c>
      <c r="CI82" s="370">
        <f t="shared" si="231"/>
        <v>16474.669308548866</v>
      </c>
      <c r="CJ82" s="370">
        <f t="shared" si="231"/>
        <v>11782.729663794496</v>
      </c>
      <c r="CK82" s="370">
        <f t="shared" si="231"/>
        <v>0</v>
      </c>
      <c r="CL82" s="370">
        <f t="shared" si="231"/>
        <v>0</v>
      </c>
      <c r="CM82" s="372">
        <f t="shared" si="234"/>
        <v>28257.398972343362</v>
      </c>
      <c r="CN82" s="370">
        <f t="shared" si="232"/>
        <v>16474.669308548866</v>
      </c>
      <c r="CO82" s="370">
        <f t="shared" si="232"/>
        <v>11782.729663794496</v>
      </c>
      <c r="CP82" s="370">
        <f t="shared" si="232"/>
        <v>0</v>
      </c>
      <c r="CQ82" s="370">
        <f t="shared" si="232"/>
        <v>0</v>
      </c>
      <c r="CR82" s="372">
        <f t="shared" si="235"/>
        <v>28257.398972343362</v>
      </c>
      <c r="CS82" s="370">
        <f t="shared" si="233"/>
        <v>32949.338617097732</v>
      </c>
      <c r="CT82" s="370">
        <f t="shared" si="233"/>
        <v>23565.459327588993</v>
      </c>
      <c r="CU82" s="370">
        <f t="shared" si="233"/>
        <v>0</v>
      </c>
      <c r="CV82" s="370">
        <f t="shared" si="233"/>
        <v>0</v>
      </c>
      <c r="CW82" s="372">
        <f t="shared" si="236"/>
        <v>56514.797944686725</v>
      </c>
    </row>
    <row r="83" spans="1:135" ht="15.75" customHeight="1">
      <c r="A83" s="79" t="s">
        <v>286</v>
      </c>
      <c r="B83" s="210">
        <v>54</v>
      </c>
      <c r="C83" s="376">
        <v>0</v>
      </c>
      <c r="D83" s="376">
        <v>0</v>
      </c>
      <c r="E83" s="376">
        <v>0</v>
      </c>
      <c r="F83" s="376">
        <v>0</v>
      </c>
      <c r="G83" s="368">
        <f t="shared" si="210"/>
        <v>0</v>
      </c>
      <c r="H83" s="377">
        <v>0</v>
      </c>
      <c r="I83" s="376">
        <v>0</v>
      </c>
      <c r="J83" s="376">
        <v>0</v>
      </c>
      <c r="K83" s="376">
        <v>0</v>
      </c>
      <c r="L83" s="370">
        <f t="shared" si="211"/>
        <v>0</v>
      </c>
      <c r="M83" s="371">
        <f t="shared" si="212"/>
        <v>0</v>
      </c>
      <c r="N83" s="210">
        <v>54</v>
      </c>
      <c r="O83" s="376">
        <v>0</v>
      </c>
      <c r="P83" s="376">
        <v>0</v>
      </c>
      <c r="Q83" s="376">
        <v>0</v>
      </c>
      <c r="R83" s="376">
        <v>0</v>
      </c>
      <c r="S83" s="368">
        <f t="shared" si="213"/>
        <v>0</v>
      </c>
      <c r="T83" s="377">
        <v>0</v>
      </c>
      <c r="U83" s="376">
        <v>0</v>
      </c>
      <c r="V83" s="376">
        <v>0</v>
      </c>
      <c r="W83" s="376">
        <v>0</v>
      </c>
      <c r="X83" s="370">
        <f t="shared" si="214"/>
        <v>0</v>
      </c>
      <c r="Y83" s="371">
        <f t="shared" si="215"/>
        <v>0</v>
      </c>
      <c r="Z83" s="210">
        <v>54</v>
      </c>
      <c r="AA83" s="376">
        <v>0</v>
      </c>
      <c r="AB83" s="376">
        <v>0</v>
      </c>
      <c r="AC83" s="376">
        <v>0</v>
      </c>
      <c r="AD83" s="376">
        <v>0</v>
      </c>
      <c r="AE83" s="368">
        <f t="shared" si="216"/>
        <v>0</v>
      </c>
      <c r="AF83" s="377">
        <v>0</v>
      </c>
      <c r="AG83" s="376">
        <v>0</v>
      </c>
      <c r="AH83" s="376">
        <v>0</v>
      </c>
      <c r="AI83" s="376">
        <v>0</v>
      </c>
      <c r="AJ83" s="370">
        <f t="shared" si="217"/>
        <v>0</v>
      </c>
      <c r="AK83" s="371">
        <f t="shared" si="218"/>
        <v>0</v>
      </c>
      <c r="AL83" s="210">
        <v>54</v>
      </c>
      <c r="AM83" s="376">
        <v>0</v>
      </c>
      <c r="AN83" s="376">
        <v>0</v>
      </c>
      <c r="AO83" s="376">
        <v>0</v>
      </c>
      <c r="AP83" s="376">
        <v>0</v>
      </c>
      <c r="AQ83" s="368">
        <f t="shared" si="219"/>
        <v>0</v>
      </c>
      <c r="AR83" s="377">
        <v>0</v>
      </c>
      <c r="AS83" s="376">
        <v>0</v>
      </c>
      <c r="AT83" s="376">
        <v>0</v>
      </c>
      <c r="AU83" s="376">
        <v>0</v>
      </c>
      <c r="AV83" s="370">
        <f t="shared" si="220"/>
        <v>0</v>
      </c>
      <c r="AW83" s="371">
        <f t="shared" si="221"/>
        <v>0</v>
      </c>
      <c r="AX83" s="210">
        <v>54</v>
      </c>
      <c r="AY83" s="376">
        <v>0</v>
      </c>
      <c r="AZ83" s="376">
        <v>0</v>
      </c>
      <c r="BA83" s="376">
        <v>0</v>
      </c>
      <c r="BB83" s="376">
        <v>0</v>
      </c>
      <c r="BC83" s="368">
        <f t="shared" si="222"/>
        <v>0</v>
      </c>
      <c r="BD83" s="377">
        <v>0</v>
      </c>
      <c r="BE83" s="376">
        <v>0</v>
      </c>
      <c r="BF83" s="376">
        <v>0</v>
      </c>
      <c r="BG83" s="376">
        <v>0</v>
      </c>
      <c r="BH83" s="370">
        <f t="shared" si="223"/>
        <v>0</v>
      </c>
      <c r="BI83" s="371">
        <f t="shared" si="224"/>
        <v>0</v>
      </c>
      <c r="BJ83" s="210">
        <v>54</v>
      </c>
      <c r="BK83" s="376">
        <v>0</v>
      </c>
      <c r="BL83" s="376">
        <v>0</v>
      </c>
      <c r="BM83" s="376">
        <v>0</v>
      </c>
      <c r="BN83" s="376">
        <v>0</v>
      </c>
      <c r="BO83" s="368">
        <f t="shared" si="225"/>
        <v>0</v>
      </c>
      <c r="BP83" s="377">
        <v>0</v>
      </c>
      <c r="BQ83" s="376">
        <v>0</v>
      </c>
      <c r="BR83" s="376">
        <v>0</v>
      </c>
      <c r="BS83" s="376">
        <v>0</v>
      </c>
      <c r="BT83" s="370">
        <f t="shared" si="226"/>
        <v>0</v>
      </c>
      <c r="BU83" s="371">
        <f t="shared" si="227"/>
        <v>0</v>
      </c>
      <c r="BV83" s="210">
        <v>54</v>
      </c>
      <c r="BW83" s="376">
        <v>0</v>
      </c>
      <c r="BX83" s="376">
        <v>0</v>
      </c>
      <c r="BY83" s="376">
        <v>0</v>
      </c>
      <c r="BZ83" s="376">
        <v>0</v>
      </c>
      <c r="CA83" s="368">
        <f t="shared" si="228"/>
        <v>0</v>
      </c>
      <c r="CB83" s="377">
        <v>0</v>
      </c>
      <c r="CC83" s="376">
        <v>0</v>
      </c>
      <c r="CD83" s="376">
        <v>0</v>
      </c>
      <c r="CE83" s="376">
        <v>0</v>
      </c>
      <c r="CF83" s="370">
        <f t="shared" si="229"/>
        <v>0</v>
      </c>
      <c r="CG83" s="371">
        <f t="shared" si="230"/>
        <v>0</v>
      </c>
      <c r="CH83" s="210">
        <v>54</v>
      </c>
      <c r="CI83" s="370">
        <f t="shared" si="231"/>
        <v>0</v>
      </c>
      <c r="CJ83" s="370">
        <f t="shared" si="231"/>
        <v>0</v>
      </c>
      <c r="CK83" s="370">
        <f t="shared" si="231"/>
        <v>0</v>
      </c>
      <c r="CL83" s="370">
        <f t="shared" si="231"/>
        <v>0</v>
      </c>
      <c r="CM83" s="372">
        <f t="shared" si="234"/>
        <v>0</v>
      </c>
      <c r="CN83" s="370">
        <f t="shared" si="232"/>
        <v>0</v>
      </c>
      <c r="CO83" s="370">
        <f t="shared" si="232"/>
        <v>0</v>
      </c>
      <c r="CP83" s="370">
        <f t="shared" si="232"/>
        <v>0</v>
      </c>
      <c r="CQ83" s="370">
        <f t="shared" si="232"/>
        <v>0</v>
      </c>
      <c r="CR83" s="372">
        <f t="shared" si="235"/>
        <v>0</v>
      </c>
      <c r="CS83" s="370">
        <f t="shared" si="233"/>
        <v>0</v>
      </c>
      <c r="CT83" s="370">
        <f t="shared" si="233"/>
        <v>0</v>
      </c>
      <c r="CU83" s="370">
        <f t="shared" si="233"/>
        <v>0</v>
      </c>
      <c r="CV83" s="370">
        <f t="shared" si="233"/>
        <v>0</v>
      </c>
      <c r="CW83" s="372">
        <f t="shared" si="236"/>
        <v>0</v>
      </c>
    </row>
    <row r="84" spans="1:135" ht="15.75" customHeight="1">
      <c r="A84" s="79" t="s">
        <v>288</v>
      </c>
      <c r="B84" s="210">
        <v>55</v>
      </c>
      <c r="C84" s="376">
        <v>49605.928003670524</v>
      </c>
      <c r="D84" s="376">
        <v>34304.431041207106</v>
      </c>
      <c r="E84" s="376">
        <v>0</v>
      </c>
      <c r="F84" s="376">
        <v>0</v>
      </c>
      <c r="G84" s="368">
        <f t="shared" si="210"/>
        <v>83910.359044877638</v>
      </c>
      <c r="H84" s="377">
        <v>49605.928003670524</v>
      </c>
      <c r="I84" s="376">
        <v>34304.431041207106</v>
      </c>
      <c r="J84" s="376">
        <v>0</v>
      </c>
      <c r="K84" s="376">
        <v>0</v>
      </c>
      <c r="L84" s="370">
        <f t="shared" si="211"/>
        <v>83910.359044877638</v>
      </c>
      <c r="M84" s="371">
        <f t="shared" si="212"/>
        <v>167820.71808975528</v>
      </c>
      <c r="N84" s="210">
        <v>55</v>
      </c>
      <c r="O84" s="376">
        <v>43573.939074445974</v>
      </c>
      <c r="P84" s="376">
        <v>35377.189482384536</v>
      </c>
      <c r="Q84" s="376">
        <v>0</v>
      </c>
      <c r="R84" s="376">
        <v>0</v>
      </c>
      <c r="S84" s="368">
        <f t="shared" si="213"/>
        <v>78951.128556830517</v>
      </c>
      <c r="T84" s="377">
        <v>43573.939074445974</v>
      </c>
      <c r="U84" s="376">
        <v>35377.189482384536</v>
      </c>
      <c r="V84" s="376">
        <v>0</v>
      </c>
      <c r="W84" s="376">
        <v>0</v>
      </c>
      <c r="X84" s="370">
        <f t="shared" si="214"/>
        <v>78951.128556830517</v>
      </c>
      <c r="Y84" s="371">
        <f t="shared" si="215"/>
        <v>157902.25711366103</v>
      </c>
      <c r="Z84" s="210">
        <v>55</v>
      </c>
      <c r="AA84" s="376">
        <v>6405.3977677003641</v>
      </c>
      <c r="AB84" s="376">
        <v>4743.9762176512959</v>
      </c>
      <c r="AC84" s="376">
        <v>0</v>
      </c>
      <c r="AD84" s="376">
        <v>0</v>
      </c>
      <c r="AE84" s="368">
        <f t="shared" si="216"/>
        <v>11149.37398535166</v>
      </c>
      <c r="AF84" s="377">
        <v>6405.3977677003641</v>
      </c>
      <c r="AG84" s="376">
        <v>4743.9762176512959</v>
      </c>
      <c r="AH84" s="376">
        <v>0</v>
      </c>
      <c r="AI84" s="376">
        <v>0</v>
      </c>
      <c r="AJ84" s="370">
        <f t="shared" si="217"/>
        <v>11149.37398535166</v>
      </c>
      <c r="AK84" s="371">
        <f t="shared" si="218"/>
        <v>22298.74797070332</v>
      </c>
      <c r="AL84" s="210">
        <v>55</v>
      </c>
      <c r="AM84" s="376">
        <v>137357.00504548493</v>
      </c>
      <c r="AN84" s="376">
        <v>115428.80827069134</v>
      </c>
      <c r="AO84" s="376">
        <v>0</v>
      </c>
      <c r="AP84" s="376">
        <v>0</v>
      </c>
      <c r="AQ84" s="368">
        <f t="shared" si="219"/>
        <v>252785.81331617627</v>
      </c>
      <c r="AR84" s="377">
        <v>137357.00504548493</v>
      </c>
      <c r="AS84" s="376">
        <v>115428.80827069134</v>
      </c>
      <c r="AT84" s="376">
        <v>0</v>
      </c>
      <c r="AU84" s="376">
        <v>0</v>
      </c>
      <c r="AV84" s="370">
        <f t="shared" si="220"/>
        <v>252785.81331617627</v>
      </c>
      <c r="AW84" s="371">
        <f t="shared" si="221"/>
        <v>505571.62663235253</v>
      </c>
      <c r="AX84" s="210">
        <v>55</v>
      </c>
      <c r="AY84" s="376">
        <v>1752.1491651557048</v>
      </c>
      <c r="AZ84" s="376">
        <v>1239.6319764716955</v>
      </c>
      <c r="BA84" s="376">
        <v>0</v>
      </c>
      <c r="BB84" s="376">
        <v>0</v>
      </c>
      <c r="BC84" s="368">
        <f t="shared" si="222"/>
        <v>2991.7811416274003</v>
      </c>
      <c r="BD84" s="377">
        <v>1752.1491651557048</v>
      </c>
      <c r="BE84" s="376">
        <v>1239.6319764716955</v>
      </c>
      <c r="BF84" s="376">
        <v>0</v>
      </c>
      <c r="BG84" s="376">
        <v>0</v>
      </c>
      <c r="BH84" s="370">
        <f t="shared" si="223"/>
        <v>2991.7811416274003</v>
      </c>
      <c r="BI84" s="371">
        <f t="shared" si="224"/>
        <v>5983.5622832548006</v>
      </c>
      <c r="BJ84" s="210">
        <v>55</v>
      </c>
      <c r="BK84" s="376">
        <v>0</v>
      </c>
      <c r="BL84" s="376">
        <v>0</v>
      </c>
      <c r="BM84" s="376">
        <v>0</v>
      </c>
      <c r="BN84" s="376">
        <v>0</v>
      </c>
      <c r="BO84" s="368">
        <f t="shared" si="225"/>
        <v>0</v>
      </c>
      <c r="BP84" s="377">
        <v>0</v>
      </c>
      <c r="BQ84" s="376">
        <v>0</v>
      </c>
      <c r="BR84" s="376">
        <v>0</v>
      </c>
      <c r="BS84" s="376">
        <v>0</v>
      </c>
      <c r="BT84" s="370">
        <f t="shared" si="226"/>
        <v>0</v>
      </c>
      <c r="BU84" s="371">
        <f t="shared" si="227"/>
        <v>0</v>
      </c>
      <c r="BV84" s="210">
        <v>55</v>
      </c>
      <c r="BW84" s="376">
        <v>3130.8894918356036</v>
      </c>
      <c r="BX84" s="376">
        <v>2574.6202588258288</v>
      </c>
      <c r="BY84" s="376">
        <v>0</v>
      </c>
      <c r="BZ84" s="376">
        <v>0</v>
      </c>
      <c r="CA84" s="368">
        <f t="shared" si="228"/>
        <v>5705.5097506614329</v>
      </c>
      <c r="CB84" s="377">
        <v>3130.8894918356036</v>
      </c>
      <c r="CC84" s="376">
        <v>2574.6202588258288</v>
      </c>
      <c r="CD84" s="376">
        <v>0</v>
      </c>
      <c r="CE84" s="376">
        <v>0</v>
      </c>
      <c r="CF84" s="370">
        <f t="shared" si="229"/>
        <v>5705.5097506614329</v>
      </c>
      <c r="CG84" s="371">
        <f t="shared" si="230"/>
        <v>11411.019501322866</v>
      </c>
      <c r="CH84" s="210">
        <v>55</v>
      </c>
      <c r="CI84" s="370">
        <f t="shared" si="231"/>
        <v>241825.30854829311</v>
      </c>
      <c r="CJ84" s="370">
        <f t="shared" si="231"/>
        <v>193668.65724723181</v>
      </c>
      <c r="CK84" s="370">
        <f t="shared" si="231"/>
        <v>0</v>
      </c>
      <c r="CL84" s="370">
        <f t="shared" si="231"/>
        <v>0</v>
      </c>
      <c r="CM84" s="372">
        <f t="shared" si="234"/>
        <v>435493.96579552488</v>
      </c>
      <c r="CN84" s="370">
        <f t="shared" si="232"/>
        <v>241825.30854829311</v>
      </c>
      <c r="CO84" s="370">
        <f t="shared" si="232"/>
        <v>193668.65724723181</v>
      </c>
      <c r="CP84" s="370">
        <f t="shared" si="232"/>
        <v>0</v>
      </c>
      <c r="CQ84" s="370">
        <f t="shared" si="232"/>
        <v>0</v>
      </c>
      <c r="CR84" s="372">
        <f t="shared" si="235"/>
        <v>435493.96579552488</v>
      </c>
      <c r="CS84" s="370">
        <f t="shared" si="233"/>
        <v>483650.61709658621</v>
      </c>
      <c r="CT84" s="370">
        <f t="shared" si="233"/>
        <v>387337.31449446362</v>
      </c>
      <c r="CU84" s="370">
        <f t="shared" si="233"/>
        <v>0</v>
      </c>
      <c r="CV84" s="370">
        <f t="shared" si="233"/>
        <v>0</v>
      </c>
      <c r="CW84" s="372">
        <f t="shared" si="236"/>
        <v>870987.93159104977</v>
      </c>
    </row>
    <row r="85" spans="1:135" ht="15.75" customHeight="1">
      <c r="A85" s="79" t="s">
        <v>290</v>
      </c>
      <c r="B85" s="210">
        <v>56</v>
      </c>
      <c r="C85" s="376">
        <v>2153.3950320544564</v>
      </c>
      <c r="D85" s="376">
        <v>2616.2026286155087</v>
      </c>
      <c r="E85" s="376">
        <v>0</v>
      </c>
      <c r="F85" s="376">
        <v>0</v>
      </c>
      <c r="G85" s="368">
        <f t="shared" si="210"/>
        <v>4769.5976606699651</v>
      </c>
      <c r="H85" s="377">
        <v>2153.3950320544564</v>
      </c>
      <c r="I85" s="376">
        <v>2616.2026286155087</v>
      </c>
      <c r="J85" s="376">
        <v>0</v>
      </c>
      <c r="K85" s="376">
        <v>0</v>
      </c>
      <c r="L85" s="370">
        <f t="shared" si="211"/>
        <v>4769.5976606699651</v>
      </c>
      <c r="M85" s="371">
        <f t="shared" si="212"/>
        <v>9539.1953213399302</v>
      </c>
      <c r="N85" s="210">
        <v>56</v>
      </c>
      <c r="O85" s="376">
        <v>1891.546186234285</v>
      </c>
      <c r="P85" s="376">
        <v>2698.0157754450415</v>
      </c>
      <c r="Q85" s="376">
        <v>0</v>
      </c>
      <c r="R85" s="376">
        <v>0</v>
      </c>
      <c r="S85" s="368">
        <f t="shared" si="213"/>
        <v>4589.5619616793265</v>
      </c>
      <c r="T85" s="377">
        <v>1891.546186234285</v>
      </c>
      <c r="U85" s="376">
        <v>2698.0157754450415</v>
      </c>
      <c r="V85" s="376">
        <v>0</v>
      </c>
      <c r="W85" s="376">
        <v>0</v>
      </c>
      <c r="X85" s="370">
        <f t="shared" si="214"/>
        <v>4589.5619616793265</v>
      </c>
      <c r="Y85" s="371">
        <f t="shared" si="215"/>
        <v>9179.123923358653</v>
      </c>
      <c r="Z85" s="210">
        <v>56</v>
      </c>
      <c r="AA85" s="376">
        <v>278.05853627570571</v>
      </c>
      <c r="AB85" s="376">
        <v>361.79591597949008</v>
      </c>
      <c r="AC85" s="376">
        <v>0</v>
      </c>
      <c r="AD85" s="376">
        <v>0</v>
      </c>
      <c r="AE85" s="368">
        <f t="shared" si="216"/>
        <v>639.85445225519584</v>
      </c>
      <c r="AF85" s="377">
        <v>278.05853627570571</v>
      </c>
      <c r="AG85" s="376">
        <v>361.79591597949008</v>
      </c>
      <c r="AH85" s="376">
        <v>0</v>
      </c>
      <c r="AI85" s="376">
        <v>0</v>
      </c>
      <c r="AJ85" s="370">
        <f t="shared" si="217"/>
        <v>639.85445225519584</v>
      </c>
      <c r="AK85" s="371">
        <f t="shared" si="218"/>
        <v>1279.7089045103917</v>
      </c>
      <c r="AL85" s="210">
        <v>56</v>
      </c>
      <c r="AM85" s="376">
        <v>5962.672289105044</v>
      </c>
      <c r="AN85" s="376">
        <v>8803.0945988577441</v>
      </c>
      <c r="AO85" s="376">
        <v>0</v>
      </c>
      <c r="AP85" s="376">
        <v>0</v>
      </c>
      <c r="AQ85" s="368">
        <f t="shared" si="219"/>
        <v>14765.766887962789</v>
      </c>
      <c r="AR85" s="377">
        <v>5962.672289105044</v>
      </c>
      <c r="AS85" s="376">
        <v>8803.0945988577441</v>
      </c>
      <c r="AT85" s="376">
        <v>0</v>
      </c>
      <c r="AU85" s="376">
        <v>0</v>
      </c>
      <c r="AV85" s="370">
        <f t="shared" si="220"/>
        <v>14765.766887962789</v>
      </c>
      <c r="AW85" s="371">
        <f t="shared" si="221"/>
        <v>29531.533775925578</v>
      </c>
      <c r="AX85" s="210">
        <v>56</v>
      </c>
      <c r="AY85" s="376">
        <v>76.060855214430717</v>
      </c>
      <c r="AZ85" s="376">
        <v>94.539636336349162</v>
      </c>
      <c r="BA85" s="376">
        <v>0</v>
      </c>
      <c r="BB85" s="376">
        <v>0</v>
      </c>
      <c r="BC85" s="368">
        <f t="shared" si="222"/>
        <v>170.60049155077988</v>
      </c>
      <c r="BD85" s="377">
        <v>76.060855214430717</v>
      </c>
      <c r="BE85" s="376">
        <v>94.539636336349162</v>
      </c>
      <c r="BF85" s="376">
        <v>0</v>
      </c>
      <c r="BG85" s="376">
        <v>0</v>
      </c>
      <c r="BH85" s="370">
        <f t="shared" si="223"/>
        <v>170.60049155077988</v>
      </c>
      <c r="BI85" s="371">
        <f t="shared" si="224"/>
        <v>341.20098310155976</v>
      </c>
      <c r="BJ85" s="210">
        <v>56</v>
      </c>
      <c r="BK85" s="376">
        <v>0</v>
      </c>
      <c r="BL85" s="376">
        <v>0</v>
      </c>
      <c r="BM85" s="376">
        <v>0</v>
      </c>
      <c r="BN85" s="376">
        <v>0</v>
      </c>
      <c r="BO85" s="368">
        <f t="shared" si="225"/>
        <v>0</v>
      </c>
      <c r="BP85" s="377">
        <v>0</v>
      </c>
      <c r="BQ85" s="376">
        <v>0</v>
      </c>
      <c r="BR85" s="376">
        <v>0</v>
      </c>
      <c r="BS85" s="376">
        <v>0</v>
      </c>
      <c r="BT85" s="370">
        <f t="shared" si="226"/>
        <v>0</v>
      </c>
      <c r="BU85" s="371">
        <f t="shared" si="227"/>
        <v>0</v>
      </c>
      <c r="BV85" s="210">
        <v>56</v>
      </c>
      <c r="BW85" s="376">
        <v>135.91201997332701</v>
      </c>
      <c r="BX85" s="376">
        <v>196.35155239087905</v>
      </c>
      <c r="BY85" s="376">
        <v>0</v>
      </c>
      <c r="BZ85" s="376">
        <v>0</v>
      </c>
      <c r="CA85" s="368">
        <f t="shared" si="228"/>
        <v>332.26357236420608</v>
      </c>
      <c r="CB85" s="377">
        <v>135.91201997332701</v>
      </c>
      <c r="CC85" s="376">
        <v>196.35155239087905</v>
      </c>
      <c r="CD85" s="376">
        <v>0</v>
      </c>
      <c r="CE85" s="376">
        <v>0</v>
      </c>
      <c r="CF85" s="370">
        <f t="shared" si="229"/>
        <v>332.26357236420608</v>
      </c>
      <c r="CG85" s="371">
        <f t="shared" si="230"/>
        <v>664.52714472841217</v>
      </c>
      <c r="CH85" s="210">
        <v>56</v>
      </c>
      <c r="CI85" s="370">
        <f t="shared" si="231"/>
        <v>10497.644918857251</v>
      </c>
      <c r="CJ85" s="370">
        <f t="shared" si="231"/>
        <v>14770.000107625012</v>
      </c>
      <c r="CK85" s="370">
        <f t="shared" si="231"/>
        <v>0</v>
      </c>
      <c r="CL85" s="370">
        <f t="shared" si="231"/>
        <v>0</v>
      </c>
      <c r="CM85" s="372">
        <f t="shared" si="234"/>
        <v>25267.645026482263</v>
      </c>
      <c r="CN85" s="370">
        <f t="shared" si="232"/>
        <v>10497.644918857251</v>
      </c>
      <c r="CO85" s="370">
        <f t="shared" si="232"/>
        <v>14770.000107625012</v>
      </c>
      <c r="CP85" s="370">
        <f t="shared" si="232"/>
        <v>0</v>
      </c>
      <c r="CQ85" s="370">
        <f t="shared" si="232"/>
        <v>0</v>
      </c>
      <c r="CR85" s="372">
        <f t="shared" si="235"/>
        <v>25267.645026482263</v>
      </c>
      <c r="CS85" s="370">
        <f t="shared" si="233"/>
        <v>20995.289837714503</v>
      </c>
      <c r="CT85" s="370">
        <f t="shared" si="233"/>
        <v>29540.000215250024</v>
      </c>
      <c r="CU85" s="370">
        <f t="shared" si="233"/>
        <v>0</v>
      </c>
      <c r="CV85" s="370">
        <f t="shared" si="233"/>
        <v>0</v>
      </c>
      <c r="CW85" s="372">
        <f t="shared" si="236"/>
        <v>50535.290052964527</v>
      </c>
    </row>
    <row r="86" spans="1:135" ht="15.75" customHeight="1">
      <c r="B86" s="210"/>
      <c r="C86" s="171" t="s">
        <v>1362</v>
      </c>
      <c r="D86" s="171" t="s">
        <v>1362</v>
      </c>
      <c r="E86" s="171" t="s">
        <v>1362</v>
      </c>
      <c r="F86" s="171" t="s">
        <v>1362</v>
      </c>
      <c r="G86" s="337"/>
      <c r="H86" s="338" t="s">
        <v>1362</v>
      </c>
      <c r="I86" s="171" t="s">
        <v>1362</v>
      </c>
      <c r="J86" s="171" t="s">
        <v>1362</v>
      </c>
      <c r="K86" s="171" t="s">
        <v>1362</v>
      </c>
      <c r="L86" s="339" t="s">
        <v>1362</v>
      </c>
      <c r="M86" s="338" t="s">
        <v>1362</v>
      </c>
      <c r="N86" s="210"/>
      <c r="O86" s="171" t="s">
        <v>1362</v>
      </c>
      <c r="P86" s="171" t="s">
        <v>1362</v>
      </c>
      <c r="Q86" s="171" t="s">
        <v>1362</v>
      </c>
      <c r="R86" s="171" t="s">
        <v>1362</v>
      </c>
      <c r="S86" s="337"/>
      <c r="T86" s="338" t="s">
        <v>1362</v>
      </c>
      <c r="U86" s="171" t="s">
        <v>1362</v>
      </c>
      <c r="V86" s="171" t="s">
        <v>1362</v>
      </c>
      <c r="W86" s="171" t="s">
        <v>1362</v>
      </c>
      <c r="X86" s="339" t="s">
        <v>1362</v>
      </c>
      <c r="Y86" s="338" t="s">
        <v>1362</v>
      </c>
      <c r="Z86" s="210"/>
      <c r="AA86" s="171" t="s">
        <v>1362</v>
      </c>
      <c r="AB86" s="171" t="s">
        <v>1362</v>
      </c>
      <c r="AC86" s="171" t="s">
        <v>1362</v>
      </c>
      <c r="AD86" s="171" t="s">
        <v>1362</v>
      </c>
      <c r="AE86" s="337"/>
      <c r="AF86" s="338" t="s">
        <v>1362</v>
      </c>
      <c r="AG86" s="171" t="s">
        <v>1362</v>
      </c>
      <c r="AH86" s="171" t="s">
        <v>1362</v>
      </c>
      <c r="AI86" s="171" t="s">
        <v>1362</v>
      </c>
      <c r="AJ86" s="339" t="s">
        <v>1362</v>
      </c>
      <c r="AK86" s="338" t="s">
        <v>1362</v>
      </c>
      <c r="AL86" s="210"/>
      <c r="AM86" s="171" t="s">
        <v>1362</v>
      </c>
      <c r="AN86" s="171" t="s">
        <v>1362</v>
      </c>
      <c r="AO86" s="171" t="s">
        <v>1362</v>
      </c>
      <c r="AP86" s="171" t="s">
        <v>1362</v>
      </c>
      <c r="AQ86" s="337"/>
      <c r="AR86" s="338" t="s">
        <v>1362</v>
      </c>
      <c r="AS86" s="171" t="s">
        <v>1362</v>
      </c>
      <c r="AT86" s="171" t="s">
        <v>1362</v>
      </c>
      <c r="AU86" s="171" t="s">
        <v>1362</v>
      </c>
      <c r="AV86" s="339" t="s">
        <v>1362</v>
      </c>
      <c r="AW86" s="338" t="s">
        <v>1362</v>
      </c>
      <c r="AX86" s="210"/>
      <c r="AY86" s="171" t="s">
        <v>1362</v>
      </c>
      <c r="AZ86" s="171" t="s">
        <v>1362</v>
      </c>
      <c r="BA86" s="171" t="s">
        <v>1362</v>
      </c>
      <c r="BB86" s="171" t="s">
        <v>1362</v>
      </c>
      <c r="BC86" s="337"/>
      <c r="BD86" s="338" t="s">
        <v>1362</v>
      </c>
      <c r="BE86" s="171" t="s">
        <v>1362</v>
      </c>
      <c r="BF86" s="171" t="s">
        <v>1362</v>
      </c>
      <c r="BG86" s="171" t="s">
        <v>1362</v>
      </c>
      <c r="BH86" s="339" t="s">
        <v>1362</v>
      </c>
      <c r="BI86" s="338" t="s">
        <v>1362</v>
      </c>
      <c r="BJ86" s="210"/>
      <c r="BK86" s="171" t="s">
        <v>1362</v>
      </c>
      <c r="BL86" s="171" t="s">
        <v>1362</v>
      </c>
      <c r="BM86" s="171" t="s">
        <v>1362</v>
      </c>
      <c r="BN86" s="171" t="s">
        <v>1362</v>
      </c>
      <c r="BO86" s="337"/>
      <c r="BP86" s="338" t="s">
        <v>1362</v>
      </c>
      <c r="BQ86" s="171" t="s">
        <v>1362</v>
      </c>
      <c r="BR86" s="171" t="s">
        <v>1362</v>
      </c>
      <c r="BS86" s="171" t="s">
        <v>1362</v>
      </c>
      <c r="BT86" s="339" t="s">
        <v>1362</v>
      </c>
      <c r="BU86" s="338" t="s">
        <v>1362</v>
      </c>
      <c r="BV86" s="210"/>
      <c r="BW86" s="171" t="s">
        <v>1362</v>
      </c>
      <c r="BX86" s="171" t="s">
        <v>1362</v>
      </c>
      <c r="BY86" s="171" t="s">
        <v>1362</v>
      </c>
      <c r="BZ86" s="171" t="s">
        <v>1362</v>
      </c>
      <c r="CA86" s="337"/>
      <c r="CB86" s="338" t="s">
        <v>1362</v>
      </c>
      <c r="CC86" s="171" t="s">
        <v>1362</v>
      </c>
      <c r="CD86" s="171" t="s">
        <v>1362</v>
      </c>
      <c r="CE86" s="171" t="s">
        <v>1362</v>
      </c>
      <c r="CF86" s="339" t="s">
        <v>1362</v>
      </c>
      <c r="CG86" s="338" t="s">
        <v>1362</v>
      </c>
      <c r="CH86" s="210"/>
      <c r="CI86" s="339" t="s">
        <v>1362</v>
      </c>
      <c r="CJ86" s="339"/>
      <c r="CK86" s="339"/>
      <c r="CL86" s="339"/>
      <c r="CM86" s="171"/>
      <c r="CN86" s="339" t="s">
        <v>1362</v>
      </c>
      <c r="CO86" s="339"/>
      <c r="CP86" s="339"/>
      <c r="CQ86" s="339"/>
      <c r="CR86" s="171"/>
      <c r="CS86" s="339" t="s">
        <v>1362</v>
      </c>
      <c r="CT86" s="339"/>
      <c r="CU86" s="339"/>
      <c r="CV86" s="339"/>
      <c r="CW86" s="171"/>
    </row>
    <row r="87" spans="1:135" s="14" customFormat="1" ht="15.75" customHeight="1">
      <c r="A87" s="16" t="s">
        <v>292</v>
      </c>
      <c r="B87" s="210">
        <v>57</v>
      </c>
      <c r="C87" s="198">
        <f t="shared" ref="C87:M87" si="237">SUM(C75:C85)</f>
        <v>392078.57860543148</v>
      </c>
      <c r="D87" s="198">
        <f t="shared" si="237"/>
        <v>298207.64964969043</v>
      </c>
      <c r="E87" s="198">
        <f t="shared" si="237"/>
        <v>0</v>
      </c>
      <c r="F87" s="198">
        <f t="shared" si="237"/>
        <v>0</v>
      </c>
      <c r="G87" s="203">
        <f t="shared" si="237"/>
        <v>690286.22825512185</v>
      </c>
      <c r="H87" s="200">
        <f t="shared" si="237"/>
        <v>392465.68097178877</v>
      </c>
      <c r="I87" s="198">
        <f t="shared" si="237"/>
        <v>298591.90466572955</v>
      </c>
      <c r="J87" s="198">
        <f t="shared" si="237"/>
        <v>0</v>
      </c>
      <c r="K87" s="198">
        <f t="shared" si="237"/>
        <v>0</v>
      </c>
      <c r="L87" s="201">
        <f t="shared" si="237"/>
        <v>691057.58563751832</v>
      </c>
      <c r="M87" s="202">
        <f t="shared" si="237"/>
        <v>1381343.8138926404</v>
      </c>
      <c r="N87" s="210">
        <v>57</v>
      </c>
      <c r="O87" s="198">
        <f t="shared" ref="O87:Y87" si="238">SUM(O75:O85)</f>
        <v>344402.54993887641</v>
      </c>
      <c r="P87" s="198">
        <f t="shared" si="238"/>
        <v>307533.11471865227</v>
      </c>
      <c r="Q87" s="198">
        <f t="shared" si="238"/>
        <v>0</v>
      </c>
      <c r="R87" s="198">
        <f t="shared" si="238"/>
        <v>0</v>
      </c>
      <c r="S87" s="203">
        <f t="shared" si="238"/>
        <v>651935.66465752886</v>
      </c>
      <c r="T87" s="200">
        <f t="shared" si="238"/>
        <v>344742.58137475594</v>
      </c>
      <c r="U87" s="198">
        <f t="shared" si="238"/>
        <v>307929.38604860514</v>
      </c>
      <c r="V87" s="198">
        <f t="shared" si="238"/>
        <v>0</v>
      </c>
      <c r="W87" s="198">
        <f t="shared" si="238"/>
        <v>0</v>
      </c>
      <c r="X87" s="201">
        <f t="shared" si="238"/>
        <v>652671.96742336114</v>
      </c>
      <c r="Y87" s="202">
        <f t="shared" si="238"/>
        <v>1304607.63208089</v>
      </c>
      <c r="Z87" s="210">
        <v>57</v>
      </c>
      <c r="AA87" s="198">
        <f t="shared" ref="AA87:AK87" si="239">SUM(AA75:AA85)</f>
        <v>50627.401869722773</v>
      </c>
      <c r="AB87" s="198">
        <f t="shared" si="239"/>
        <v>41239.278860520084</v>
      </c>
      <c r="AC87" s="198">
        <f t="shared" si="239"/>
        <v>0</v>
      </c>
      <c r="AD87" s="198">
        <f t="shared" si="239"/>
        <v>0</v>
      </c>
      <c r="AE87" s="203">
        <f t="shared" si="239"/>
        <v>91866.680730242864</v>
      </c>
      <c r="AF87" s="200">
        <f t="shared" si="239"/>
        <v>50677.386714944354</v>
      </c>
      <c r="AG87" s="198">
        <f t="shared" si="239"/>
        <v>41292.417670938288</v>
      </c>
      <c r="AH87" s="198">
        <f t="shared" si="239"/>
        <v>0</v>
      </c>
      <c r="AI87" s="198">
        <f t="shared" si="239"/>
        <v>0</v>
      </c>
      <c r="AJ87" s="201">
        <f t="shared" si="239"/>
        <v>91969.804385882657</v>
      </c>
      <c r="AK87" s="202">
        <f t="shared" si="239"/>
        <v>183836.48511612552</v>
      </c>
      <c r="AL87" s="210">
        <v>57</v>
      </c>
      <c r="AM87" s="198">
        <f t="shared" ref="AM87:AW87" si="240">SUM(AM75:AM85)</f>
        <v>1085651.2813498399</v>
      </c>
      <c r="AN87" s="198">
        <f t="shared" si="240"/>
        <v>1003420.0414202926</v>
      </c>
      <c r="AO87" s="198">
        <f t="shared" si="240"/>
        <v>0</v>
      </c>
      <c r="AP87" s="198">
        <f t="shared" si="240"/>
        <v>0</v>
      </c>
      <c r="AQ87" s="203">
        <f t="shared" si="240"/>
        <v>2089071.3227701327</v>
      </c>
      <c r="AR87" s="200">
        <f t="shared" si="240"/>
        <v>1086723.153681004</v>
      </c>
      <c r="AS87" s="198">
        <f t="shared" si="240"/>
        <v>1004712.9967974029</v>
      </c>
      <c r="AT87" s="198">
        <f t="shared" si="240"/>
        <v>0</v>
      </c>
      <c r="AU87" s="198">
        <f t="shared" si="240"/>
        <v>0</v>
      </c>
      <c r="AV87" s="201">
        <f t="shared" si="240"/>
        <v>2091436.150478407</v>
      </c>
      <c r="AW87" s="202">
        <f t="shared" si="240"/>
        <v>4180507.4732485395</v>
      </c>
      <c r="AX87" s="210">
        <v>57</v>
      </c>
      <c r="AY87" s="198">
        <f t="shared" ref="AY87:BI87" si="241">SUM(AY75:AY85)</f>
        <v>13848.751184094568</v>
      </c>
      <c r="AZ87" s="198">
        <f t="shared" si="241"/>
        <v>10776.092968578112</v>
      </c>
      <c r="BA87" s="198">
        <f t="shared" si="241"/>
        <v>0</v>
      </c>
      <c r="BB87" s="198">
        <f t="shared" si="241"/>
        <v>0</v>
      </c>
      <c r="BC87" s="203">
        <f t="shared" si="241"/>
        <v>24624.844152672678</v>
      </c>
      <c r="BD87" s="200">
        <f t="shared" si="241"/>
        <v>13862.424168661906</v>
      </c>
      <c r="BE87" s="198">
        <f t="shared" si="241"/>
        <v>10789.978486878346</v>
      </c>
      <c r="BF87" s="198">
        <f t="shared" si="241"/>
        <v>0</v>
      </c>
      <c r="BG87" s="198">
        <f t="shared" si="241"/>
        <v>0</v>
      </c>
      <c r="BH87" s="201">
        <f t="shared" si="241"/>
        <v>24652.402655540252</v>
      </c>
      <c r="BI87" s="202">
        <f t="shared" si="241"/>
        <v>49277.246808212934</v>
      </c>
      <c r="BJ87" s="210">
        <v>57</v>
      </c>
      <c r="BK87" s="198">
        <f t="shared" ref="BK87:BU87" si="242">SUM(BK75:BK85)</f>
        <v>0</v>
      </c>
      <c r="BL87" s="198">
        <f t="shared" si="242"/>
        <v>0</v>
      </c>
      <c r="BM87" s="198">
        <f t="shared" si="242"/>
        <v>0</v>
      </c>
      <c r="BN87" s="198">
        <f t="shared" si="242"/>
        <v>0</v>
      </c>
      <c r="BO87" s="203">
        <f t="shared" si="242"/>
        <v>0</v>
      </c>
      <c r="BP87" s="200">
        <f t="shared" si="242"/>
        <v>0</v>
      </c>
      <c r="BQ87" s="198">
        <f t="shared" si="242"/>
        <v>0</v>
      </c>
      <c r="BR87" s="198">
        <f t="shared" si="242"/>
        <v>0</v>
      </c>
      <c r="BS87" s="198">
        <f t="shared" si="242"/>
        <v>0</v>
      </c>
      <c r="BT87" s="201">
        <f t="shared" si="242"/>
        <v>0</v>
      </c>
      <c r="BU87" s="202">
        <f t="shared" si="242"/>
        <v>0</v>
      </c>
      <c r="BV87" s="210">
        <v>57</v>
      </c>
      <c r="BW87" s="198">
        <f t="shared" ref="BW87:CG87" si="243">SUM(BW75:BW85)</f>
        <v>24746.129165021444</v>
      </c>
      <c r="BX87" s="198">
        <f t="shared" si="243"/>
        <v>22381.116165508385</v>
      </c>
      <c r="BY87" s="198">
        <f t="shared" si="243"/>
        <v>0</v>
      </c>
      <c r="BZ87" s="198">
        <f t="shared" si="243"/>
        <v>0</v>
      </c>
      <c r="CA87" s="203">
        <f t="shared" si="243"/>
        <v>47127.245330529826</v>
      </c>
      <c r="CB87" s="200">
        <f t="shared" si="243"/>
        <v>24770.561219412262</v>
      </c>
      <c r="CC87" s="198">
        <f t="shared" si="243"/>
        <v>22409.955318901179</v>
      </c>
      <c r="CD87" s="198">
        <f t="shared" si="243"/>
        <v>0</v>
      </c>
      <c r="CE87" s="198">
        <f t="shared" si="243"/>
        <v>0</v>
      </c>
      <c r="CF87" s="201">
        <f t="shared" si="243"/>
        <v>47180.516538313437</v>
      </c>
      <c r="CG87" s="202">
        <f t="shared" si="243"/>
        <v>94307.76186884327</v>
      </c>
      <c r="CH87" s="210">
        <v>57</v>
      </c>
      <c r="CI87" s="201">
        <f t="shared" ref="CI87:CL87" si="244">SUM(CI75:CI85)</f>
        <v>1911354.6921129865</v>
      </c>
      <c r="CJ87" s="201">
        <f t="shared" si="244"/>
        <v>1683557.2937832419</v>
      </c>
      <c r="CK87" s="201">
        <f t="shared" si="244"/>
        <v>0</v>
      </c>
      <c r="CL87" s="201">
        <f t="shared" si="244"/>
        <v>0</v>
      </c>
      <c r="CM87" s="198">
        <f>SUM(CM75:CM85)</f>
        <v>3594911.9858962283</v>
      </c>
      <c r="CN87" s="201">
        <f t="shared" ref="CN87:CQ87" si="245">SUM(CN75:CN85)</f>
        <v>1913241.7881305669</v>
      </c>
      <c r="CO87" s="201">
        <f t="shared" si="245"/>
        <v>1685726.6389884555</v>
      </c>
      <c r="CP87" s="201">
        <f t="shared" si="245"/>
        <v>0</v>
      </c>
      <c r="CQ87" s="201">
        <f t="shared" si="245"/>
        <v>0</v>
      </c>
      <c r="CR87" s="198">
        <f>SUM(CR75:CR85)</f>
        <v>3598968.4271190222</v>
      </c>
      <c r="CS87" s="201">
        <f t="shared" ref="CS87:CV87" si="246">SUM(CS75:CS85)</f>
        <v>3824596.4802435534</v>
      </c>
      <c r="CT87" s="201">
        <f t="shared" si="246"/>
        <v>3369283.9327716976</v>
      </c>
      <c r="CU87" s="201">
        <f t="shared" si="246"/>
        <v>0</v>
      </c>
      <c r="CV87" s="201">
        <f t="shared" si="246"/>
        <v>0</v>
      </c>
      <c r="CW87" s="198">
        <f>SUM(CW75:CW85)</f>
        <v>7193880.413015251</v>
      </c>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row>
    <row r="88" spans="1:135" ht="15.75" customHeight="1">
      <c r="B88" s="210"/>
      <c r="C88" s="171" t="s">
        <v>1362</v>
      </c>
      <c r="D88" s="171" t="s">
        <v>1362</v>
      </c>
      <c r="E88" s="171" t="s">
        <v>1362</v>
      </c>
      <c r="F88" s="171" t="s">
        <v>1362</v>
      </c>
      <c r="G88" s="337"/>
      <c r="H88" s="338" t="s">
        <v>1362</v>
      </c>
      <c r="I88" s="171" t="s">
        <v>1362</v>
      </c>
      <c r="J88" s="171" t="s">
        <v>1362</v>
      </c>
      <c r="K88" s="171" t="s">
        <v>1362</v>
      </c>
      <c r="L88" s="339" t="s">
        <v>1362</v>
      </c>
      <c r="M88" s="378" t="s">
        <v>1362</v>
      </c>
      <c r="N88" s="210"/>
      <c r="O88" s="171" t="s">
        <v>1362</v>
      </c>
      <c r="P88" s="171" t="s">
        <v>1362</v>
      </c>
      <c r="Q88" s="171" t="s">
        <v>1362</v>
      </c>
      <c r="R88" s="171" t="s">
        <v>1362</v>
      </c>
      <c r="S88" s="337"/>
      <c r="T88" s="338" t="s">
        <v>1362</v>
      </c>
      <c r="U88" s="171" t="s">
        <v>1362</v>
      </c>
      <c r="V88" s="171" t="s">
        <v>1362</v>
      </c>
      <c r="W88" s="171" t="s">
        <v>1362</v>
      </c>
      <c r="X88" s="339" t="s">
        <v>1362</v>
      </c>
      <c r="Y88" s="378" t="s">
        <v>1362</v>
      </c>
      <c r="Z88" s="210"/>
      <c r="AA88" s="171" t="s">
        <v>1362</v>
      </c>
      <c r="AB88" s="171" t="s">
        <v>1362</v>
      </c>
      <c r="AC88" s="171" t="s">
        <v>1362</v>
      </c>
      <c r="AD88" s="171" t="s">
        <v>1362</v>
      </c>
      <c r="AE88" s="337"/>
      <c r="AF88" s="338" t="s">
        <v>1362</v>
      </c>
      <c r="AG88" s="171" t="s">
        <v>1362</v>
      </c>
      <c r="AH88" s="171" t="s">
        <v>1362</v>
      </c>
      <c r="AI88" s="171" t="s">
        <v>1362</v>
      </c>
      <c r="AJ88" s="339" t="s">
        <v>1362</v>
      </c>
      <c r="AK88" s="378" t="s">
        <v>1362</v>
      </c>
      <c r="AL88" s="210"/>
      <c r="AM88" s="171" t="s">
        <v>1362</v>
      </c>
      <c r="AN88" s="171" t="s">
        <v>1362</v>
      </c>
      <c r="AO88" s="171" t="s">
        <v>1362</v>
      </c>
      <c r="AP88" s="171" t="s">
        <v>1362</v>
      </c>
      <c r="AQ88" s="337"/>
      <c r="AR88" s="338" t="s">
        <v>1362</v>
      </c>
      <c r="AS88" s="171" t="s">
        <v>1362</v>
      </c>
      <c r="AT88" s="171" t="s">
        <v>1362</v>
      </c>
      <c r="AU88" s="171" t="s">
        <v>1362</v>
      </c>
      <c r="AV88" s="339" t="s">
        <v>1362</v>
      </c>
      <c r="AW88" s="378" t="s">
        <v>1362</v>
      </c>
      <c r="AX88" s="210"/>
      <c r="AY88" s="171" t="s">
        <v>1362</v>
      </c>
      <c r="AZ88" s="171" t="s">
        <v>1362</v>
      </c>
      <c r="BA88" s="171" t="s">
        <v>1362</v>
      </c>
      <c r="BB88" s="171" t="s">
        <v>1362</v>
      </c>
      <c r="BC88" s="337"/>
      <c r="BD88" s="338" t="s">
        <v>1362</v>
      </c>
      <c r="BE88" s="171" t="s">
        <v>1362</v>
      </c>
      <c r="BF88" s="171" t="s">
        <v>1362</v>
      </c>
      <c r="BG88" s="171" t="s">
        <v>1362</v>
      </c>
      <c r="BH88" s="339" t="s">
        <v>1362</v>
      </c>
      <c r="BI88" s="378" t="s">
        <v>1362</v>
      </c>
      <c r="BJ88" s="210"/>
      <c r="BK88" s="171" t="s">
        <v>1362</v>
      </c>
      <c r="BL88" s="171" t="s">
        <v>1362</v>
      </c>
      <c r="BM88" s="171" t="s">
        <v>1362</v>
      </c>
      <c r="BN88" s="171" t="s">
        <v>1362</v>
      </c>
      <c r="BO88" s="337"/>
      <c r="BP88" s="338" t="s">
        <v>1362</v>
      </c>
      <c r="BQ88" s="171" t="s">
        <v>1362</v>
      </c>
      <c r="BR88" s="171" t="s">
        <v>1362</v>
      </c>
      <c r="BS88" s="171" t="s">
        <v>1362</v>
      </c>
      <c r="BT88" s="339" t="s">
        <v>1362</v>
      </c>
      <c r="BU88" s="378" t="s">
        <v>1362</v>
      </c>
      <c r="BV88" s="210"/>
      <c r="BW88" s="171" t="s">
        <v>1362</v>
      </c>
      <c r="BX88" s="171" t="s">
        <v>1362</v>
      </c>
      <c r="BY88" s="171" t="s">
        <v>1362</v>
      </c>
      <c r="BZ88" s="171" t="s">
        <v>1362</v>
      </c>
      <c r="CA88" s="337"/>
      <c r="CB88" s="338" t="s">
        <v>1362</v>
      </c>
      <c r="CC88" s="171" t="s">
        <v>1362</v>
      </c>
      <c r="CD88" s="171" t="s">
        <v>1362</v>
      </c>
      <c r="CE88" s="171" t="s">
        <v>1362</v>
      </c>
      <c r="CF88" s="339" t="s">
        <v>1362</v>
      </c>
      <c r="CG88" s="378" t="s">
        <v>1362</v>
      </c>
      <c r="CH88" s="210"/>
      <c r="CI88" s="339" t="s">
        <v>1362</v>
      </c>
      <c r="CJ88" s="339"/>
      <c r="CK88" s="339"/>
      <c r="CL88" s="339"/>
      <c r="CM88" s="171"/>
      <c r="CN88" s="339" t="s">
        <v>1362</v>
      </c>
      <c r="CO88" s="339"/>
      <c r="CP88" s="339"/>
      <c r="CQ88" s="339"/>
      <c r="CR88" s="171"/>
      <c r="CS88" s="339" t="s">
        <v>1362</v>
      </c>
      <c r="CT88" s="339"/>
      <c r="CU88" s="339"/>
      <c r="CV88" s="339"/>
      <c r="CW88" s="171"/>
    </row>
    <row r="89" spans="1:135" s="14" customFormat="1" ht="15.75" customHeight="1">
      <c r="A89" s="16" t="s">
        <v>294</v>
      </c>
      <c r="B89" s="210">
        <v>58</v>
      </c>
      <c r="C89" s="198">
        <f t="shared" ref="C89:M89" si="247">C87+C65+C72-C69</f>
        <v>1285604.9235444199</v>
      </c>
      <c r="D89" s="198">
        <f t="shared" si="247"/>
        <v>947046.44662069459</v>
      </c>
      <c r="E89" s="198">
        <f t="shared" si="247"/>
        <v>0</v>
      </c>
      <c r="F89" s="198">
        <f t="shared" si="247"/>
        <v>0</v>
      </c>
      <c r="G89" s="203">
        <f t="shared" si="247"/>
        <v>2232651.3701651143</v>
      </c>
      <c r="H89" s="200">
        <f t="shared" si="247"/>
        <v>3729120.8635928398</v>
      </c>
      <c r="I89" s="198">
        <f t="shared" si="247"/>
        <v>2975485.3617009935</v>
      </c>
      <c r="J89" s="198">
        <f t="shared" si="247"/>
        <v>0</v>
      </c>
      <c r="K89" s="198">
        <f t="shared" si="247"/>
        <v>0</v>
      </c>
      <c r="L89" s="201">
        <f t="shared" si="247"/>
        <v>6704606.2252938338</v>
      </c>
      <c r="M89" s="202">
        <f t="shared" si="247"/>
        <v>8937257.595458949</v>
      </c>
      <c r="N89" s="210">
        <v>58</v>
      </c>
      <c r="O89" s="198">
        <f t="shared" ref="O89:Y89" si="248">O87+O65+O72-O69</f>
        <v>1070945.2714124101</v>
      </c>
      <c r="P89" s="198">
        <f t="shared" si="248"/>
        <v>1093056.6312018412</v>
      </c>
      <c r="Q89" s="198">
        <f t="shared" si="248"/>
        <v>0</v>
      </c>
      <c r="R89" s="198">
        <f t="shared" si="248"/>
        <v>0</v>
      </c>
      <c r="S89" s="203">
        <f t="shared" si="248"/>
        <v>2164001.9026142522</v>
      </c>
      <c r="T89" s="200">
        <f t="shared" si="248"/>
        <v>2992762.1279409225</v>
      </c>
      <c r="U89" s="198">
        <f t="shared" si="248"/>
        <v>2924064.0228552804</v>
      </c>
      <c r="V89" s="198">
        <f t="shared" si="248"/>
        <v>0</v>
      </c>
      <c r="W89" s="198">
        <f t="shared" si="248"/>
        <v>0</v>
      </c>
      <c r="X89" s="201">
        <f t="shared" si="248"/>
        <v>5916826.1507962011</v>
      </c>
      <c r="Y89" s="202">
        <f t="shared" si="248"/>
        <v>8080828.0534104556</v>
      </c>
      <c r="Z89" s="210">
        <v>58</v>
      </c>
      <c r="AA89" s="198">
        <f t="shared" ref="AA89:AK89" si="249">AA87+AA65+AA72-AA69</f>
        <v>211968.57014511252</v>
      </c>
      <c r="AB89" s="198">
        <f t="shared" si="249"/>
        <v>170872.80582574356</v>
      </c>
      <c r="AC89" s="198">
        <f t="shared" si="249"/>
        <v>0</v>
      </c>
      <c r="AD89" s="198">
        <f t="shared" si="249"/>
        <v>0</v>
      </c>
      <c r="AE89" s="203">
        <f t="shared" si="249"/>
        <v>382841.37597085611</v>
      </c>
      <c r="AF89" s="200">
        <f t="shared" si="249"/>
        <v>587661.96061263676</v>
      </c>
      <c r="AG89" s="198">
        <f t="shared" si="249"/>
        <v>397514.70838763501</v>
      </c>
      <c r="AH89" s="198">
        <f t="shared" si="249"/>
        <v>0</v>
      </c>
      <c r="AI89" s="198">
        <f t="shared" si="249"/>
        <v>0</v>
      </c>
      <c r="AJ89" s="201">
        <f t="shared" si="249"/>
        <v>985176.66900027182</v>
      </c>
      <c r="AK89" s="202">
        <f t="shared" si="249"/>
        <v>1368018.044971128</v>
      </c>
      <c r="AL89" s="210">
        <v>58</v>
      </c>
      <c r="AM89" s="198">
        <f t="shared" ref="AM89:AW89" si="250">AM87+AM65+AM72-AM69</f>
        <v>7489523.0865957588</v>
      </c>
      <c r="AN89" s="198">
        <f t="shared" si="250"/>
        <v>7649378.5441563325</v>
      </c>
      <c r="AO89" s="198">
        <f t="shared" si="250"/>
        <v>0</v>
      </c>
      <c r="AP89" s="198">
        <f t="shared" si="250"/>
        <v>0</v>
      </c>
      <c r="AQ89" s="203">
        <f t="shared" si="250"/>
        <v>15138901.63075209</v>
      </c>
      <c r="AR89" s="200">
        <f t="shared" si="250"/>
        <v>16278366.881575815</v>
      </c>
      <c r="AS89" s="198">
        <f t="shared" si="250"/>
        <v>16488370.732666969</v>
      </c>
      <c r="AT89" s="198">
        <f t="shared" si="250"/>
        <v>0</v>
      </c>
      <c r="AU89" s="198">
        <f t="shared" si="250"/>
        <v>0</v>
      </c>
      <c r="AV89" s="201">
        <f t="shared" si="250"/>
        <v>32766737.614242781</v>
      </c>
      <c r="AW89" s="202">
        <f t="shared" si="250"/>
        <v>47905639.244994879</v>
      </c>
      <c r="AX89" s="210">
        <v>58</v>
      </c>
      <c r="AY89" s="198">
        <f t="shared" ref="AY89:BI89" si="251">AY87+AY65+AY72-AY69</f>
        <v>362899.46665278822</v>
      </c>
      <c r="AZ89" s="198">
        <f t="shared" si="251"/>
        <v>391868.02656462142</v>
      </c>
      <c r="BA89" s="198">
        <f t="shared" si="251"/>
        <v>0</v>
      </c>
      <c r="BB89" s="198">
        <f t="shared" si="251"/>
        <v>0</v>
      </c>
      <c r="BC89" s="203">
        <f t="shared" si="251"/>
        <v>754767.4932174097</v>
      </c>
      <c r="BD89" s="200">
        <f t="shared" si="251"/>
        <v>209074.42853038979</v>
      </c>
      <c r="BE89" s="198">
        <f t="shared" si="251"/>
        <v>279787.03610230627</v>
      </c>
      <c r="BF89" s="198">
        <f t="shared" si="251"/>
        <v>0</v>
      </c>
      <c r="BG89" s="198">
        <f t="shared" si="251"/>
        <v>0</v>
      </c>
      <c r="BH89" s="201">
        <f t="shared" si="251"/>
        <v>488861.46463269624</v>
      </c>
      <c r="BI89" s="202">
        <f t="shared" si="251"/>
        <v>1243628.9578501058</v>
      </c>
      <c r="BJ89" s="210">
        <v>58</v>
      </c>
      <c r="BK89" s="198">
        <f t="shared" ref="BK89:BU89" si="252">BK87+BK65+BK72-BK69</f>
        <v>0</v>
      </c>
      <c r="BL89" s="198">
        <f t="shared" si="252"/>
        <v>0</v>
      </c>
      <c r="BM89" s="198">
        <f t="shared" si="252"/>
        <v>0</v>
      </c>
      <c r="BN89" s="198">
        <f t="shared" si="252"/>
        <v>0</v>
      </c>
      <c r="BO89" s="203">
        <f t="shared" si="252"/>
        <v>0</v>
      </c>
      <c r="BP89" s="200">
        <f t="shared" si="252"/>
        <v>0</v>
      </c>
      <c r="BQ89" s="198">
        <f t="shared" si="252"/>
        <v>0</v>
      </c>
      <c r="BR89" s="198">
        <f t="shared" si="252"/>
        <v>0</v>
      </c>
      <c r="BS89" s="198">
        <f t="shared" si="252"/>
        <v>0</v>
      </c>
      <c r="BT89" s="201">
        <f t="shared" si="252"/>
        <v>0</v>
      </c>
      <c r="BU89" s="202">
        <f t="shared" si="252"/>
        <v>0</v>
      </c>
      <c r="BV89" s="210">
        <v>58</v>
      </c>
      <c r="BW89" s="198">
        <f t="shared" ref="BW89:CG89" si="253">BW87+BW65+BW72-BW69</f>
        <v>305958.37654042826</v>
      </c>
      <c r="BX89" s="198">
        <f t="shared" si="253"/>
        <v>297100.27636328118</v>
      </c>
      <c r="BY89" s="198">
        <f t="shared" si="253"/>
        <v>0</v>
      </c>
      <c r="BZ89" s="198">
        <f t="shared" si="253"/>
        <v>0</v>
      </c>
      <c r="CA89" s="203">
        <f t="shared" si="253"/>
        <v>603058.65290370921</v>
      </c>
      <c r="CB89" s="200">
        <f t="shared" si="253"/>
        <v>1217678.9546449925</v>
      </c>
      <c r="CC89" s="198">
        <f t="shared" si="253"/>
        <v>1180349.4675547683</v>
      </c>
      <c r="CD89" s="198">
        <f t="shared" si="253"/>
        <v>0</v>
      </c>
      <c r="CE89" s="198">
        <f t="shared" si="253"/>
        <v>0</v>
      </c>
      <c r="CF89" s="201">
        <f t="shared" si="253"/>
        <v>2398028.4221997606</v>
      </c>
      <c r="CG89" s="202">
        <f t="shared" si="253"/>
        <v>3001087.0751034701</v>
      </c>
      <c r="CH89" s="210">
        <v>58</v>
      </c>
      <c r="CI89" s="201">
        <f t="shared" ref="CI89:CW89" si="254">CI87+CI65+CI72-CI69</f>
        <v>10726899.694890918</v>
      </c>
      <c r="CJ89" s="201">
        <f t="shared" si="254"/>
        <v>10549322.730732514</v>
      </c>
      <c r="CK89" s="201">
        <f t="shared" si="254"/>
        <v>0</v>
      </c>
      <c r="CL89" s="201">
        <f t="shared" si="254"/>
        <v>0</v>
      </c>
      <c r="CM89" s="198">
        <f t="shared" si="254"/>
        <v>21276222.425623432</v>
      </c>
      <c r="CN89" s="201">
        <f t="shared" si="254"/>
        <v>25014665.216897596</v>
      </c>
      <c r="CO89" s="201">
        <f t="shared" si="254"/>
        <v>24245571.329267949</v>
      </c>
      <c r="CP89" s="201">
        <f t="shared" si="254"/>
        <v>0</v>
      </c>
      <c r="CQ89" s="201">
        <f t="shared" si="254"/>
        <v>0</v>
      </c>
      <c r="CR89" s="198">
        <f t="shared" si="254"/>
        <v>49260236.546165548</v>
      </c>
      <c r="CS89" s="201">
        <f t="shared" si="254"/>
        <v>35741564.911788516</v>
      </c>
      <c r="CT89" s="201">
        <f t="shared" si="254"/>
        <v>34794894.060000464</v>
      </c>
      <c r="CU89" s="201">
        <f t="shared" si="254"/>
        <v>0</v>
      </c>
      <c r="CV89" s="201">
        <f t="shared" si="254"/>
        <v>0</v>
      </c>
      <c r="CW89" s="198">
        <f t="shared" si="254"/>
        <v>70536458.971788973</v>
      </c>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row>
    <row r="90" spans="1:135" ht="15.75" customHeight="1">
      <c r="B90" s="210"/>
      <c r="C90" s="171" t="s">
        <v>1362</v>
      </c>
      <c r="D90" s="171" t="s">
        <v>1362</v>
      </c>
      <c r="E90" s="171" t="s">
        <v>1362</v>
      </c>
      <c r="F90" s="171" t="s">
        <v>1362</v>
      </c>
      <c r="G90" s="337"/>
      <c r="H90" s="338" t="s">
        <v>1362</v>
      </c>
      <c r="I90" s="171" t="s">
        <v>1362</v>
      </c>
      <c r="J90" s="171" t="s">
        <v>1362</v>
      </c>
      <c r="K90" s="171" t="s">
        <v>1362</v>
      </c>
      <c r="L90" s="339" t="s">
        <v>1362</v>
      </c>
      <c r="M90" s="378" t="s">
        <v>1362</v>
      </c>
      <c r="N90" s="210"/>
      <c r="O90" s="171" t="s">
        <v>1362</v>
      </c>
      <c r="P90" s="171" t="s">
        <v>1362</v>
      </c>
      <c r="Q90" s="171" t="s">
        <v>1362</v>
      </c>
      <c r="R90" s="171" t="s">
        <v>1362</v>
      </c>
      <c r="S90" s="337"/>
      <c r="T90" s="338" t="s">
        <v>1362</v>
      </c>
      <c r="U90" s="171" t="s">
        <v>1362</v>
      </c>
      <c r="V90" s="171" t="s">
        <v>1362</v>
      </c>
      <c r="W90" s="171" t="s">
        <v>1362</v>
      </c>
      <c r="X90" s="339"/>
      <c r="Y90" s="378" t="s">
        <v>1362</v>
      </c>
      <c r="Z90" s="210"/>
      <c r="AA90" s="171" t="s">
        <v>1362</v>
      </c>
      <c r="AB90" s="171" t="s">
        <v>1362</v>
      </c>
      <c r="AC90" s="171" t="s">
        <v>1362</v>
      </c>
      <c r="AD90" s="171" t="s">
        <v>1362</v>
      </c>
      <c r="AE90" s="337"/>
      <c r="AF90" s="338" t="s">
        <v>1362</v>
      </c>
      <c r="AG90" s="171" t="s">
        <v>1362</v>
      </c>
      <c r="AH90" s="171" t="s">
        <v>1362</v>
      </c>
      <c r="AI90" s="171" t="s">
        <v>1362</v>
      </c>
      <c r="AJ90" s="339"/>
      <c r="AK90" s="378" t="s">
        <v>1362</v>
      </c>
      <c r="AL90" s="210"/>
      <c r="AM90" s="171" t="s">
        <v>1362</v>
      </c>
      <c r="AN90" s="171" t="s">
        <v>1362</v>
      </c>
      <c r="AO90" s="171" t="s">
        <v>1362</v>
      </c>
      <c r="AP90" s="171" t="s">
        <v>1362</v>
      </c>
      <c r="AQ90" s="337"/>
      <c r="AR90" s="338" t="s">
        <v>1362</v>
      </c>
      <c r="AS90" s="171" t="s">
        <v>1362</v>
      </c>
      <c r="AT90" s="171" t="s">
        <v>1362</v>
      </c>
      <c r="AU90" s="171" t="s">
        <v>1362</v>
      </c>
      <c r="AV90" s="339"/>
      <c r="AW90" s="378" t="s">
        <v>1362</v>
      </c>
      <c r="AX90" s="210"/>
      <c r="AY90" s="171" t="s">
        <v>1362</v>
      </c>
      <c r="AZ90" s="171" t="s">
        <v>1362</v>
      </c>
      <c r="BA90" s="171" t="s">
        <v>1362</v>
      </c>
      <c r="BB90" s="171" t="s">
        <v>1362</v>
      </c>
      <c r="BC90" s="337"/>
      <c r="BD90" s="338" t="s">
        <v>1362</v>
      </c>
      <c r="BE90" s="171" t="s">
        <v>1362</v>
      </c>
      <c r="BF90" s="171" t="s">
        <v>1362</v>
      </c>
      <c r="BG90" s="171" t="s">
        <v>1362</v>
      </c>
      <c r="BH90" s="339"/>
      <c r="BI90" s="378" t="s">
        <v>1362</v>
      </c>
      <c r="BJ90" s="210"/>
      <c r="BK90" s="171" t="s">
        <v>1362</v>
      </c>
      <c r="BL90" s="171" t="s">
        <v>1362</v>
      </c>
      <c r="BM90" s="171" t="s">
        <v>1362</v>
      </c>
      <c r="BN90" s="171" t="s">
        <v>1362</v>
      </c>
      <c r="BO90" s="337"/>
      <c r="BP90" s="338" t="s">
        <v>1362</v>
      </c>
      <c r="BQ90" s="171" t="s">
        <v>1362</v>
      </c>
      <c r="BR90" s="171" t="s">
        <v>1362</v>
      </c>
      <c r="BS90" s="171" t="s">
        <v>1362</v>
      </c>
      <c r="BT90" s="339"/>
      <c r="BU90" s="378" t="s">
        <v>1362</v>
      </c>
      <c r="BV90" s="210"/>
      <c r="BW90" s="171" t="s">
        <v>1362</v>
      </c>
      <c r="BX90" s="171" t="s">
        <v>1362</v>
      </c>
      <c r="BY90" s="171" t="s">
        <v>1362</v>
      </c>
      <c r="BZ90" s="171" t="s">
        <v>1362</v>
      </c>
      <c r="CA90" s="337"/>
      <c r="CB90" s="338" t="s">
        <v>1362</v>
      </c>
      <c r="CC90" s="171" t="s">
        <v>1362</v>
      </c>
      <c r="CD90" s="171" t="s">
        <v>1362</v>
      </c>
      <c r="CE90" s="171" t="s">
        <v>1362</v>
      </c>
      <c r="CF90" s="339"/>
      <c r="CG90" s="378" t="s">
        <v>1362</v>
      </c>
      <c r="CH90" s="210"/>
      <c r="CI90" s="339" t="s">
        <v>1362</v>
      </c>
      <c r="CJ90" s="339"/>
      <c r="CK90" s="339"/>
      <c r="CL90" s="339"/>
      <c r="CM90" s="171"/>
      <c r="CN90" s="339" t="s">
        <v>1362</v>
      </c>
      <c r="CO90" s="339"/>
      <c r="CP90" s="339"/>
      <c r="CQ90" s="339"/>
      <c r="CR90" s="171"/>
      <c r="CS90" s="339" t="s">
        <v>1362</v>
      </c>
      <c r="CT90" s="339"/>
      <c r="CU90" s="339"/>
      <c r="CV90" s="339"/>
      <c r="CW90" s="171"/>
    </row>
    <row r="91" spans="1:135" s="14" customFormat="1" ht="15.75" customHeight="1">
      <c r="A91" s="16" t="s">
        <v>296</v>
      </c>
      <c r="B91" s="210">
        <v>59</v>
      </c>
      <c r="C91" s="198">
        <f t="shared" ref="C91:F91" si="255">C31-C89</f>
        <v>-728450.93845674722</v>
      </c>
      <c r="D91" s="198">
        <f t="shared" si="255"/>
        <v>-470850.97332714224</v>
      </c>
      <c r="E91" s="198">
        <f t="shared" si="255"/>
        <v>0</v>
      </c>
      <c r="F91" s="198">
        <f t="shared" si="255"/>
        <v>0</v>
      </c>
      <c r="G91" s="203">
        <f>SUM(C91:F91)</f>
        <v>-1199301.9117838894</v>
      </c>
      <c r="H91" s="200">
        <f t="shared" ref="H91:M91" si="256">H31-H89</f>
        <v>-213871.91345225461</v>
      </c>
      <c r="I91" s="198">
        <f t="shared" si="256"/>
        <v>-145885.28703130176</v>
      </c>
      <c r="J91" s="198">
        <f t="shared" si="256"/>
        <v>0</v>
      </c>
      <c r="K91" s="198">
        <f t="shared" si="256"/>
        <v>0</v>
      </c>
      <c r="L91" s="201">
        <f t="shared" si="256"/>
        <v>-359757.20048355684</v>
      </c>
      <c r="M91" s="202">
        <f t="shared" si="256"/>
        <v>-1559059.1122674467</v>
      </c>
      <c r="N91" s="210">
        <v>59</v>
      </c>
      <c r="O91" s="198">
        <f t="shared" ref="O91:R91" si="257">O31-O89</f>
        <v>334438.2687827372</v>
      </c>
      <c r="P91" s="198">
        <f t="shared" si="257"/>
        <v>280869.16328051896</v>
      </c>
      <c r="Q91" s="198">
        <f t="shared" si="257"/>
        <v>0</v>
      </c>
      <c r="R91" s="198">
        <f t="shared" si="257"/>
        <v>0</v>
      </c>
      <c r="S91" s="203">
        <f>SUM(O91:R91)</f>
        <v>615307.43206325616</v>
      </c>
      <c r="T91" s="200">
        <f t="shared" ref="T91:W91" si="258">T31-T89</f>
        <v>-131201.41570728505</v>
      </c>
      <c r="U91" s="198">
        <f t="shared" si="258"/>
        <v>-147463.69688737812</v>
      </c>
      <c r="V91" s="198">
        <f t="shared" si="258"/>
        <v>0</v>
      </c>
      <c r="W91" s="198">
        <f t="shared" si="258"/>
        <v>0</v>
      </c>
      <c r="X91" s="201">
        <f>SUM(T91:W91)</f>
        <v>-278665.11259466317</v>
      </c>
      <c r="Y91" s="202">
        <f>Y31-Y89</f>
        <v>336642.31946859136</v>
      </c>
      <c r="Z91" s="210">
        <v>59</v>
      </c>
      <c r="AA91" s="198">
        <f t="shared" ref="AA91:AD91" si="259">AA31-AA89</f>
        <v>136267.86743695679</v>
      </c>
      <c r="AB91" s="198">
        <f t="shared" si="259"/>
        <v>140085.01226348043</v>
      </c>
      <c r="AC91" s="198">
        <f t="shared" si="259"/>
        <v>0</v>
      </c>
      <c r="AD91" s="198">
        <f t="shared" si="259"/>
        <v>0</v>
      </c>
      <c r="AE91" s="203">
        <f>SUM(AA91:AD91)</f>
        <v>276352.87970043719</v>
      </c>
      <c r="AF91" s="200">
        <f t="shared" ref="AF91:AI91" si="260">AF31-AF89</f>
        <v>-92742.285251354449</v>
      </c>
      <c r="AG91" s="198">
        <f t="shared" si="260"/>
        <v>53257.379827408819</v>
      </c>
      <c r="AH91" s="198">
        <f t="shared" si="260"/>
        <v>0</v>
      </c>
      <c r="AI91" s="198">
        <f t="shared" si="260"/>
        <v>0</v>
      </c>
      <c r="AJ91" s="201">
        <f>SUM(AF91:AI91)</f>
        <v>-39484.905423945631</v>
      </c>
      <c r="AK91" s="202">
        <f>AK31-AK89</f>
        <v>236867.97427649144</v>
      </c>
      <c r="AL91" s="210">
        <v>59</v>
      </c>
      <c r="AM91" s="198">
        <f t="shared" ref="AM91:AP91" si="261">AM31-AM89</f>
        <v>6314868.0164606385</v>
      </c>
      <c r="AN91" s="198">
        <f t="shared" si="261"/>
        <v>6328325.3907754188</v>
      </c>
      <c r="AO91" s="198">
        <f t="shared" si="261"/>
        <v>0</v>
      </c>
      <c r="AP91" s="198">
        <f t="shared" si="261"/>
        <v>0</v>
      </c>
      <c r="AQ91" s="203">
        <f>SUM(AM91:AP91)</f>
        <v>12643193.407236058</v>
      </c>
      <c r="AR91" s="200">
        <f t="shared" ref="AR91:AU91" si="262">AR31-AR89</f>
        <v>-3680022.3179017566</v>
      </c>
      <c r="AS91" s="198">
        <f t="shared" si="262"/>
        <v>-4052661.8194100633</v>
      </c>
      <c r="AT91" s="198">
        <f t="shared" si="262"/>
        <v>0</v>
      </c>
      <c r="AU91" s="198">
        <f t="shared" si="262"/>
        <v>0</v>
      </c>
      <c r="AV91" s="201">
        <f>SUM(AR91:AU91)</f>
        <v>-7732684.1373118199</v>
      </c>
      <c r="AW91" s="202">
        <f>AW31-AW89</f>
        <v>4910509.2699242383</v>
      </c>
      <c r="AX91" s="210">
        <v>59</v>
      </c>
      <c r="AY91" s="198">
        <f t="shared" ref="AY91:BB91" si="263">AY31-AY89</f>
        <v>162782.41723589436</v>
      </c>
      <c r="AZ91" s="198">
        <f t="shared" si="263"/>
        <v>56254.235110977606</v>
      </c>
      <c r="BA91" s="198">
        <f t="shared" si="263"/>
        <v>0</v>
      </c>
      <c r="BB91" s="198">
        <f t="shared" si="263"/>
        <v>0</v>
      </c>
      <c r="BC91" s="203">
        <f>SUM(AY91:BB91)</f>
        <v>219036.65234687197</v>
      </c>
      <c r="BD91" s="200">
        <f t="shared" ref="BD91:BG91" si="264">BD31-BD89</f>
        <v>-2863.7671177410521</v>
      </c>
      <c r="BE91" s="198">
        <f t="shared" si="264"/>
        <v>-65614.780235903483</v>
      </c>
      <c r="BF91" s="198">
        <f t="shared" si="264"/>
        <v>0</v>
      </c>
      <c r="BG91" s="198">
        <f t="shared" si="264"/>
        <v>0</v>
      </c>
      <c r="BH91" s="201">
        <f>SUM(BD91:BG91)</f>
        <v>-68478.547353644535</v>
      </c>
      <c r="BI91" s="202">
        <f>BI31-BI89</f>
        <v>150558.10499322717</v>
      </c>
      <c r="BJ91" s="210">
        <v>59</v>
      </c>
      <c r="BK91" s="198">
        <f t="shared" ref="BK91:BN91" si="265">BK31-BK89</f>
        <v>0</v>
      </c>
      <c r="BL91" s="198">
        <f t="shared" si="265"/>
        <v>0</v>
      </c>
      <c r="BM91" s="198">
        <f t="shared" si="265"/>
        <v>0</v>
      </c>
      <c r="BN91" s="198">
        <f t="shared" si="265"/>
        <v>0</v>
      </c>
      <c r="BO91" s="203">
        <f>SUM(BK91:BN91)</f>
        <v>0</v>
      </c>
      <c r="BP91" s="200">
        <f t="shared" ref="BP91:BS91" si="266">BP31-BP89</f>
        <v>0</v>
      </c>
      <c r="BQ91" s="198">
        <f t="shared" si="266"/>
        <v>0</v>
      </c>
      <c r="BR91" s="198">
        <f t="shared" si="266"/>
        <v>0</v>
      </c>
      <c r="BS91" s="198">
        <f t="shared" si="266"/>
        <v>0</v>
      </c>
      <c r="BT91" s="201">
        <f>SUM(BP91:BS91)</f>
        <v>0</v>
      </c>
      <c r="BU91" s="202">
        <f>BU31-BU89</f>
        <v>0</v>
      </c>
      <c r="BV91" s="210">
        <v>59</v>
      </c>
      <c r="BW91" s="198">
        <f t="shared" ref="BW91:BZ91" si="267">BW31-BW89</f>
        <v>722804.33847535122</v>
      </c>
      <c r="BX91" s="198">
        <f t="shared" si="267"/>
        <v>717833.71151930199</v>
      </c>
      <c r="BY91" s="198">
        <f t="shared" si="267"/>
        <v>0</v>
      </c>
      <c r="BZ91" s="198">
        <f t="shared" si="267"/>
        <v>0</v>
      </c>
      <c r="CA91" s="203">
        <f>SUM(BW91:BZ91)</f>
        <v>1440638.0499946531</v>
      </c>
      <c r="CB91" s="200">
        <f t="shared" ref="CB91:CE91" si="268">CB31-CB89</f>
        <v>-592588.18779672275</v>
      </c>
      <c r="CC91" s="198">
        <f t="shared" si="268"/>
        <v>-592304.99123486632</v>
      </c>
      <c r="CD91" s="198">
        <f t="shared" si="268"/>
        <v>0</v>
      </c>
      <c r="CE91" s="198">
        <f t="shared" si="268"/>
        <v>0</v>
      </c>
      <c r="CF91" s="201">
        <f>SUM(CB91:CE91)</f>
        <v>-1184893.1790315891</v>
      </c>
      <c r="CG91" s="202">
        <f>CG31-CG89</f>
        <v>255744.87096306402</v>
      </c>
      <c r="CH91" s="210">
        <v>59</v>
      </c>
      <c r="CI91" s="201">
        <f t="shared" ref="CI91:CW91" si="269">CI31-CI89</f>
        <v>6942709.9699348304</v>
      </c>
      <c r="CJ91" s="201">
        <f t="shared" si="269"/>
        <v>7052516.5396225583</v>
      </c>
      <c r="CK91" s="201">
        <f t="shared" si="269"/>
        <v>0</v>
      </c>
      <c r="CL91" s="201">
        <f t="shared" si="269"/>
        <v>0</v>
      </c>
      <c r="CM91" s="198">
        <f t="shared" si="269"/>
        <v>13995226.509557389</v>
      </c>
      <c r="CN91" s="201">
        <f t="shared" si="269"/>
        <v>-4713289.8872271143</v>
      </c>
      <c r="CO91" s="201">
        <f t="shared" si="269"/>
        <v>-4950673.1949720979</v>
      </c>
      <c r="CP91" s="201">
        <f t="shared" si="269"/>
        <v>0</v>
      </c>
      <c r="CQ91" s="201">
        <f t="shared" si="269"/>
        <v>0</v>
      </c>
      <c r="CR91" s="198">
        <f t="shared" si="269"/>
        <v>-9663963.0821992159</v>
      </c>
      <c r="CS91" s="201">
        <f t="shared" si="269"/>
        <v>2229420.0827077106</v>
      </c>
      <c r="CT91" s="201">
        <f t="shared" si="269"/>
        <v>2101843.3446504623</v>
      </c>
      <c r="CU91" s="201">
        <f t="shared" si="269"/>
        <v>0</v>
      </c>
      <c r="CV91" s="201">
        <f t="shared" si="269"/>
        <v>0</v>
      </c>
      <c r="CW91" s="198">
        <f t="shared" si="269"/>
        <v>4331263.4273581803</v>
      </c>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row>
    <row r="92" spans="1:135" ht="15.75" customHeight="1">
      <c r="B92" s="210"/>
      <c r="C92" s="277" t="s">
        <v>1366</v>
      </c>
      <c r="D92" s="277" t="s">
        <v>1366</v>
      </c>
      <c r="E92" s="277" t="s">
        <v>1366</v>
      </c>
      <c r="F92" s="277" t="s">
        <v>1366</v>
      </c>
      <c r="G92" s="343"/>
      <c r="H92" s="344" t="s">
        <v>1366</v>
      </c>
      <c r="I92" s="277" t="s">
        <v>1366</v>
      </c>
      <c r="J92" s="277" t="s">
        <v>1366</v>
      </c>
      <c r="K92" s="277" t="s">
        <v>1366</v>
      </c>
      <c r="L92" s="345" t="s">
        <v>1366</v>
      </c>
      <c r="M92" s="344" t="s">
        <v>1366</v>
      </c>
      <c r="N92" s="210"/>
      <c r="O92" s="277" t="s">
        <v>1366</v>
      </c>
      <c r="P92" s="277" t="s">
        <v>1366</v>
      </c>
      <c r="Q92" s="277" t="s">
        <v>1366</v>
      </c>
      <c r="R92" s="277" t="s">
        <v>1366</v>
      </c>
      <c r="S92" s="343"/>
      <c r="T92" s="344" t="s">
        <v>1366</v>
      </c>
      <c r="U92" s="277" t="s">
        <v>1366</v>
      </c>
      <c r="V92" s="277" t="s">
        <v>1366</v>
      </c>
      <c r="W92" s="277" t="s">
        <v>1366</v>
      </c>
      <c r="X92" s="345" t="s">
        <v>1366</v>
      </c>
      <c r="Y92" s="344" t="s">
        <v>1366</v>
      </c>
      <c r="Z92" s="210"/>
      <c r="AA92" s="277" t="s">
        <v>1366</v>
      </c>
      <c r="AB92" s="277" t="s">
        <v>1366</v>
      </c>
      <c r="AC92" s="277" t="s">
        <v>1366</v>
      </c>
      <c r="AD92" s="277" t="s">
        <v>1366</v>
      </c>
      <c r="AE92" s="343"/>
      <c r="AF92" s="344" t="s">
        <v>1366</v>
      </c>
      <c r="AG92" s="277" t="s">
        <v>1366</v>
      </c>
      <c r="AH92" s="277" t="s">
        <v>1366</v>
      </c>
      <c r="AI92" s="277" t="s">
        <v>1366</v>
      </c>
      <c r="AJ92" s="345" t="s">
        <v>1366</v>
      </c>
      <c r="AK92" s="344" t="s">
        <v>1366</v>
      </c>
      <c r="AL92" s="210"/>
      <c r="AM92" s="277" t="s">
        <v>1366</v>
      </c>
      <c r="AN92" s="277" t="s">
        <v>1366</v>
      </c>
      <c r="AO92" s="277" t="s">
        <v>1366</v>
      </c>
      <c r="AP92" s="277" t="s">
        <v>1366</v>
      </c>
      <c r="AQ92" s="343"/>
      <c r="AR92" s="344" t="s">
        <v>1366</v>
      </c>
      <c r="AS92" s="277" t="s">
        <v>1366</v>
      </c>
      <c r="AT92" s="277" t="s">
        <v>1366</v>
      </c>
      <c r="AU92" s="277" t="s">
        <v>1366</v>
      </c>
      <c r="AV92" s="345" t="s">
        <v>1366</v>
      </c>
      <c r="AW92" s="344" t="s">
        <v>1366</v>
      </c>
      <c r="AX92" s="210"/>
      <c r="AY92" s="277" t="s">
        <v>1366</v>
      </c>
      <c r="AZ92" s="277" t="s">
        <v>1366</v>
      </c>
      <c r="BA92" s="277" t="s">
        <v>1366</v>
      </c>
      <c r="BB92" s="277" t="s">
        <v>1366</v>
      </c>
      <c r="BC92" s="343"/>
      <c r="BD92" s="344" t="s">
        <v>1366</v>
      </c>
      <c r="BE92" s="277" t="s">
        <v>1366</v>
      </c>
      <c r="BF92" s="277" t="s">
        <v>1366</v>
      </c>
      <c r="BG92" s="277" t="s">
        <v>1366</v>
      </c>
      <c r="BH92" s="345" t="s">
        <v>1366</v>
      </c>
      <c r="BI92" s="344" t="s">
        <v>1366</v>
      </c>
      <c r="BJ92" s="210"/>
      <c r="BK92" s="277" t="s">
        <v>1366</v>
      </c>
      <c r="BL92" s="277" t="s">
        <v>1366</v>
      </c>
      <c r="BM92" s="277" t="s">
        <v>1366</v>
      </c>
      <c r="BN92" s="277" t="s">
        <v>1366</v>
      </c>
      <c r="BO92" s="343"/>
      <c r="BP92" s="344" t="s">
        <v>1366</v>
      </c>
      <c r="BQ92" s="277" t="s">
        <v>1366</v>
      </c>
      <c r="BR92" s="277" t="s">
        <v>1366</v>
      </c>
      <c r="BS92" s="277" t="s">
        <v>1366</v>
      </c>
      <c r="BT92" s="345" t="s">
        <v>1366</v>
      </c>
      <c r="BU92" s="344" t="s">
        <v>1366</v>
      </c>
      <c r="BV92" s="210"/>
      <c r="BW92" s="277" t="s">
        <v>1366</v>
      </c>
      <c r="BX92" s="277" t="s">
        <v>1366</v>
      </c>
      <c r="BY92" s="277" t="s">
        <v>1366</v>
      </c>
      <c r="BZ92" s="277" t="s">
        <v>1366</v>
      </c>
      <c r="CA92" s="343"/>
      <c r="CB92" s="344" t="s">
        <v>1366</v>
      </c>
      <c r="CC92" s="277" t="s">
        <v>1366</v>
      </c>
      <c r="CD92" s="277" t="s">
        <v>1366</v>
      </c>
      <c r="CE92" s="277" t="s">
        <v>1366</v>
      </c>
      <c r="CF92" s="345" t="s">
        <v>1366</v>
      </c>
      <c r="CG92" s="344" t="s">
        <v>1366</v>
      </c>
      <c r="CH92" s="210"/>
      <c r="CI92" s="345" t="s">
        <v>1366</v>
      </c>
      <c r="CJ92" s="345"/>
      <c r="CK92" s="345"/>
      <c r="CL92" s="345"/>
      <c r="CM92" s="277"/>
      <c r="CN92" s="345" t="s">
        <v>1366</v>
      </c>
      <c r="CO92" s="345"/>
      <c r="CP92" s="345"/>
      <c r="CQ92" s="345"/>
      <c r="CR92" s="277"/>
      <c r="CS92" s="345" t="s">
        <v>1366</v>
      </c>
      <c r="CT92" s="345"/>
      <c r="CU92" s="345"/>
      <c r="CV92" s="345"/>
      <c r="CW92" s="277"/>
    </row>
    <row r="93" spans="1:135" ht="15.75" customHeight="1">
      <c r="A93" s="119" t="s">
        <v>298</v>
      </c>
      <c r="B93" s="210">
        <v>60</v>
      </c>
      <c r="C93" s="346">
        <f t="shared" ref="C93:M93" si="270">IF((C31-C27)=0,"",C91/(C31-C27))</f>
        <v>-1.3074499293801507</v>
      </c>
      <c r="D93" s="346">
        <f t="shared" si="270"/>
        <v>-0.98877666784724882</v>
      </c>
      <c r="E93" s="346" t="str">
        <f t="shared" si="270"/>
        <v/>
      </c>
      <c r="F93" s="346" t="str">
        <f t="shared" si="270"/>
        <v/>
      </c>
      <c r="G93" s="347">
        <f t="shared" si="270"/>
        <v>-1.1605966423620466</v>
      </c>
      <c r="H93" s="348">
        <f t="shared" si="270"/>
        <v>-6.084118549945125E-2</v>
      </c>
      <c r="I93" s="346">
        <f t="shared" si="270"/>
        <v>-5.1556857217121548E-2</v>
      </c>
      <c r="J93" s="346" t="str">
        <f t="shared" si="270"/>
        <v/>
      </c>
      <c r="K93" s="346" t="str">
        <f t="shared" si="270"/>
        <v/>
      </c>
      <c r="L93" s="349">
        <f t="shared" si="270"/>
        <v>-5.6700671533207091E-2</v>
      </c>
      <c r="M93" s="348">
        <f t="shared" si="270"/>
        <v>-0.21130620378662712</v>
      </c>
      <c r="N93" s="210">
        <v>60</v>
      </c>
      <c r="O93" s="346">
        <f t="shared" ref="O93:Y93" si="271">IF((O31-O27)=0,"",O91/(O31-O27))</f>
        <v>0.23796939356234251</v>
      </c>
      <c r="P93" s="346">
        <f t="shared" si="271"/>
        <v>0.20442818994190232</v>
      </c>
      <c r="Q93" s="346" t="str">
        <f t="shared" si="271"/>
        <v/>
      </c>
      <c r="R93" s="346" t="str">
        <f t="shared" si="271"/>
        <v/>
      </c>
      <c r="S93" s="347">
        <f t="shared" si="271"/>
        <v>0.22138861061129506</v>
      </c>
      <c r="T93" s="348">
        <f t="shared" si="271"/>
        <v>-4.5849600585574739E-2</v>
      </c>
      <c r="U93" s="346">
        <f t="shared" si="271"/>
        <v>-5.3109443050999197E-2</v>
      </c>
      <c r="V93" s="346" t="str">
        <f t="shared" si="271"/>
        <v/>
      </c>
      <c r="W93" s="346" t="str">
        <f t="shared" si="271"/>
        <v/>
      </c>
      <c r="X93" s="349">
        <f t="shared" si="271"/>
        <v>-4.9424823219230314E-2</v>
      </c>
      <c r="Y93" s="348">
        <f t="shared" si="271"/>
        <v>3.9993288310612586E-2</v>
      </c>
      <c r="Z93" s="210">
        <v>60</v>
      </c>
      <c r="AA93" s="346">
        <f t="shared" ref="AA93:AK93" si="272">IF((AA31-AA27)=0,"",AA91/(AA31-AA27))</f>
        <v>0.39130846956485527</v>
      </c>
      <c r="AB93" s="346">
        <f t="shared" si="272"/>
        <v>0.45049522512177342</v>
      </c>
      <c r="AC93" s="346" t="str">
        <f t="shared" si="272"/>
        <v/>
      </c>
      <c r="AD93" s="346" t="str">
        <f t="shared" si="272"/>
        <v/>
      </c>
      <c r="AE93" s="347">
        <f t="shared" si="272"/>
        <v>0.41922828866130224</v>
      </c>
      <c r="AF93" s="348">
        <f t="shared" si="272"/>
        <v>-0.18738855993885126</v>
      </c>
      <c r="AG93" s="346">
        <f t="shared" si="272"/>
        <v>0.11814702200905135</v>
      </c>
      <c r="AH93" s="346" t="str">
        <f t="shared" si="272"/>
        <v/>
      </c>
      <c r="AI93" s="346" t="str">
        <f t="shared" si="272"/>
        <v/>
      </c>
      <c r="AJ93" s="349">
        <f t="shared" si="272"/>
        <v>-4.1752404900541176E-2</v>
      </c>
      <c r="AK93" s="348">
        <f t="shared" si="272"/>
        <v>0.14759177376816868</v>
      </c>
      <c r="AL93" s="210">
        <v>60</v>
      </c>
      <c r="AM93" s="346">
        <f t="shared" ref="AM93:AW93" si="273">IF((AM31-AM27)=0,"",AM91/(AM31-AM27))</f>
        <v>0.45745357178865198</v>
      </c>
      <c r="AN93" s="346">
        <f t="shared" si="273"/>
        <v>0.45274427189434657</v>
      </c>
      <c r="AO93" s="346" t="str">
        <f t="shared" si="273"/>
        <v/>
      </c>
      <c r="AP93" s="346" t="str">
        <f t="shared" si="273"/>
        <v/>
      </c>
      <c r="AQ93" s="347">
        <f t="shared" si="273"/>
        <v>0.45508423284666799</v>
      </c>
      <c r="AR93" s="348">
        <f t="shared" si="273"/>
        <v>-0.29210364102222575</v>
      </c>
      <c r="AS93" s="346">
        <f t="shared" si="273"/>
        <v>-0.32588908663580751</v>
      </c>
      <c r="AT93" s="346" t="str">
        <f t="shared" si="273"/>
        <v/>
      </c>
      <c r="AU93" s="346" t="str">
        <f t="shared" si="273"/>
        <v/>
      </c>
      <c r="AV93" s="349">
        <f t="shared" si="273"/>
        <v>-0.30888661895835351</v>
      </c>
      <c r="AW93" s="348">
        <f t="shared" si="273"/>
        <v>9.297363416299001E-2</v>
      </c>
      <c r="AX93" s="210">
        <v>60</v>
      </c>
      <c r="AY93" s="346">
        <f t="shared" ref="AY93:BI93" si="274">IF((AY31-AY27)=0,"",AY91/(AY31-AY27))</f>
        <v>0.30965955309649756</v>
      </c>
      <c r="AZ93" s="346">
        <f t="shared" si="274"/>
        <v>0.12553323037475142</v>
      </c>
      <c r="BA93" s="346" t="str">
        <f t="shared" si="274"/>
        <v/>
      </c>
      <c r="BB93" s="346" t="str">
        <f t="shared" si="274"/>
        <v/>
      </c>
      <c r="BC93" s="347">
        <f t="shared" si="274"/>
        <v>0.22492885591480899</v>
      </c>
      <c r="BD93" s="348">
        <f t="shared" si="274"/>
        <v>-1.3887580293486182E-2</v>
      </c>
      <c r="BE93" s="346">
        <f t="shared" si="274"/>
        <v>-0.3063645193933659</v>
      </c>
      <c r="BF93" s="346" t="str">
        <f t="shared" si="274"/>
        <v/>
      </c>
      <c r="BG93" s="346" t="str">
        <f t="shared" si="274"/>
        <v/>
      </c>
      <c r="BH93" s="349">
        <f t="shared" si="274"/>
        <v>-0.16289564713256</v>
      </c>
      <c r="BI93" s="348">
        <f t="shared" si="274"/>
        <v>0.10798988816190559</v>
      </c>
      <c r="BJ93" s="210">
        <v>60</v>
      </c>
      <c r="BK93" s="346" t="str">
        <f t="shared" ref="BK93:BU93" si="275">IF((BK31-BK27)=0,"",BK91/(BK31-BK27))</f>
        <v/>
      </c>
      <c r="BL93" s="346" t="str">
        <f t="shared" si="275"/>
        <v/>
      </c>
      <c r="BM93" s="346" t="str">
        <f t="shared" si="275"/>
        <v/>
      </c>
      <c r="BN93" s="346" t="str">
        <f t="shared" si="275"/>
        <v/>
      </c>
      <c r="BO93" s="347" t="str">
        <f t="shared" si="275"/>
        <v/>
      </c>
      <c r="BP93" s="348" t="str">
        <f t="shared" si="275"/>
        <v/>
      </c>
      <c r="BQ93" s="346" t="str">
        <f t="shared" si="275"/>
        <v/>
      </c>
      <c r="BR93" s="346" t="str">
        <f t="shared" si="275"/>
        <v/>
      </c>
      <c r="BS93" s="346" t="str">
        <f t="shared" si="275"/>
        <v/>
      </c>
      <c r="BT93" s="349" t="str">
        <f t="shared" si="275"/>
        <v/>
      </c>
      <c r="BU93" s="348" t="str">
        <f t="shared" si="275"/>
        <v/>
      </c>
      <c r="BV93" s="210">
        <v>60</v>
      </c>
      <c r="BW93" s="346">
        <f t="shared" ref="BW93:CG93" si="276">IF((BW31-BW27)=0,"",BW91/(BW31-BW27))</f>
        <v>0.70259577638781812</v>
      </c>
      <c r="BX93" s="346">
        <f t="shared" si="276"/>
        <v>0.7072713300466863</v>
      </c>
      <c r="BY93" s="346" t="str">
        <f t="shared" si="276"/>
        <v/>
      </c>
      <c r="BZ93" s="346" t="str">
        <f t="shared" si="276"/>
        <v/>
      </c>
      <c r="CA93" s="347">
        <f t="shared" si="276"/>
        <v>0.70491773458925966</v>
      </c>
      <c r="CB93" s="348">
        <f t="shared" si="276"/>
        <v>-0.94800342482192435</v>
      </c>
      <c r="CC93" s="346">
        <f t="shared" si="276"/>
        <v>-1.0072452256360394</v>
      </c>
      <c r="CD93" s="346" t="str">
        <f t="shared" si="276"/>
        <v/>
      </c>
      <c r="CE93" s="346" t="str">
        <f t="shared" si="276"/>
        <v/>
      </c>
      <c r="CF93" s="349">
        <f t="shared" si="276"/>
        <v>-0.9767197727577126</v>
      </c>
      <c r="CG93" s="348">
        <f t="shared" si="276"/>
        <v>7.8525657816622074E-2</v>
      </c>
      <c r="CH93" s="210">
        <v>60</v>
      </c>
      <c r="CI93" s="349">
        <f t="shared" ref="CI93:CW93" si="277">IF((CI31-CI27)=0,"",CI91/(CI31-CI27))</f>
        <v>0.39291812901534728</v>
      </c>
      <c r="CJ93" s="349">
        <f t="shared" si="277"/>
        <v>0.40066929548097685</v>
      </c>
      <c r="CK93" s="349" t="str">
        <f t="shared" si="277"/>
        <v/>
      </c>
      <c r="CL93" s="349" t="str">
        <f t="shared" si="277"/>
        <v/>
      </c>
      <c r="CM93" s="379">
        <f t="shared" si="277"/>
        <v>0.39678626572094466</v>
      </c>
      <c r="CN93" s="349">
        <f t="shared" si="277"/>
        <v>-0.2321660385411739</v>
      </c>
      <c r="CO93" s="349">
        <f t="shared" si="277"/>
        <v>-0.25657939008097114</v>
      </c>
      <c r="CP93" s="349" t="str">
        <f t="shared" si="277"/>
        <v/>
      </c>
      <c r="CQ93" s="349" t="str">
        <f t="shared" si="277"/>
        <v/>
      </c>
      <c r="CR93" s="379">
        <f t="shared" si="277"/>
        <v>-0.24406243913315936</v>
      </c>
      <c r="CS93" s="349">
        <f t="shared" si="277"/>
        <v>5.8713780615142271E-2</v>
      </c>
      <c r="CT93" s="349">
        <f t="shared" si="277"/>
        <v>5.6965560981701316E-2</v>
      </c>
      <c r="CU93" s="349" t="str">
        <f t="shared" si="277"/>
        <v/>
      </c>
      <c r="CV93" s="349" t="str">
        <f t="shared" si="277"/>
        <v/>
      </c>
      <c r="CW93" s="379">
        <f t="shared" si="277"/>
        <v>5.7852213057405892E-2</v>
      </c>
    </row>
    <row r="94" spans="1:135" s="287" customFormat="1" ht="15.75" customHeight="1">
      <c r="A94" s="119" t="s">
        <v>300</v>
      </c>
      <c r="B94" s="210">
        <v>61</v>
      </c>
      <c r="C94" s="351">
        <f>IF((C31-C27-C24)=0,"",(C72+C65-C63)/(C31-C27-C24))</f>
        <v>1.6037332027668885</v>
      </c>
      <c r="D94" s="351">
        <f t="shared" ref="D94:M94" si="278">IF((D31-D27-D24)=0,"",(D72+D65-D63)/(D31-D27-D24))</f>
        <v>1.3625471751828795</v>
      </c>
      <c r="E94" s="351" t="str">
        <f t="shared" si="278"/>
        <v/>
      </c>
      <c r="F94" s="351" t="str">
        <f t="shared" si="278"/>
        <v/>
      </c>
      <c r="G94" s="347">
        <f t="shared" si="278"/>
        <v>1.4925881359885325</v>
      </c>
      <c r="H94" s="352">
        <f t="shared" si="278"/>
        <v>0.94919456059793672</v>
      </c>
      <c r="I94" s="351">
        <f t="shared" si="278"/>
        <v>0.94603243794010228</v>
      </c>
      <c r="J94" s="351" t="str">
        <f t="shared" si="278"/>
        <v/>
      </c>
      <c r="K94" s="351" t="str">
        <f t="shared" si="278"/>
        <v/>
      </c>
      <c r="L94" s="349">
        <f t="shared" si="278"/>
        <v>0.9477843548588033</v>
      </c>
      <c r="M94" s="353">
        <f t="shared" si="278"/>
        <v>1.0240865434536175</v>
      </c>
      <c r="N94" s="210">
        <v>61</v>
      </c>
      <c r="O94" s="351">
        <f>IF((O31-O27-O24)=0,"",(O72+O65-O63)/(O31-O27-O24))</f>
        <v>0.51697113328411992</v>
      </c>
      <c r="P94" s="351">
        <f t="shared" ref="P94:Y94" si="279">IF((P31-P27-P24)=0,"",(P72+P65-P63)/(P31-P27-P24))</f>
        <v>0.57173649380324987</v>
      </c>
      <c r="Q94" s="351" t="str">
        <f t="shared" si="279"/>
        <v/>
      </c>
      <c r="R94" s="351" t="str">
        <f t="shared" si="279"/>
        <v/>
      </c>
      <c r="S94" s="347">
        <f t="shared" si="279"/>
        <v>0.54404388136672566</v>
      </c>
      <c r="T94" s="352">
        <f t="shared" si="279"/>
        <v>0.92537597935471094</v>
      </c>
      <c r="U94" s="351">
        <f t="shared" si="279"/>
        <v>0.94220785481421787</v>
      </c>
      <c r="V94" s="351" t="str">
        <f t="shared" si="279"/>
        <v/>
      </c>
      <c r="W94" s="351" t="str">
        <f t="shared" si="279"/>
        <v/>
      </c>
      <c r="X94" s="349">
        <f t="shared" si="279"/>
        <v>0.93366509890465987</v>
      </c>
      <c r="Y94" s="353">
        <f t="shared" si="279"/>
        <v>0.80501862449821482</v>
      </c>
      <c r="Z94" s="210">
        <v>61</v>
      </c>
      <c r="AA94" s="351">
        <f>IF((AA31-AA27-AA24)=0,"",(AA72+AA65-AA63)/(AA31-AA27-AA24))</f>
        <v>0.4633092659563125</v>
      </c>
      <c r="AB94" s="351">
        <f t="shared" ref="AB94:AK94" si="280">IF((AB31-AB27-AB24)=0,"",(AB72+AB65-AB63)/(AB31-AB27-AB24))</f>
        <v>0.41688460435501057</v>
      </c>
      <c r="AC94" s="351" t="str">
        <f t="shared" si="280"/>
        <v/>
      </c>
      <c r="AD94" s="351" t="str">
        <f t="shared" si="280"/>
        <v/>
      </c>
      <c r="AE94" s="347">
        <f t="shared" si="280"/>
        <v>0.44140963416663576</v>
      </c>
      <c r="AF94" s="352">
        <f t="shared" si="280"/>
        <v>1.0849933850492073</v>
      </c>
      <c r="AG94" s="351">
        <f t="shared" si="280"/>
        <v>0.79024921912813395</v>
      </c>
      <c r="AH94" s="351" t="str">
        <f t="shared" si="280"/>
        <v/>
      </c>
      <c r="AI94" s="351" t="str">
        <f t="shared" si="280"/>
        <v/>
      </c>
      <c r="AJ94" s="349">
        <f t="shared" si="280"/>
        <v>0.94450105099419002</v>
      </c>
      <c r="AK94" s="353">
        <f t="shared" si="280"/>
        <v>0.73786022536987028</v>
      </c>
      <c r="AL94" s="210">
        <v>61</v>
      </c>
      <c r="AM94" s="351">
        <f>IF((AM31-AM27-AM24)=0,"",(AM72+AM65-AM63)/(AM31-AM27-AM24))</f>
        <v>0.46390107013326021</v>
      </c>
      <c r="AN94" s="351">
        <f t="shared" ref="AN94:AW94" si="281">IF((AN31-AN27-AN24)=0,"",(AN72+AN65-AN63)/(AN31-AN27-AN24))</f>
        <v>0.4754685414481481</v>
      </c>
      <c r="AO94" s="351" t="str">
        <f t="shared" si="281"/>
        <v/>
      </c>
      <c r="AP94" s="351" t="str">
        <f t="shared" si="281"/>
        <v/>
      </c>
      <c r="AQ94" s="347">
        <f t="shared" si="281"/>
        <v>0.46972088642480458</v>
      </c>
      <c r="AR94" s="352">
        <f t="shared" si="281"/>
        <v>1.2058444386176137</v>
      </c>
      <c r="AS94" s="351">
        <f t="shared" si="281"/>
        <v>1.2450965074748122</v>
      </c>
      <c r="AT94" s="351" t="str">
        <f t="shared" si="281"/>
        <v/>
      </c>
      <c r="AU94" s="351" t="str">
        <f t="shared" si="281"/>
        <v/>
      </c>
      <c r="AV94" s="349">
        <f t="shared" si="281"/>
        <v>1.2253429710067469</v>
      </c>
      <c r="AW94" s="353">
        <f t="shared" si="281"/>
        <v>0.82787429604783058</v>
      </c>
      <c r="AX94" s="210">
        <v>61</v>
      </c>
      <c r="AY94" s="351">
        <f>IF((AY31-AY27-AY24)=0,"",(AY72+AY65-AY63)/(AY31-AY27-AY24))</f>
        <v>0.66399608996723192</v>
      </c>
      <c r="AZ94" s="351">
        <f t="shared" ref="AZ94:BI94" si="282">IF((AZ31-AZ27-AZ24)=0,"",(AZ72+AZ65-AZ63)/(AZ31-AZ27-AZ24))</f>
        <v>0.85041955329574825</v>
      </c>
      <c r="BA94" s="351" t="str">
        <f t="shared" si="282"/>
        <v/>
      </c>
      <c r="BB94" s="351" t="str">
        <f t="shared" si="282"/>
        <v/>
      </c>
      <c r="BC94" s="347">
        <f t="shared" si="282"/>
        <v>0.74978387840159355</v>
      </c>
      <c r="BD94" s="352">
        <f t="shared" si="282"/>
        <v>0.94666300483411281</v>
      </c>
      <c r="BE94" s="351">
        <f t="shared" si="282"/>
        <v>1.25598461167269</v>
      </c>
      <c r="BF94" s="351" t="str">
        <f t="shared" si="282"/>
        <v/>
      </c>
      <c r="BG94" s="351" t="str">
        <f t="shared" si="282"/>
        <v/>
      </c>
      <c r="BH94" s="349">
        <f t="shared" si="282"/>
        <v>1.1042529153700424</v>
      </c>
      <c r="BI94" s="353">
        <f t="shared" si="282"/>
        <v>0.85666532337928036</v>
      </c>
      <c r="BJ94" s="210">
        <v>61</v>
      </c>
      <c r="BK94" s="351" t="str">
        <f>IF((BK31-BK27-BK24)=0,"",(BK72+BK65-BK63)/(BK31-BK27-BK24))</f>
        <v/>
      </c>
      <c r="BL94" s="351" t="str">
        <f t="shared" ref="BL94:BU94" si="283">IF((BL31-BL27-BL24)=0,"",(BL72+BL65-BL63)/(BL31-BL27-BL24))</f>
        <v/>
      </c>
      <c r="BM94" s="351" t="str">
        <f t="shared" si="283"/>
        <v/>
      </c>
      <c r="BN94" s="351" t="str">
        <f t="shared" si="283"/>
        <v/>
      </c>
      <c r="BO94" s="347" t="str">
        <f t="shared" si="283"/>
        <v/>
      </c>
      <c r="BP94" s="352" t="str">
        <f t="shared" si="283"/>
        <v/>
      </c>
      <c r="BQ94" s="351" t="str">
        <f t="shared" si="283"/>
        <v/>
      </c>
      <c r="BR94" s="351" t="str">
        <f t="shared" si="283"/>
        <v/>
      </c>
      <c r="BS94" s="351" t="str">
        <f t="shared" si="283"/>
        <v/>
      </c>
      <c r="BT94" s="349" t="str">
        <f t="shared" si="283"/>
        <v/>
      </c>
      <c r="BU94" s="353" t="str">
        <f t="shared" si="283"/>
        <v/>
      </c>
      <c r="BV94" s="210">
        <v>61</v>
      </c>
      <c r="BW94" s="351">
        <f>IF((BW31-BW27-BW24)=0,"",(BW72+BW65-BW63)/(BW31-BW27-BW24))</f>
        <v>0.27334996036582981</v>
      </c>
      <c r="BX94" s="351">
        <f t="shared" ref="BX94:CW94" si="284">IF((BX31-BX27-BX24)=0,"",(BX72+BX65-BX63)/(BX31-BX27-BX24))</f>
        <v>0.27067687502603843</v>
      </c>
      <c r="BY94" s="351" t="str">
        <f t="shared" si="284"/>
        <v/>
      </c>
      <c r="BZ94" s="351" t="str">
        <f t="shared" si="284"/>
        <v/>
      </c>
      <c r="CA94" s="347">
        <f t="shared" si="284"/>
        <v>0.27202246144682801</v>
      </c>
      <c r="CB94" s="352">
        <f t="shared" si="284"/>
        <v>1.9083762818002694</v>
      </c>
      <c r="CC94" s="351">
        <f t="shared" si="284"/>
        <v>1.9691359393127545</v>
      </c>
      <c r="CD94" s="351" t="str">
        <f t="shared" si="284"/>
        <v/>
      </c>
      <c r="CE94" s="351" t="str">
        <f t="shared" si="284"/>
        <v/>
      </c>
      <c r="CF94" s="349">
        <f t="shared" si="284"/>
        <v>1.9378283822025266</v>
      </c>
      <c r="CG94" s="353">
        <f t="shared" si="284"/>
        <v>0.89251744068198346</v>
      </c>
      <c r="CH94" s="210">
        <v>61</v>
      </c>
      <c r="CI94" s="349">
        <f t="shared" ref="CI94:CR94" si="285">IF((CI31-CI27-CI24)=0,"",(CI72+CI65-CI63)/(CI31-CI27-CI24))</f>
        <v>0.49891000254107004</v>
      </c>
      <c r="CJ94" s="349">
        <f t="shared" si="285"/>
        <v>0.50368403555876962</v>
      </c>
      <c r="CK94" s="349" t="str">
        <f t="shared" si="285"/>
        <v/>
      </c>
      <c r="CL94" s="349" t="str">
        <f t="shared" si="285"/>
        <v/>
      </c>
      <c r="CM94" s="350">
        <f t="shared" si="285"/>
        <v>0.50129243264773626</v>
      </c>
      <c r="CN94" s="349">
        <f t="shared" si="285"/>
        <v>1.1379240595096174</v>
      </c>
      <c r="CO94" s="349">
        <f t="shared" si="285"/>
        <v>1.1692129459953118</v>
      </c>
      <c r="CP94" s="349" t="str">
        <f t="shared" si="285"/>
        <v/>
      </c>
      <c r="CQ94" s="349" t="str">
        <f t="shared" si="285"/>
        <v/>
      </c>
      <c r="CR94" s="350">
        <f t="shared" si="285"/>
        <v>1.153170844741223</v>
      </c>
      <c r="CS94" s="349">
        <f t="shared" si="284"/>
        <v>0.84056203535860952</v>
      </c>
      <c r="CT94" s="349">
        <f t="shared" si="284"/>
        <v>0.85171785739699279</v>
      </c>
      <c r="CU94" s="349" t="str">
        <f t="shared" si="284"/>
        <v/>
      </c>
      <c r="CV94" s="349" t="str">
        <f t="shared" si="284"/>
        <v/>
      </c>
      <c r="CW94" s="350">
        <f t="shared" si="284"/>
        <v>0.84605991111992596</v>
      </c>
    </row>
    <row r="95" spans="1:135" s="287" customFormat="1" ht="15.75" customHeight="1">
      <c r="A95" s="119" t="s">
        <v>302</v>
      </c>
      <c r="B95" s="210">
        <v>62</v>
      </c>
      <c r="C95" s="351">
        <f>IF((C31-C27)=0,"",(C72)/(C31-C27))</f>
        <v>0.24581782406281213</v>
      </c>
      <c r="D95" s="351">
        <f t="shared" ref="D95:M95" si="286">IF((D31-D27)=0,"",(D72)/(D31-D27))</f>
        <v>0.29092161132131045</v>
      </c>
      <c r="E95" s="351" t="str">
        <f t="shared" si="286"/>
        <v/>
      </c>
      <c r="F95" s="351" t="str">
        <f t="shared" si="286"/>
        <v/>
      </c>
      <c r="G95" s="347">
        <f t="shared" si="286"/>
        <v>0.26660287325085602</v>
      </c>
      <c r="H95" s="352">
        <f t="shared" si="286"/>
        <v>3.885109699281955E-2</v>
      </c>
      <c r="I95" s="351">
        <f t="shared" si="286"/>
        <v>4.8823613137118665E-2</v>
      </c>
      <c r="J95" s="351" t="str">
        <f t="shared" si="286"/>
        <v/>
      </c>
      <c r="K95" s="351" t="str">
        <f t="shared" si="286"/>
        <v/>
      </c>
      <c r="L95" s="349">
        <f t="shared" si="286"/>
        <v>4.3298520771732442E-2</v>
      </c>
      <c r="M95" s="353">
        <f t="shared" si="286"/>
        <v>7.4573286856455478E-2</v>
      </c>
      <c r="N95" s="210">
        <v>62</v>
      </c>
      <c r="O95" s="351">
        <f t="shared" ref="O95:Y95" si="287">IF((O31-O27)=0,"",(O72)/(O31-O27))</f>
        <v>8.5602607098022698E-2</v>
      </c>
      <c r="P95" s="351">
        <f t="shared" si="287"/>
        <v>0.1039850911499246</v>
      </c>
      <c r="Q95" s="351" t="str">
        <f t="shared" si="287"/>
        <v/>
      </c>
      <c r="R95" s="351" t="str">
        <f t="shared" si="287"/>
        <v/>
      </c>
      <c r="S95" s="347">
        <f t="shared" si="287"/>
        <v>9.4689817611241525E-2</v>
      </c>
      <c r="T95" s="352">
        <f t="shared" si="287"/>
        <v>4.192273924666573E-2</v>
      </c>
      <c r="U95" s="351">
        <f t="shared" si="287"/>
        <v>5.1311500005987873E-2</v>
      </c>
      <c r="V95" s="351" t="str">
        <f t="shared" si="287"/>
        <v/>
      </c>
      <c r="W95" s="351" t="str">
        <f t="shared" si="287"/>
        <v/>
      </c>
      <c r="X95" s="349">
        <f t="shared" si="287"/>
        <v>4.6546380892964638E-2</v>
      </c>
      <c r="Y95" s="353">
        <f t="shared" si="287"/>
        <v>6.2442546504153706E-2</v>
      </c>
      <c r="Z95" s="210">
        <v>62</v>
      </c>
      <c r="AA95" s="351">
        <f t="shared" ref="AA95:AK95" si="288">IF((AA31-AA27)=0,"",(AA72)/(AA31-AA27))</f>
        <v>5.0784002369110806E-2</v>
      </c>
      <c r="AB95" s="351">
        <f t="shared" si="288"/>
        <v>6.1610119220301914E-2</v>
      </c>
      <c r="AC95" s="351" t="str">
        <f t="shared" si="288"/>
        <v/>
      </c>
      <c r="AD95" s="351" t="str">
        <f t="shared" si="288"/>
        <v/>
      </c>
      <c r="AE95" s="347">
        <f t="shared" si="288"/>
        <v>5.5890942615422746E-2</v>
      </c>
      <c r="AF95" s="352">
        <f t="shared" si="288"/>
        <v>3.5631752189047267E-2</v>
      </c>
      <c r="AG95" s="351">
        <f t="shared" si="288"/>
        <v>4.2382858065137495E-2</v>
      </c>
      <c r="AH95" s="351" t="str">
        <f t="shared" si="288"/>
        <v/>
      </c>
      <c r="AI95" s="351" t="str">
        <f t="shared" si="288"/>
        <v/>
      </c>
      <c r="AJ95" s="349">
        <f t="shared" si="288"/>
        <v>3.8849724694187342E-2</v>
      </c>
      <c r="AK95" s="353">
        <f t="shared" si="288"/>
        <v>4.5849270349515178E-2</v>
      </c>
      <c r="AL95" s="210">
        <v>62</v>
      </c>
      <c r="AM95" s="351">
        <f t="shared" ref="AM95:AW95" si="289">IF((AM31-AM27)=0,"",(AM72)/(AM31-AM27))</f>
        <v>2.7471893255168661E-2</v>
      </c>
      <c r="AN95" s="351">
        <f t="shared" si="289"/>
        <v>3.3349505667275008E-2</v>
      </c>
      <c r="AO95" s="351" t="str">
        <f t="shared" si="289"/>
        <v/>
      </c>
      <c r="AP95" s="351" t="str">
        <f t="shared" si="289"/>
        <v/>
      </c>
      <c r="AQ95" s="347">
        <f t="shared" si="289"/>
        <v>3.042903259359387E-2</v>
      </c>
      <c r="AR95" s="352">
        <f t="shared" si="289"/>
        <v>3.0016712481018067E-2</v>
      </c>
      <c r="AS95" s="351">
        <f t="shared" si="289"/>
        <v>3.7380785000590902E-2</v>
      </c>
      <c r="AT95" s="351" t="str">
        <f t="shared" si="289"/>
        <v/>
      </c>
      <c r="AU95" s="351" t="str">
        <f t="shared" si="289"/>
        <v/>
      </c>
      <c r="AV95" s="349">
        <f t="shared" si="289"/>
        <v>3.3674828109552267E-2</v>
      </c>
      <c r="AW95" s="353">
        <f t="shared" si="289"/>
        <v>3.1967490447989154E-2</v>
      </c>
      <c r="AX95" s="210">
        <v>62</v>
      </c>
      <c r="AY95" s="351">
        <f t="shared" ref="AY95:BI95" si="290">IF((AY31-AY27)=0,"",(AY72)/(AY31-AY27))</f>
        <v>9.2024421951348648E-3</v>
      </c>
      <c r="AZ95" s="351">
        <f t="shared" si="290"/>
        <v>1.117139164526677E-2</v>
      </c>
      <c r="BA95" s="351" t="str">
        <f t="shared" si="290"/>
        <v/>
      </c>
      <c r="BB95" s="351" t="str">
        <f t="shared" si="290"/>
        <v/>
      </c>
      <c r="BC95" s="347">
        <f t="shared" si="290"/>
        <v>1.0108507428823884E-2</v>
      </c>
      <c r="BD95" s="352">
        <f t="shared" si="290"/>
        <v>2.3392991089315085E-2</v>
      </c>
      <c r="BE95" s="351">
        <f t="shared" si="290"/>
        <v>2.3309572715873601E-2</v>
      </c>
      <c r="BF95" s="351" t="str">
        <f t="shared" si="290"/>
        <v/>
      </c>
      <c r="BG95" s="351" t="str">
        <f t="shared" si="290"/>
        <v/>
      </c>
      <c r="BH95" s="349">
        <f t="shared" si="290"/>
        <v>2.335049197603925E-2</v>
      </c>
      <c r="BI95" s="353">
        <f t="shared" si="290"/>
        <v>1.4101303118069248E-2</v>
      </c>
      <c r="BJ95" s="210">
        <v>62</v>
      </c>
      <c r="BK95" s="351" t="str">
        <f t="shared" ref="BK95:BU95" si="291">IF((BK31-BK27)=0,"",(BK72)/(BK31-BK27))</f>
        <v/>
      </c>
      <c r="BL95" s="351" t="str">
        <f t="shared" si="291"/>
        <v/>
      </c>
      <c r="BM95" s="351" t="str">
        <f t="shared" si="291"/>
        <v/>
      </c>
      <c r="BN95" s="351" t="str">
        <f t="shared" si="291"/>
        <v/>
      </c>
      <c r="BO95" s="347" t="str">
        <f t="shared" si="291"/>
        <v/>
      </c>
      <c r="BP95" s="352" t="str">
        <f t="shared" si="291"/>
        <v/>
      </c>
      <c r="BQ95" s="351" t="str">
        <f t="shared" si="291"/>
        <v/>
      </c>
      <c r="BR95" s="351" t="str">
        <f t="shared" si="291"/>
        <v/>
      </c>
      <c r="BS95" s="351" t="str">
        <f t="shared" si="291"/>
        <v/>
      </c>
      <c r="BT95" s="349" t="str">
        <f t="shared" si="291"/>
        <v/>
      </c>
      <c r="BU95" s="353" t="str">
        <f t="shared" si="291"/>
        <v/>
      </c>
      <c r="BV95" s="210">
        <v>62</v>
      </c>
      <c r="BW95" s="351">
        <f t="shared" ref="BW95:CG95" si="292">IF((BW31-BW27)=0,"",(BW72)/(BW31-BW27))</f>
        <v>8.4024813210129921E-3</v>
      </c>
      <c r="BX95" s="351">
        <f t="shared" si="292"/>
        <v>1.0244397282336797E-2</v>
      </c>
      <c r="BY95" s="351" t="str">
        <f t="shared" si="292"/>
        <v/>
      </c>
      <c r="BZ95" s="351" t="str">
        <f t="shared" si="292"/>
        <v/>
      </c>
      <c r="CA95" s="347">
        <f t="shared" si="292"/>
        <v>9.3172076154380626E-3</v>
      </c>
      <c r="CB95" s="352">
        <f t="shared" si="292"/>
        <v>1.3789561291626272E-2</v>
      </c>
      <c r="CC95" s="351">
        <f t="shared" si="292"/>
        <v>1.7632251047932972E-2</v>
      </c>
      <c r="CD95" s="351" t="str">
        <f t="shared" si="292"/>
        <v/>
      </c>
      <c r="CE95" s="351" t="str">
        <f t="shared" si="292"/>
        <v/>
      </c>
      <c r="CF95" s="349">
        <f t="shared" si="292"/>
        <v>1.5652232826504745E-2</v>
      </c>
      <c r="CG95" s="353">
        <f t="shared" si="292"/>
        <v>1.1676937094014872E-2</v>
      </c>
      <c r="CH95" s="210">
        <v>62</v>
      </c>
      <c r="CI95" s="349">
        <f t="shared" ref="CI95:CW95" si="293">IF((CI31-CI27)=0,"",(CI72)/(CI31-CI27))</f>
        <v>3.7785904924530059E-2</v>
      </c>
      <c r="CJ95" s="349">
        <f t="shared" si="293"/>
        <v>4.443368346170537E-2</v>
      </c>
      <c r="CK95" s="349" t="str">
        <f t="shared" si="293"/>
        <v/>
      </c>
      <c r="CL95" s="349" t="str">
        <f t="shared" si="293"/>
        <v/>
      </c>
      <c r="CM95" s="350">
        <f t="shared" si="293"/>
        <v>4.1103407688063073E-2</v>
      </c>
      <c r="CN95" s="349">
        <f t="shared" si="293"/>
        <v>3.2794580860640105E-2</v>
      </c>
      <c r="CO95" s="349">
        <f t="shared" si="293"/>
        <v>4.0422354336830606E-2</v>
      </c>
      <c r="CP95" s="349" t="str">
        <f t="shared" si="293"/>
        <v/>
      </c>
      <c r="CQ95" s="349" t="str">
        <f t="shared" si="293"/>
        <v/>
      </c>
      <c r="CR95" s="350">
        <f t="shared" si="293"/>
        <v>3.6511524384341E-2</v>
      </c>
      <c r="CS95" s="349">
        <f t="shared" si="293"/>
        <v>3.5117268774381899E-2</v>
      </c>
      <c r="CT95" s="349">
        <f t="shared" si="293"/>
        <v>4.2335986150456473E-2</v>
      </c>
      <c r="CU95" s="349" t="str">
        <f t="shared" si="293"/>
        <v/>
      </c>
      <c r="CV95" s="349" t="str">
        <f t="shared" si="293"/>
        <v/>
      </c>
      <c r="CW95" s="350">
        <f t="shared" si="293"/>
        <v>3.8674838189989603E-2</v>
      </c>
    </row>
    <row r="96" spans="1:135" ht="15.75" customHeight="1">
      <c r="A96" s="119" t="s">
        <v>304</v>
      </c>
      <c r="B96" s="210">
        <v>63</v>
      </c>
      <c r="C96" s="351">
        <f t="shared" ref="C96:M96" si="294">IF((C31-C27)=0,"",C87/(C31-C27))</f>
        <v>0.70371672661326246</v>
      </c>
      <c r="D96" s="351">
        <f t="shared" si="294"/>
        <v>0.62622949266436911</v>
      </c>
      <c r="E96" s="351" t="str">
        <f t="shared" si="294"/>
        <v/>
      </c>
      <c r="F96" s="351" t="str">
        <f t="shared" si="294"/>
        <v/>
      </c>
      <c r="G96" s="354">
        <f t="shared" si="294"/>
        <v>0.66800850637351394</v>
      </c>
      <c r="H96" s="352">
        <f t="shared" si="294"/>
        <v>0.11164662490151456</v>
      </c>
      <c r="I96" s="351">
        <f t="shared" si="294"/>
        <v>0.10552441927701926</v>
      </c>
      <c r="J96" s="351" t="str">
        <f t="shared" si="294"/>
        <v/>
      </c>
      <c r="K96" s="351" t="str">
        <f t="shared" si="294"/>
        <v/>
      </c>
      <c r="L96" s="355">
        <f t="shared" si="294"/>
        <v>0.10891631667440381</v>
      </c>
      <c r="M96" s="352">
        <f t="shared" si="294"/>
        <v>0.18721966033300969</v>
      </c>
      <c r="N96" s="210">
        <v>63</v>
      </c>
      <c r="O96" s="351">
        <f t="shared" ref="O96:Y96" si="295">IF((O31-O27)=0,"",O87/(O31-O27))</f>
        <v>0.24505947315353765</v>
      </c>
      <c r="P96" s="351">
        <f t="shared" si="295"/>
        <v>0.22383531625484793</v>
      </c>
      <c r="Q96" s="351" t="str">
        <f t="shared" si="295"/>
        <v/>
      </c>
      <c r="R96" s="351" t="str">
        <f t="shared" si="295"/>
        <v/>
      </c>
      <c r="S96" s="354">
        <f t="shared" si="295"/>
        <v>0.23456750802197956</v>
      </c>
      <c r="T96" s="352">
        <f t="shared" si="295"/>
        <v>0.12047362123086375</v>
      </c>
      <c r="U96" s="351">
        <f t="shared" si="295"/>
        <v>0.11090158823678134</v>
      </c>
      <c r="V96" s="351" t="str">
        <f t="shared" si="295"/>
        <v/>
      </c>
      <c r="W96" s="351" t="str">
        <f t="shared" si="295"/>
        <v/>
      </c>
      <c r="X96" s="355">
        <f t="shared" si="295"/>
        <v>0.1157597243145702</v>
      </c>
      <c r="Y96" s="352">
        <f t="shared" si="295"/>
        <v>0.15498808719117263</v>
      </c>
      <c r="Z96" s="210">
        <v>63</v>
      </c>
      <c r="AA96" s="351">
        <f t="shared" ref="AA96:AK96" si="296">IF((AA31-AA27)=0,"",AA87/(AA31-AA27))</f>
        <v>0.14538226447883229</v>
      </c>
      <c r="AB96" s="351">
        <f t="shared" si="296"/>
        <v>0.13262017052321606</v>
      </c>
      <c r="AC96" s="351" t="str">
        <f t="shared" si="296"/>
        <v/>
      </c>
      <c r="AD96" s="351" t="str">
        <f t="shared" si="296"/>
        <v/>
      </c>
      <c r="AE96" s="354">
        <f t="shared" si="296"/>
        <v>0.1393620771720622</v>
      </c>
      <c r="AF96" s="352">
        <f t="shared" si="296"/>
        <v>0.10239517488964404</v>
      </c>
      <c r="AG96" s="351">
        <f t="shared" si="296"/>
        <v>9.1603758862814647E-2</v>
      </c>
      <c r="AH96" s="351" t="str">
        <f t="shared" si="296"/>
        <v/>
      </c>
      <c r="AI96" s="351" t="str">
        <f t="shared" si="296"/>
        <v/>
      </c>
      <c r="AJ96" s="355">
        <f t="shared" si="296"/>
        <v>9.7251353906351146E-2</v>
      </c>
      <c r="AK96" s="352">
        <f t="shared" si="296"/>
        <v>0.11454800086196103</v>
      </c>
      <c r="AL96" s="210">
        <v>63</v>
      </c>
      <c r="AM96" s="351">
        <f t="shared" ref="AM96:AW96" si="297">IF((AM31-AM27)=0,"",AM87/(AM31-AM27))</f>
        <v>7.8645358078087813E-2</v>
      </c>
      <c r="AN96" s="351">
        <f t="shared" si="297"/>
        <v>7.1787186657505345E-2</v>
      </c>
      <c r="AO96" s="351" t="str">
        <f t="shared" si="297"/>
        <v/>
      </c>
      <c r="AP96" s="351" t="str">
        <f t="shared" si="297"/>
        <v/>
      </c>
      <c r="AQ96" s="354">
        <f t="shared" si="297"/>
        <v>7.5194880728527438E-2</v>
      </c>
      <c r="AR96" s="352">
        <f t="shared" si="297"/>
        <v>8.6259202404612004E-2</v>
      </c>
      <c r="AS96" s="351">
        <f t="shared" si="297"/>
        <v>8.0792579160995262E-2</v>
      </c>
      <c r="AT96" s="351" t="str">
        <f t="shared" si="297"/>
        <v/>
      </c>
      <c r="AU96" s="351" t="str">
        <f t="shared" si="297"/>
        <v/>
      </c>
      <c r="AV96" s="355">
        <f t="shared" si="297"/>
        <v>8.3543647951606334E-2</v>
      </c>
      <c r="AW96" s="352">
        <f t="shared" si="297"/>
        <v>7.9152069789179352E-2</v>
      </c>
      <c r="AX96" s="210">
        <v>63</v>
      </c>
      <c r="AY96" s="351">
        <f t="shared" ref="AY96:BI96" si="298">IF((AY31-AY27)=0,"",AY87/(AY31-AY27))</f>
        <v>2.6344356936270519E-2</v>
      </c>
      <c r="AZ96" s="351">
        <f t="shared" si="298"/>
        <v>2.4047216329500392E-2</v>
      </c>
      <c r="BA96" s="351" t="str">
        <f t="shared" si="298"/>
        <v/>
      </c>
      <c r="BB96" s="351" t="str">
        <f t="shared" si="298"/>
        <v/>
      </c>
      <c r="BC96" s="354">
        <f t="shared" si="298"/>
        <v>2.5287265683597536E-2</v>
      </c>
      <c r="BD96" s="352">
        <f t="shared" si="298"/>
        <v>6.7224575459373409E-2</v>
      </c>
      <c r="BE96" s="351">
        <f t="shared" si="298"/>
        <v>5.0379907720675833E-2</v>
      </c>
      <c r="BF96" s="351" t="str">
        <f t="shared" si="298"/>
        <v/>
      </c>
      <c r="BG96" s="351" t="str">
        <f t="shared" si="298"/>
        <v/>
      </c>
      <c r="BH96" s="355">
        <f t="shared" si="298"/>
        <v>5.8642731762518101E-2</v>
      </c>
      <c r="BI96" s="352">
        <f t="shared" si="298"/>
        <v>3.5344788458814079E-2</v>
      </c>
      <c r="BJ96" s="210">
        <v>63</v>
      </c>
      <c r="BK96" s="351" t="str">
        <f t="shared" ref="BK96:BU96" si="299">IF((BK31-BK27)=0,"",BK87/(BK31-BK27))</f>
        <v/>
      </c>
      <c r="BL96" s="351" t="str">
        <f t="shared" si="299"/>
        <v/>
      </c>
      <c r="BM96" s="351" t="str">
        <f t="shared" si="299"/>
        <v/>
      </c>
      <c r="BN96" s="351" t="str">
        <f t="shared" si="299"/>
        <v/>
      </c>
      <c r="BO96" s="354" t="str">
        <f t="shared" si="299"/>
        <v/>
      </c>
      <c r="BP96" s="352" t="str">
        <f t="shared" si="299"/>
        <v/>
      </c>
      <c r="BQ96" s="351" t="str">
        <f t="shared" si="299"/>
        <v/>
      </c>
      <c r="BR96" s="351" t="str">
        <f t="shared" si="299"/>
        <v/>
      </c>
      <c r="BS96" s="351" t="str">
        <f t="shared" si="299"/>
        <v/>
      </c>
      <c r="BT96" s="355" t="str">
        <f t="shared" si="299"/>
        <v/>
      </c>
      <c r="BU96" s="352" t="str">
        <f t="shared" si="299"/>
        <v/>
      </c>
      <c r="BV96" s="210">
        <v>63</v>
      </c>
      <c r="BW96" s="351">
        <f t="shared" ref="BW96:CG96" si="300">IF((BW31-BW27)=0,"",BW87/(BW31-BW27))</f>
        <v>2.405426324635208E-2</v>
      </c>
      <c r="BX96" s="351">
        <f t="shared" si="300"/>
        <v>2.2051794927275249E-2</v>
      </c>
      <c r="BY96" s="351" t="str">
        <f t="shared" si="300"/>
        <v/>
      </c>
      <c r="BZ96" s="351" t="str">
        <f t="shared" si="300"/>
        <v/>
      </c>
      <c r="CA96" s="354">
        <f t="shared" si="300"/>
        <v>2.3059803963912134E-2</v>
      </c>
      <c r="CB96" s="352">
        <f t="shared" si="300"/>
        <v>3.9627143021654807E-2</v>
      </c>
      <c r="CC96" s="351">
        <f t="shared" si="300"/>
        <v>3.8109286323284738E-2</v>
      </c>
      <c r="CD96" s="351" t="str">
        <f t="shared" si="300"/>
        <v/>
      </c>
      <c r="CE96" s="351" t="str">
        <f t="shared" si="300"/>
        <v/>
      </c>
      <c r="CF96" s="355">
        <f t="shared" si="300"/>
        <v>3.8891390555185611E-2</v>
      </c>
      <c r="CG96" s="352">
        <f t="shared" si="300"/>
        <v>2.8956901501394402E-2</v>
      </c>
      <c r="CH96" s="210">
        <v>63</v>
      </c>
      <c r="CI96" s="355">
        <f t="shared" ref="CI96:CW96" si="301">IF((CI31-CI27)=0,"",CI87/(CI31-CI27))</f>
        <v>0.10817186844358259</v>
      </c>
      <c r="CJ96" s="355">
        <f t="shared" si="301"/>
        <v>9.564666896025352E-2</v>
      </c>
      <c r="CK96" s="355" t="str">
        <f t="shared" si="301"/>
        <v/>
      </c>
      <c r="CL96" s="355" t="str">
        <f t="shared" si="301"/>
        <v/>
      </c>
      <c r="CM96" s="379">
        <f t="shared" si="301"/>
        <v>0.10192130163131896</v>
      </c>
      <c r="CN96" s="355">
        <f t="shared" si="301"/>
        <v>9.424197903155665E-2</v>
      </c>
      <c r="CO96" s="355">
        <f t="shared" si="301"/>
        <v>8.7366444085659564E-2</v>
      </c>
      <c r="CP96" s="355" t="str">
        <f t="shared" si="301"/>
        <v/>
      </c>
      <c r="CQ96" s="355" t="str">
        <f t="shared" si="301"/>
        <v/>
      </c>
      <c r="CR96" s="379">
        <f t="shared" si="301"/>
        <v>9.0891594391936392E-2</v>
      </c>
      <c r="CS96" s="355">
        <f t="shared" si="301"/>
        <v>0.10072418402624837</v>
      </c>
      <c r="CT96" s="355">
        <f t="shared" si="301"/>
        <v>9.1316581621305917E-2</v>
      </c>
      <c r="CU96" s="355" t="str">
        <f t="shared" si="301"/>
        <v/>
      </c>
      <c r="CV96" s="355" t="str">
        <f t="shared" si="301"/>
        <v/>
      </c>
      <c r="CW96" s="379">
        <f t="shared" si="301"/>
        <v>9.608787582266827E-2</v>
      </c>
    </row>
    <row r="97" spans="1:106" s="287" customFormat="1" ht="15.75" customHeight="1">
      <c r="A97" s="286"/>
      <c r="N97" s="210"/>
      <c r="Z97" s="210"/>
      <c r="AL97" s="210"/>
      <c r="AX97" s="210"/>
      <c r="BJ97" s="380"/>
    </row>
    <row r="98" spans="1:106" s="287" customFormat="1" ht="15.75" customHeight="1">
      <c r="A98" s="286"/>
    </row>
    <row r="99" spans="1:106" s="287" customFormat="1" ht="15.75" customHeight="1">
      <c r="C99" s="289"/>
      <c r="D99" s="289"/>
      <c r="E99" s="289"/>
      <c r="F99" s="289"/>
      <c r="H99" s="289"/>
      <c r="I99" s="289"/>
      <c r="J99" s="289"/>
      <c r="K99" s="289"/>
      <c r="O99" s="289"/>
      <c r="P99" s="289"/>
      <c r="Q99" s="289"/>
      <c r="R99" s="289"/>
      <c r="T99" s="289"/>
      <c r="U99" s="289"/>
      <c r="V99" s="289"/>
      <c r="W99" s="289"/>
      <c r="AA99" s="289"/>
      <c r="AB99" s="289"/>
      <c r="AC99" s="289"/>
      <c r="AD99" s="289"/>
      <c r="AF99" s="289"/>
      <c r="AG99" s="289"/>
      <c r="AH99" s="289"/>
      <c r="AI99" s="289"/>
      <c r="AM99" s="289"/>
      <c r="AN99" s="289"/>
      <c r="AO99" s="289"/>
      <c r="AP99" s="289"/>
      <c r="AR99" s="289"/>
      <c r="AS99" s="289"/>
      <c r="AT99" s="289"/>
      <c r="AU99" s="289"/>
      <c r="AY99" s="289"/>
      <c r="AZ99" s="289"/>
      <c r="BA99" s="289"/>
      <c r="BB99" s="289"/>
      <c r="BD99" s="289"/>
      <c r="BE99" s="289"/>
      <c r="BF99" s="289"/>
      <c r="BG99" s="289"/>
      <c r="BK99" s="289"/>
      <c r="BL99" s="289"/>
      <c r="BM99" s="289"/>
      <c r="BN99" s="289"/>
      <c r="BP99" s="289"/>
      <c r="BQ99" s="289"/>
      <c r="BR99" s="289"/>
      <c r="BS99" s="289"/>
      <c r="BW99" s="289"/>
      <c r="BX99" s="289"/>
      <c r="BY99" s="289"/>
      <c r="BZ99" s="289"/>
      <c r="CB99" s="289"/>
      <c r="CC99" s="289"/>
      <c r="CD99" s="289"/>
      <c r="CE99" s="289"/>
      <c r="CX99" s="289"/>
      <c r="CY99" s="289"/>
      <c r="CZ99" s="289"/>
      <c r="DA99" s="289"/>
      <c r="DB99" s="289"/>
    </row>
    <row r="100" spans="1:106" s="287" customFormat="1" ht="15.75" customHeight="1">
      <c r="C100" s="289"/>
      <c r="H100" s="289"/>
      <c r="O100" s="289"/>
      <c r="T100" s="289"/>
      <c r="AA100" s="289"/>
      <c r="AF100" s="289"/>
      <c r="AM100" s="289"/>
      <c r="AR100" s="289"/>
      <c r="AY100" s="289"/>
      <c r="BD100" s="289"/>
      <c r="BK100" s="289"/>
      <c r="BP100" s="289"/>
      <c r="BW100" s="289"/>
      <c r="CB100" s="289"/>
      <c r="CX100" s="289"/>
      <c r="CZ100" s="289"/>
      <c r="DB100" s="289"/>
    </row>
    <row r="101" spans="1:106" s="287" customFormat="1" ht="15.75" customHeight="1"/>
    <row r="102" spans="1:106" s="287" customFormat="1">
      <c r="C102" s="289"/>
      <c r="D102" s="289"/>
      <c r="E102" s="289"/>
      <c r="F102" s="289"/>
      <c r="H102" s="289"/>
      <c r="I102" s="289"/>
      <c r="J102" s="289"/>
      <c r="K102" s="289"/>
      <c r="O102" s="289"/>
      <c r="P102" s="289"/>
      <c r="Q102" s="289"/>
      <c r="R102" s="289"/>
      <c r="T102" s="289"/>
      <c r="U102" s="289"/>
      <c r="V102" s="289"/>
      <c r="W102" s="289"/>
      <c r="AA102" s="289"/>
      <c r="AB102" s="289"/>
      <c r="AC102" s="289"/>
      <c r="AD102" s="289"/>
      <c r="AF102" s="289"/>
      <c r="AG102" s="289"/>
      <c r="AH102" s="289"/>
      <c r="AI102" s="289"/>
      <c r="AM102" s="289"/>
      <c r="AN102" s="289"/>
      <c r="AO102" s="289"/>
      <c r="AP102" s="289"/>
      <c r="AR102" s="289"/>
      <c r="AS102" s="289"/>
      <c r="AT102" s="289"/>
      <c r="AU102" s="289"/>
      <c r="AY102" s="289"/>
      <c r="AZ102" s="289"/>
      <c r="BA102" s="289"/>
      <c r="BB102" s="289"/>
      <c r="BD102" s="289"/>
      <c r="BE102" s="289"/>
      <c r="BF102" s="289"/>
      <c r="BG102" s="289"/>
      <c r="BK102" s="289"/>
      <c r="BL102" s="289"/>
      <c r="BM102" s="289"/>
      <c r="BN102" s="289"/>
      <c r="BP102" s="289"/>
      <c r="BQ102" s="289"/>
      <c r="BR102" s="289"/>
      <c r="BS102" s="289"/>
      <c r="BW102" s="289"/>
      <c r="BX102" s="289"/>
      <c r="BY102" s="289"/>
      <c r="BZ102" s="289"/>
      <c r="CB102" s="289"/>
      <c r="CC102" s="289"/>
      <c r="CD102" s="289"/>
      <c r="CE102" s="289"/>
      <c r="CX102" s="289"/>
      <c r="CY102" s="289"/>
      <c r="CZ102" s="289"/>
      <c r="DA102" s="289"/>
      <c r="DB102" s="289"/>
    </row>
    <row r="103" spans="1:106" s="287" customFormat="1">
      <c r="C103" s="289"/>
      <c r="H103" s="289"/>
      <c r="O103" s="289"/>
      <c r="T103" s="289"/>
      <c r="AA103" s="289"/>
      <c r="AF103" s="289"/>
      <c r="AM103" s="289"/>
      <c r="AR103" s="289"/>
      <c r="AY103" s="289"/>
      <c r="BD103" s="289"/>
      <c r="BK103" s="289"/>
      <c r="BP103" s="289"/>
      <c r="BW103" s="289"/>
      <c r="CB103" s="289"/>
      <c r="CX103" s="289"/>
      <c r="CZ103" s="289"/>
      <c r="DB103" s="289"/>
    </row>
    <row r="104" spans="1:106" s="287" customFormat="1"/>
    <row r="105" spans="1:106" s="287" customFormat="1">
      <c r="CX105" s="289"/>
      <c r="CZ105" s="289"/>
      <c r="DB105" s="289"/>
    </row>
    <row r="106" spans="1:106" s="287" customFormat="1">
      <c r="CX106" s="289"/>
      <c r="CZ106" s="289"/>
      <c r="DB106" s="289"/>
    </row>
    <row r="107" spans="1:106" s="287" customFormat="1">
      <c r="CX107" s="289"/>
      <c r="CZ107" s="289"/>
      <c r="DB107" s="289"/>
    </row>
    <row r="108" spans="1:106" s="287" customFormat="1"/>
    <row r="109" spans="1:106" s="287" customFormat="1">
      <c r="CX109" s="289"/>
      <c r="CZ109" s="289"/>
      <c r="DB109" s="289"/>
    </row>
    <row r="110" spans="1:106" s="287" customFormat="1"/>
    <row r="111" spans="1:106" s="287" customFormat="1"/>
    <row r="112" spans="1:106" s="287" customFormat="1"/>
    <row r="113" s="287" customFormat="1"/>
    <row r="114" s="287" customFormat="1"/>
    <row r="115" s="287" customFormat="1"/>
    <row r="116" s="287" customFormat="1"/>
    <row r="117" s="287" customFormat="1"/>
    <row r="118" s="287" customFormat="1"/>
    <row r="119" s="287" customFormat="1"/>
    <row r="120" s="287" customFormat="1"/>
    <row r="121" s="287" customFormat="1"/>
    <row r="122" s="287" customFormat="1"/>
    <row r="123" s="287" customFormat="1"/>
    <row r="124" s="287" customFormat="1"/>
    <row r="125" s="287" customFormat="1"/>
    <row r="126" s="287" customFormat="1"/>
    <row r="127" s="287" customFormat="1"/>
    <row r="128" s="287" customFormat="1"/>
    <row r="129" s="287" customFormat="1"/>
    <row r="130" s="287" customFormat="1"/>
    <row r="131" s="287" customFormat="1"/>
    <row r="132" s="287" customFormat="1"/>
    <row r="133" s="287" customFormat="1"/>
    <row r="134" s="287" customFormat="1"/>
    <row r="135" s="287" customFormat="1"/>
    <row r="136" s="287" customFormat="1"/>
    <row r="137" s="287" customFormat="1"/>
    <row r="138" s="287" customFormat="1"/>
    <row r="139" s="287" customFormat="1"/>
    <row r="140" s="287" customFormat="1"/>
    <row r="141" s="287" customFormat="1"/>
    <row r="142" s="287" customFormat="1"/>
    <row r="143" s="287" customFormat="1"/>
    <row r="144" s="287" customFormat="1"/>
    <row r="145" s="287" customFormat="1"/>
    <row r="146" s="287" customFormat="1"/>
    <row r="147" s="287" customFormat="1"/>
    <row r="148" s="287" customFormat="1"/>
    <row r="149" s="287" customFormat="1"/>
    <row r="150" s="287" customFormat="1"/>
    <row r="151" s="287" customFormat="1"/>
    <row r="152" s="287" customFormat="1"/>
    <row r="153" s="287" customFormat="1"/>
    <row r="154" s="287" customFormat="1"/>
    <row r="155" s="287" customFormat="1"/>
    <row r="156" s="287" customFormat="1"/>
    <row r="157" s="287" customFormat="1"/>
    <row r="158" s="287" customFormat="1"/>
    <row r="159" s="287" customFormat="1"/>
    <row r="160" s="287" customFormat="1"/>
    <row r="161" s="287" customFormat="1"/>
    <row r="162" s="287" customFormat="1"/>
    <row r="163" s="287" customFormat="1"/>
    <row r="164" s="287" customFormat="1"/>
    <row r="165" s="287" customFormat="1"/>
    <row r="166" s="287" customFormat="1"/>
    <row r="167" s="287" customFormat="1"/>
    <row r="168" s="287" customFormat="1"/>
    <row r="169" s="287" customFormat="1"/>
    <row r="170" s="287" customFormat="1"/>
    <row r="171" s="287" customFormat="1"/>
    <row r="172" s="287" customFormat="1"/>
    <row r="173" s="287" customFormat="1"/>
    <row r="174" s="287" customFormat="1"/>
    <row r="175" s="287" customFormat="1"/>
    <row r="176" s="287" customFormat="1"/>
    <row r="177" s="287" customFormat="1"/>
    <row r="178" s="287" customFormat="1"/>
    <row r="179" s="287" customFormat="1"/>
    <row r="180" s="287" customFormat="1"/>
    <row r="181" s="287" customFormat="1"/>
    <row r="182" s="287" customFormat="1"/>
    <row r="183" s="287" customFormat="1"/>
    <row r="184" s="287" customFormat="1"/>
    <row r="185" s="287" customFormat="1"/>
    <row r="186" s="287" customFormat="1"/>
    <row r="187" s="287" customFormat="1"/>
    <row r="188" s="287" customFormat="1"/>
    <row r="189" s="287" customFormat="1"/>
    <row r="190" s="287" customFormat="1"/>
    <row r="191" s="287" customFormat="1"/>
    <row r="192" s="287" customFormat="1"/>
    <row r="193" s="287" customFormat="1"/>
    <row r="194" s="287" customFormat="1"/>
    <row r="195" s="287" customFormat="1"/>
    <row r="196" s="287" customFormat="1"/>
    <row r="197" s="287" customFormat="1"/>
    <row r="198" s="287" customFormat="1"/>
    <row r="199" s="287" customFormat="1"/>
    <row r="200" s="287" customFormat="1"/>
    <row r="201" s="287" customFormat="1"/>
    <row r="202" s="287" customFormat="1"/>
    <row r="203" s="287" customFormat="1"/>
    <row r="204" s="287" customFormat="1"/>
    <row r="205" s="287" customFormat="1"/>
    <row r="206" s="287" customFormat="1"/>
    <row r="207" s="287" customFormat="1"/>
    <row r="208" s="287" customFormat="1"/>
    <row r="209" s="287" customFormat="1"/>
    <row r="210" s="287" customFormat="1"/>
    <row r="211" s="287" customFormat="1"/>
    <row r="212" s="287" customFormat="1"/>
    <row r="213" s="287" customFormat="1"/>
    <row r="214" s="287" customFormat="1"/>
    <row r="215" s="287" customFormat="1"/>
    <row r="216" s="287" customFormat="1"/>
    <row r="217" s="287" customFormat="1"/>
    <row r="218" s="287" customFormat="1"/>
    <row r="219" s="287" customFormat="1"/>
    <row r="220" s="287" customFormat="1"/>
    <row r="221" s="287" customFormat="1"/>
    <row r="222" s="287" customFormat="1"/>
    <row r="223" s="287" customFormat="1"/>
    <row r="224" s="287" customFormat="1"/>
    <row r="225" s="287" customFormat="1"/>
    <row r="226" s="287" customFormat="1"/>
    <row r="227" s="287" customFormat="1"/>
    <row r="228" s="287" customFormat="1"/>
    <row r="229" s="287" customFormat="1"/>
    <row r="230" s="287" customFormat="1"/>
    <row r="231" s="287" customFormat="1"/>
    <row r="232" s="287" customFormat="1"/>
    <row r="233" s="287" customFormat="1"/>
    <row r="234" s="287" customFormat="1"/>
    <row r="235" s="287" customFormat="1"/>
    <row r="236" s="287" customFormat="1"/>
    <row r="237" s="287" customFormat="1"/>
    <row r="238" s="287" customFormat="1"/>
    <row r="239" s="287" customFormat="1"/>
    <row r="240" s="287" customFormat="1"/>
    <row r="241" s="287" customFormat="1"/>
    <row r="242" s="287" customFormat="1"/>
    <row r="243" s="287" customFormat="1"/>
    <row r="244" s="287" customFormat="1"/>
    <row r="245" s="287" customFormat="1"/>
    <row r="246" s="287" customFormat="1"/>
    <row r="247" s="287" customFormat="1"/>
    <row r="248" s="287" customFormat="1"/>
    <row r="249" s="287" customFormat="1"/>
    <row r="250" s="287" customFormat="1"/>
    <row r="251" s="287" customFormat="1"/>
    <row r="252" s="287" customFormat="1"/>
    <row r="253" s="287" customFormat="1"/>
    <row r="254" s="287" customFormat="1"/>
    <row r="255" s="287" customFormat="1"/>
    <row r="256" s="287" customFormat="1"/>
    <row r="257" s="287" customFormat="1"/>
    <row r="258" s="287" customFormat="1"/>
    <row r="259" s="287" customFormat="1"/>
    <row r="260" s="287" customFormat="1"/>
    <row r="261" s="287" customFormat="1"/>
    <row r="262" s="287" customFormat="1"/>
    <row r="263" s="287" customFormat="1"/>
    <row r="264" s="287" customFormat="1"/>
    <row r="265" s="287" customFormat="1"/>
    <row r="266" s="287" customFormat="1"/>
    <row r="267" s="287" customFormat="1"/>
    <row r="268" s="287" customFormat="1"/>
    <row r="269" s="287" customFormat="1"/>
    <row r="270" s="287" customFormat="1"/>
    <row r="271" s="287" customFormat="1"/>
    <row r="272" s="287" customFormat="1"/>
    <row r="273" s="287" customFormat="1"/>
    <row r="274" s="287" customFormat="1"/>
    <row r="275" s="287" customFormat="1"/>
    <row r="276" s="287" customFormat="1"/>
    <row r="277" s="287" customFormat="1"/>
    <row r="278" s="287" customFormat="1"/>
    <row r="279" s="287" customFormat="1"/>
    <row r="280" s="287" customFormat="1"/>
    <row r="281" s="287" customFormat="1"/>
    <row r="282" s="287" customFormat="1"/>
    <row r="283" s="287" customFormat="1"/>
    <row r="284" s="287" customFormat="1"/>
    <row r="285" s="287" customFormat="1"/>
    <row r="286" s="287" customFormat="1"/>
    <row r="287" s="287" customFormat="1"/>
    <row r="288" s="287" customFormat="1"/>
    <row r="289" s="287" customFormat="1"/>
    <row r="290" s="287" customFormat="1"/>
    <row r="291" s="287" customFormat="1"/>
    <row r="292" s="287" customFormat="1"/>
    <row r="293" s="287" customFormat="1"/>
    <row r="294" s="287" customFormat="1"/>
    <row r="295" s="287" customFormat="1"/>
    <row r="296" s="287" customFormat="1"/>
    <row r="297" s="287" customFormat="1"/>
    <row r="298" s="287" customFormat="1"/>
    <row r="299" s="287" customFormat="1"/>
    <row r="300" s="287" customFormat="1"/>
    <row r="301" s="287" customFormat="1"/>
    <row r="302" s="287" customFormat="1"/>
    <row r="303" s="287" customFormat="1"/>
    <row r="304" s="287" customFormat="1"/>
    <row r="305" s="287" customFormat="1"/>
    <row r="306" s="287" customFormat="1"/>
    <row r="307" s="287" customFormat="1"/>
    <row r="308" s="287" customFormat="1"/>
    <row r="309" s="287" customFormat="1"/>
    <row r="310" s="287" customFormat="1"/>
    <row r="311" s="287" customFormat="1"/>
    <row r="312" s="287" customFormat="1"/>
    <row r="313" s="287" customFormat="1"/>
    <row r="314" s="287" customFormat="1"/>
    <row r="315" s="287" customFormat="1"/>
    <row r="316" s="287" customFormat="1"/>
    <row r="317" s="287" customFormat="1"/>
    <row r="318" s="287" customFormat="1"/>
    <row r="319" s="287" customFormat="1"/>
    <row r="320" s="287" customFormat="1"/>
    <row r="321" s="287" customFormat="1"/>
    <row r="322" s="287" customFormat="1"/>
    <row r="323" s="287" customFormat="1"/>
    <row r="324" s="287" customFormat="1"/>
    <row r="325" s="287" customFormat="1"/>
    <row r="326" s="287" customFormat="1"/>
    <row r="327" s="287" customFormat="1"/>
    <row r="328" s="287" customFormat="1"/>
    <row r="329" s="287" customFormat="1"/>
    <row r="330" s="287" customFormat="1"/>
    <row r="331" s="287" customFormat="1"/>
    <row r="332" s="287" customFormat="1"/>
    <row r="333" s="287" customFormat="1"/>
    <row r="334" s="287" customFormat="1"/>
    <row r="335" s="287" customFormat="1"/>
    <row r="336" s="287" customFormat="1"/>
    <row r="337" s="287" customFormat="1"/>
    <row r="338" s="287" customFormat="1"/>
    <row r="339" s="287" customFormat="1"/>
    <row r="340" s="287" customFormat="1"/>
    <row r="341" s="287" customFormat="1"/>
  </sheetData>
  <sheetProtection formatColumns="0"/>
  <mergeCells count="18">
    <mergeCell ref="B10:B12"/>
    <mergeCell ref="N10:N12"/>
    <mergeCell ref="Z10:Z12"/>
    <mergeCell ref="AL10:AL12"/>
    <mergeCell ref="AX10:AX12"/>
    <mergeCell ref="CR10:CR12"/>
    <mergeCell ref="CW10:CW12"/>
    <mergeCell ref="M11:M12"/>
    <mergeCell ref="Y11:Y12"/>
    <mergeCell ref="AK11:AK12"/>
    <mergeCell ref="AW11:AW12"/>
    <mergeCell ref="BI11:BI12"/>
    <mergeCell ref="BJ10:BJ12"/>
    <mergeCell ref="BU11:BU12"/>
    <mergeCell ref="CG11:CG12"/>
    <mergeCell ref="BV10:BV12"/>
    <mergeCell ref="CH10:CH12"/>
    <mergeCell ref="CM10:CM12"/>
  </mergeCells>
  <pageMargins left="0.25" right="0.25" top="0.5" bottom="0.75" header="0.3" footer="0.3"/>
  <pageSetup paperSize="9" scale="7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5"/>
  <sheetViews>
    <sheetView zoomScale="60" zoomScaleNormal="60" workbookViewId="0">
      <selection activeCell="D36" sqref="D36"/>
    </sheetView>
  </sheetViews>
  <sheetFormatPr defaultColWidth="9.140625" defaultRowHeight="12.75"/>
  <cols>
    <col min="1" max="1" width="3" style="604" customWidth="1"/>
    <col min="2" max="9" width="14.5703125" style="600" customWidth="1"/>
    <col min="10" max="10" width="3.140625" style="600" customWidth="1"/>
    <col min="11" max="16" width="14.5703125" style="600" customWidth="1"/>
    <col min="17" max="17" width="16.140625" style="600" customWidth="1"/>
    <col min="18" max="79" width="14.5703125" style="600" customWidth="1"/>
    <col min="80" max="16384" width="9.140625" style="600"/>
  </cols>
  <sheetData>
    <row r="1" spans="1:21" s="163" customFormat="1" ht="42.6" customHeight="1">
      <c r="A1" s="588" t="s">
        <v>1387</v>
      </c>
      <c r="B1" s="211"/>
    </row>
    <row r="2" spans="1:21" s="163" customFormat="1" ht="15.75">
      <c r="A2" s="588" t="s">
        <v>1353</v>
      </c>
      <c r="B2" s="211"/>
      <c r="C2" s="123"/>
      <c r="D2" s="356">
        <f>'Schedule 3A_Income Statement'!D2</f>
        <v>0</v>
      </c>
      <c r="E2" s="357"/>
      <c r="F2" s="357"/>
      <c r="G2" s="357"/>
      <c r="H2" s="358"/>
    </row>
    <row r="3" spans="1:21" s="163" customFormat="1" ht="15.75">
      <c r="A3" s="588" t="s">
        <v>1338</v>
      </c>
      <c r="B3" s="211"/>
      <c r="C3" s="123"/>
      <c r="D3" s="456">
        <f>'Schedule 3A_Income Statement'!D3</f>
        <v>0</v>
      </c>
      <c r="E3" s="457"/>
      <c r="F3" s="457"/>
      <c r="G3" s="457"/>
      <c r="H3" s="458"/>
    </row>
    <row r="4" spans="1:21" s="163" customFormat="1" ht="15.75">
      <c r="A4" s="588" t="s">
        <v>1356</v>
      </c>
      <c r="B4" s="211"/>
      <c r="C4" s="123"/>
      <c r="D4" s="359">
        <f>'Schedule 3A_Income Statement'!D4</f>
        <v>0</v>
      </c>
      <c r="E4" s="357"/>
      <c r="F4" s="357"/>
      <c r="G4" s="357"/>
      <c r="H4" s="358"/>
    </row>
    <row r="5" spans="1:21" s="163" customFormat="1" ht="15.75">
      <c r="A5" s="588" t="s">
        <v>1357</v>
      </c>
      <c r="B5" s="211"/>
      <c r="C5" s="123"/>
      <c r="D5" s="356">
        <f>'Schedule 3A_Income Statement'!D5</f>
        <v>0</v>
      </c>
      <c r="E5" s="357"/>
      <c r="F5" s="357"/>
      <c r="G5" s="357"/>
      <c r="H5" s="358"/>
    </row>
    <row r="6" spans="1:21" s="163" customFormat="1" ht="15.75">
      <c r="A6" s="588" t="s">
        <v>1341</v>
      </c>
      <c r="B6" s="211"/>
      <c r="C6" s="123"/>
      <c r="D6" s="359">
        <f>'Schedule 3A_Income Statement'!D6</f>
        <v>0</v>
      </c>
      <c r="E6" s="357"/>
      <c r="F6" s="357"/>
      <c r="G6" s="357"/>
      <c r="H6" s="358"/>
      <c r="O6" s="165"/>
    </row>
    <row r="7" spans="1:21" s="163" customFormat="1" ht="15.75">
      <c r="A7" s="588" t="s">
        <v>1388</v>
      </c>
      <c r="B7" s="211"/>
      <c r="C7" s="211"/>
      <c r="D7" s="768" t="s">
        <v>1389</v>
      </c>
      <c r="E7" s="769"/>
      <c r="F7" s="769"/>
      <c r="G7" s="769"/>
      <c r="H7" s="770"/>
      <c r="O7" s="165"/>
    </row>
    <row r="8" spans="1:21" ht="15.75">
      <c r="A8" s="599" t="s">
        <v>1342</v>
      </c>
      <c r="D8" s="609"/>
      <c r="E8" s="609"/>
      <c r="F8" s="609"/>
      <c r="G8" s="609"/>
      <c r="H8" s="609"/>
    </row>
    <row r="9" spans="1:21">
      <c r="A9" s="600"/>
      <c r="B9" s="601"/>
      <c r="C9" s="601"/>
      <c r="D9" s="601"/>
      <c r="E9" s="601"/>
      <c r="F9" s="601"/>
      <c r="G9" s="601"/>
      <c r="H9" s="601"/>
      <c r="I9" s="601"/>
      <c r="K9" s="601"/>
      <c r="L9" s="601"/>
      <c r="M9" s="601"/>
      <c r="N9" s="601"/>
      <c r="O9" s="601"/>
      <c r="P9" s="601"/>
      <c r="Q9" s="601"/>
      <c r="R9" s="601"/>
      <c r="S9" s="601"/>
      <c r="T9" s="601"/>
    </row>
    <row r="10" spans="1:21" ht="27" customHeight="1">
      <c r="A10" s="602"/>
      <c r="B10" s="610" t="s">
        <v>1390</v>
      </c>
      <c r="C10" s="610" t="s">
        <v>311</v>
      </c>
      <c r="D10" s="610" t="s">
        <v>314</v>
      </c>
      <c r="E10" s="610" t="s">
        <v>317</v>
      </c>
      <c r="F10" s="610" t="s">
        <v>320</v>
      </c>
      <c r="G10" s="610" t="s">
        <v>1347</v>
      </c>
      <c r="H10" s="610" t="s">
        <v>325</v>
      </c>
      <c r="J10" s="603"/>
      <c r="K10" s="610" t="s">
        <v>327</v>
      </c>
      <c r="L10" s="610" t="s">
        <v>330</v>
      </c>
      <c r="M10" s="610" t="s">
        <v>333</v>
      </c>
      <c r="N10" s="610" t="s">
        <v>336</v>
      </c>
      <c r="O10" s="610" t="s">
        <v>338</v>
      </c>
      <c r="P10" s="610" t="s">
        <v>317</v>
      </c>
      <c r="Q10" s="610" t="s">
        <v>343</v>
      </c>
      <c r="R10" s="610" t="s">
        <v>53</v>
      </c>
      <c r="S10" s="610" t="s">
        <v>325</v>
      </c>
      <c r="U10" s="604"/>
    </row>
    <row r="11" spans="1:21" ht="14.1" customHeight="1">
      <c r="A11" s="602"/>
      <c r="B11" s="605" t="s">
        <v>1391</v>
      </c>
      <c r="C11" s="605" t="s">
        <v>1392</v>
      </c>
      <c r="D11" s="605" t="s">
        <v>1393</v>
      </c>
      <c r="E11" s="605" t="s">
        <v>1392</v>
      </c>
      <c r="F11" s="605" t="s">
        <v>1393</v>
      </c>
      <c r="G11" s="606" t="s">
        <v>1393</v>
      </c>
      <c r="H11" s="605" t="s">
        <v>1393</v>
      </c>
      <c r="J11" s="603"/>
      <c r="K11" s="605" t="s">
        <v>1391</v>
      </c>
      <c r="L11" s="605" t="s">
        <v>1392</v>
      </c>
      <c r="M11" s="605" t="s">
        <v>1393</v>
      </c>
      <c r="N11" s="605" t="s">
        <v>1392</v>
      </c>
      <c r="O11" s="605" t="s">
        <v>1393</v>
      </c>
      <c r="P11" s="605" t="s">
        <v>1392</v>
      </c>
      <c r="Q11" s="607" t="s">
        <v>1393</v>
      </c>
      <c r="R11" s="606" t="s">
        <v>1393</v>
      </c>
      <c r="S11" s="605" t="s">
        <v>1393</v>
      </c>
      <c r="U11" s="604"/>
    </row>
    <row r="12" spans="1:21" ht="15" customHeight="1">
      <c r="A12" s="602"/>
      <c r="B12" s="608">
        <v>1</v>
      </c>
      <c r="C12" s="611">
        <v>0</v>
      </c>
      <c r="D12" s="612">
        <v>8141575.6681285221</v>
      </c>
      <c r="E12" s="611">
        <v>0</v>
      </c>
      <c r="F12" s="612">
        <v>12183283.931752767</v>
      </c>
      <c r="G12" s="613">
        <f>+D12+F12</f>
        <v>20324859.599881291</v>
      </c>
      <c r="H12" s="612">
        <v>20324859.599881291</v>
      </c>
      <c r="J12" s="603"/>
      <c r="K12" s="608">
        <v>1</v>
      </c>
      <c r="L12" s="611">
        <v>0</v>
      </c>
      <c r="M12" s="612">
        <v>152239.03969190878</v>
      </c>
      <c r="N12" s="611">
        <v>0</v>
      </c>
      <c r="O12" s="612">
        <v>7219756.4971211674</v>
      </c>
      <c r="P12" s="611">
        <v>0</v>
      </c>
      <c r="Q12" s="612">
        <v>204295.9401151741</v>
      </c>
      <c r="R12" s="613">
        <f>+M12+O12+Q12</f>
        <v>7576291.4769282509</v>
      </c>
      <c r="S12" s="612">
        <v>7576291.4769282509</v>
      </c>
      <c r="U12" s="604"/>
    </row>
    <row r="13" spans="1:21" ht="13.35" customHeight="1">
      <c r="A13" s="602"/>
      <c r="B13" s="608">
        <v>2</v>
      </c>
      <c r="C13" s="611">
        <v>0</v>
      </c>
      <c r="D13" s="612">
        <v>0</v>
      </c>
      <c r="E13" s="611">
        <v>0</v>
      </c>
      <c r="F13" s="612">
        <v>0</v>
      </c>
      <c r="G13" s="613">
        <f t="shared" ref="G13:G18" si="0">+D13+F13</f>
        <v>0</v>
      </c>
      <c r="H13" s="612">
        <v>0</v>
      </c>
      <c r="J13" s="603"/>
      <c r="K13" s="608">
        <v>2</v>
      </c>
      <c r="L13" s="611">
        <v>0</v>
      </c>
      <c r="M13" s="612">
        <v>0</v>
      </c>
      <c r="N13" s="611">
        <v>0</v>
      </c>
      <c r="O13" s="612">
        <v>0</v>
      </c>
      <c r="P13" s="611">
        <v>0</v>
      </c>
      <c r="Q13" s="612">
        <v>0</v>
      </c>
      <c r="R13" s="613">
        <f t="shared" ref="R13:R18" si="1">+M13+O13+Q13</f>
        <v>0</v>
      </c>
      <c r="S13" s="612">
        <v>0</v>
      </c>
      <c r="U13" s="604"/>
    </row>
    <row r="14" spans="1:21" ht="13.35" customHeight="1">
      <c r="A14" s="602"/>
      <c r="B14" s="608">
        <v>3</v>
      </c>
      <c r="C14" s="611">
        <v>0</v>
      </c>
      <c r="D14" s="612">
        <v>0</v>
      </c>
      <c r="E14" s="611">
        <v>0</v>
      </c>
      <c r="F14" s="612">
        <v>0</v>
      </c>
      <c r="G14" s="613">
        <f t="shared" si="0"/>
        <v>0</v>
      </c>
      <c r="H14" s="612">
        <v>0</v>
      </c>
      <c r="J14" s="603"/>
      <c r="K14" s="608">
        <v>3</v>
      </c>
      <c r="L14" s="611">
        <v>0</v>
      </c>
      <c r="M14" s="612">
        <v>0</v>
      </c>
      <c r="N14" s="611">
        <v>0</v>
      </c>
      <c r="O14" s="612">
        <v>0</v>
      </c>
      <c r="P14" s="611">
        <v>0</v>
      </c>
      <c r="Q14" s="612">
        <v>0</v>
      </c>
      <c r="R14" s="613">
        <f t="shared" si="1"/>
        <v>0</v>
      </c>
      <c r="S14" s="612">
        <v>0</v>
      </c>
      <c r="U14" s="604"/>
    </row>
    <row r="15" spans="1:21" ht="13.35" customHeight="1">
      <c r="A15" s="602"/>
      <c r="B15" s="608">
        <v>4</v>
      </c>
      <c r="C15" s="611">
        <v>0</v>
      </c>
      <c r="D15" s="612">
        <v>0</v>
      </c>
      <c r="E15" s="611">
        <v>0</v>
      </c>
      <c r="F15" s="612">
        <v>0</v>
      </c>
      <c r="G15" s="613">
        <f t="shared" si="0"/>
        <v>0</v>
      </c>
      <c r="H15" s="612">
        <v>0</v>
      </c>
      <c r="J15" s="603"/>
      <c r="K15" s="608">
        <v>4</v>
      </c>
      <c r="L15" s="611">
        <v>0</v>
      </c>
      <c r="M15" s="612">
        <v>0</v>
      </c>
      <c r="N15" s="611">
        <v>0</v>
      </c>
      <c r="O15" s="612">
        <v>0</v>
      </c>
      <c r="P15" s="611">
        <v>0</v>
      </c>
      <c r="Q15" s="612">
        <v>0</v>
      </c>
      <c r="R15" s="613">
        <f t="shared" si="1"/>
        <v>0</v>
      </c>
      <c r="S15" s="612">
        <v>0</v>
      </c>
      <c r="U15" s="604"/>
    </row>
    <row r="16" spans="1:21" ht="13.35" customHeight="1">
      <c r="A16" s="602"/>
      <c r="B16" s="608">
        <v>5</v>
      </c>
      <c r="C16" s="611">
        <v>0</v>
      </c>
      <c r="D16" s="612">
        <v>0</v>
      </c>
      <c r="E16" s="611">
        <v>0</v>
      </c>
      <c r="F16" s="612">
        <v>0</v>
      </c>
      <c r="G16" s="613">
        <f t="shared" si="0"/>
        <v>0</v>
      </c>
      <c r="H16" s="612">
        <v>0</v>
      </c>
      <c r="J16" s="603"/>
      <c r="K16" s="608">
        <v>5</v>
      </c>
      <c r="L16" s="611">
        <v>0</v>
      </c>
      <c r="M16" s="612">
        <v>0</v>
      </c>
      <c r="N16" s="611">
        <v>0</v>
      </c>
      <c r="O16" s="612">
        <v>0</v>
      </c>
      <c r="P16" s="611">
        <v>0</v>
      </c>
      <c r="Q16" s="612">
        <v>0</v>
      </c>
      <c r="R16" s="613">
        <f t="shared" si="1"/>
        <v>0</v>
      </c>
      <c r="S16" s="612">
        <v>0</v>
      </c>
      <c r="U16" s="604"/>
    </row>
    <row r="17" spans="1:21" ht="13.35" customHeight="1">
      <c r="A17" s="602"/>
      <c r="B17" s="608">
        <v>6</v>
      </c>
      <c r="C17" s="611">
        <v>0</v>
      </c>
      <c r="D17" s="612">
        <v>0</v>
      </c>
      <c r="E17" s="611">
        <v>0</v>
      </c>
      <c r="F17" s="612">
        <v>0</v>
      </c>
      <c r="G17" s="613">
        <f t="shared" si="0"/>
        <v>0</v>
      </c>
      <c r="H17" s="612">
        <v>0</v>
      </c>
      <c r="J17" s="603"/>
      <c r="K17" s="608">
        <v>6</v>
      </c>
      <c r="L17" s="611">
        <v>0</v>
      </c>
      <c r="M17" s="612">
        <v>0</v>
      </c>
      <c r="N17" s="611">
        <v>0</v>
      </c>
      <c r="O17" s="612">
        <v>0</v>
      </c>
      <c r="P17" s="611">
        <v>0</v>
      </c>
      <c r="Q17" s="612">
        <v>0</v>
      </c>
      <c r="R17" s="613">
        <f t="shared" si="1"/>
        <v>0</v>
      </c>
      <c r="S17" s="612">
        <v>0</v>
      </c>
      <c r="U17" s="604"/>
    </row>
    <row r="18" spans="1:21" ht="14.1" customHeight="1">
      <c r="A18" s="602"/>
      <c r="B18" s="608">
        <v>7</v>
      </c>
      <c r="C18" s="611">
        <v>0</v>
      </c>
      <c r="D18" s="612">
        <v>0</v>
      </c>
      <c r="E18" s="611">
        <v>0</v>
      </c>
      <c r="F18" s="612">
        <v>0</v>
      </c>
      <c r="G18" s="613">
        <f t="shared" si="0"/>
        <v>0</v>
      </c>
      <c r="H18" s="612">
        <v>0</v>
      </c>
      <c r="J18" s="603"/>
      <c r="K18" s="608">
        <v>7</v>
      </c>
      <c r="L18" s="611">
        <v>0</v>
      </c>
      <c r="M18" s="612">
        <v>0</v>
      </c>
      <c r="N18" s="611">
        <v>0</v>
      </c>
      <c r="O18" s="612">
        <v>0</v>
      </c>
      <c r="P18" s="611">
        <v>0</v>
      </c>
      <c r="Q18" s="612">
        <v>0</v>
      </c>
      <c r="R18" s="613">
        <f t="shared" si="1"/>
        <v>0</v>
      </c>
      <c r="S18" s="612">
        <v>0</v>
      </c>
      <c r="U18" s="604"/>
    </row>
    <row r="19" spans="1:21" ht="14.1" customHeight="1">
      <c r="A19" s="602"/>
      <c r="B19" s="608">
        <v>8</v>
      </c>
      <c r="C19" s="611">
        <v>0</v>
      </c>
      <c r="D19" s="612">
        <v>0</v>
      </c>
      <c r="E19" s="611">
        <v>0</v>
      </c>
      <c r="F19" s="612">
        <v>0</v>
      </c>
      <c r="G19" s="613">
        <f t="shared" ref="G19:G20" si="2">+D19+F19</f>
        <v>0</v>
      </c>
      <c r="H19" s="612">
        <v>0</v>
      </c>
      <c r="J19" s="603"/>
      <c r="K19" s="608">
        <v>8</v>
      </c>
      <c r="L19" s="611">
        <v>0</v>
      </c>
      <c r="M19" s="612">
        <v>0</v>
      </c>
      <c r="N19" s="611">
        <v>0</v>
      </c>
      <c r="O19" s="612">
        <v>0</v>
      </c>
      <c r="P19" s="611">
        <v>0</v>
      </c>
      <c r="Q19" s="612">
        <v>0</v>
      </c>
      <c r="R19" s="613">
        <f t="shared" ref="R19:R20" si="3">+M19+O19+Q19</f>
        <v>0</v>
      </c>
      <c r="S19" s="612">
        <v>0</v>
      </c>
      <c r="U19" s="604"/>
    </row>
    <row r="20" spans="1:21" ht="14.1" customHeight="1">
      <c r="A20" s="602"/>
      <c r="B20" s="608">
        <v>9</v>
      </c>
      <c r="C20" s="611">
        <v>0</v>
      </c>
      <c r="D20" s="612">
        <v>0</v>
      </c>
      <c r="E20" s="611">
        <v>0</v>
      </c>
      <c r="F20" s="612">
        <v>0</v>
      </c>
      <c r="G20" s="613">
        <f t="shared" si="2"/>
        <v>0</v>
      </c>
      <c r="H20" s="612">
        <v>0</v>
      </c>
      <c r="J20" s="603"/>
      <c r="K20" s="608">
        <v>9</v>
      </c>
      <c r="L20" s="611">
        <v>0</v>
      </c>
      <c r="M20" s="612">
        <v>0</v>
      </c>
      <c r="N20" s="611">
        <v>0</v>
      </c>
      <c r="O20" s="612">
        <v>0</v>
      </c>
      <c r="P20" s="611">
        <v>0</v>
      </c>
      <c r="Q20" s="612">
        <v>0</v>
      </c>
      <c r="R20" s="613">
        <f t="shared" si="3"/>
        <v>0</v>
      </c>
      <c r="S20" s="612">
        <v>0</v>
      </c>
      <c r="U20" s="604"/>
    </row>
    <row r="21" spans="1:21" ht="15">
      <c r="A21" s="602"/>
      <c r="B21" s="608" t="s">
        <v>53</v>
      </c>
      <c r="C21" s="615"/>
      <c r="D21" s="614">
        <f>SUM(D12:D20)</f>
        <v>8141575.6681285221</v>
      </c>
      <c r="E21" s="615"/>
      <c r="F21" s="614">
        <f>SUM(F12:F20)</f>
        <v>12183283.931752767</v>
      </c>
      <c r="G21" s="614">
        <f>SUM(G12:G20)</f>
        <v>20324859.599881291</v>
      </c>
      <c r="H21" s="614">
        <f t="shared" ref="H21" si="4">G21+F21+D21</f>
        <v>40649719.199762583</v>
      </c>
      <c r="J21" s="603"/>
      <c r="K21" s="608" t="s">
        <v>53</v>
      </c>
      <c r="L21" s="615"/>
      <c r="M21" s="614">
        <f>SUM(M12:M20)</f>
        <v>152239.03969190878</v>
      </c>
      <c r="N21" s="615"/>
      <c r="O21" s="614">
        <f>SUM(O12:O20)</f>
        <v>7219756.4971211674</v>
      </c>
      <c r="P21" s="615"/>
      <c r="Q21" s="614">
        <f t="shared" ref="Q21:R21" si="5">SUM(Q12:Q20)</f>
        <v>204295.9401151741</v>
      </c>
      <c r="R21" s="614">
        <f t="shared" si="5"/>
        <v>7576291.4769282509</v>
      </c>
      <c r="S21" s="614">
        <f t="shared" ref="S21" si="6">R21+Q21+O21+M21</f>
        <v>15152582.9538565</v>
      </c>
      <c r="U21" s="604"/>
    </row>
    <row r="22" spans="1:21">
      <c r="A22" s="600"/>
      <c r="B22" s="609"/>
      <c r="C22" s="609"/>
      <c r="D22" s="609"/>
      <c r="E22" s="609"/>
      <c r="F22" s="609"/>
      <c r="G22" s="609"/>
      <c r="H22" s="609"/>
      <c r="I22" s="609"/>
      <c r="K22" s="609"/>
      <c r="L22" s="609"/>
      <c r="M22" s="609"/>
      <c r="N22" s="609"/>
      <c r="O22" s="609"/>
      <c r="P22" s="609"/>
      <c r="Q22" s="609"/>
      <c r="R22" s="609"/>
      <c r="S22" s="609"/>
      <c r="T22" s="609"/>
    </row>
    <row r="23" spans="1:21">
      <c r="A23" s="600"/>
    </row>
    <row r="24" spans="1:21">
      <c r="A24" s="600"/>
    </row>
    <row r="25" spans="1:21">
      <c r="A25" s="600"/>
    </row>
  </sheetData>
  <sheetProtection algorithmName="SHA-512" hashValue="a6fKwY8+P58wd8A4pKP9a7O5dRcJ/56WoP5dYjrWHnf+Wgyyl5BbtcbMdoed/Csfik8KTs1DWVEECNGRt8MwIw==" saltValue="59wwCHI5Q0ZXmnHj3rB9IA==" spinCount="100000" sheet="1" formatColumns="0" insertRows="0"/>
  <mergeCells count="1">
    <mergeCell ref="D7:H7"/>
  </mergeCells>
  <dataValidations count="2">
    <dataValidation type="list" allowBlank="1" showInputMessage="1" showErrorMessage="1" sqref="D4:G4" xr:uid="{00000000-0002-0000-0E00-000000000000}">
      <formula1>"3/31/2020, 6/30/2020, 9/30/2020, 12/31/2020"</formula1>
    </dataValidation>
    <dataValidation type="list" allowBlank="1" showInputMessage="1" showErrorMessage="1" sqref="D7" xr:uid="{00000000-0002-0000-0E00-000001000000}">
      <formula1>"Y,N"</formula1>
    </dataValidation>
  </dataValidations>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56"/>
  </sheetPr>
  <dimension ref="A1:G31"/>
  <sheetViews>
    <sheetView topLeftCell="A15" zoomScale="60" zoomScaleNormal="60" workbookViewId="0">
      <selection activeCell="D20" sqref="D20"/>
    </sheetView>
  </sheetViews>
  <sheetFormatPr defaultColWidth="9.42578125" defaultRowHeight="12.75"/>
  <cols>
    <col min="1" max="1" width="25" style="469" bestFit="1" customWidth="1"/>
    <col min="2" max="2" width="65.5703125" style="469" bestFit="1" customWidth="1"/>
    <col min="3" max="3" width="28.42578125" style="469" customWidth="1"/>
    <col min="4" max="4" width="178" style="469" bestFit="1" customWidth="1"/>
    <col min="5" max="16384" width="9.42578125" style="469"/>
  </cols>
  <sheetData>
    <row r="1" spans="1:7" ht="15.75">
      <c r="A1" s="466" t="s">
        <v>349</v>
      </c>
      <c r="B1" s="467"/>
      <c r="C1" s="468"/>
      <c r="D1" s="468"/>
    </row>
    <row r="2" spans="1:7">
      <c r="A2" s="211" t="s">
        <v>1353</v>
      </c>
      <c r="B2" s="356" t="str">
        <f>'Schedule 2_Balance Sheet'!C2</f>
        <v>CCA One Care-Commonwealth Care Alliance</v>
      </c>
      <c r="C2" s="358"/>
      <c r="D2" s="468"/>
    </row>
    <row r="3" spans="1:7">
      <c r="A3" s="211" t="s">
        <v>1338</v>
      </c>
      <c r="B3" s="456" t="str">
        <f>'Schedule 2_Balance Sheet'!C3</f>
        <v>January 2024-June 2024</v>
      </c>
      <c r="C3" s="458"/>
      <c r="D3" s="468"/>
    </row>
    <row r="4" spans="1:7">
      <c r="A4" s="211" t="s">
        <v>1356</v>
      </c>
      <c r="B4" s="359">
        <f>'Schedule 2_Balance Sheet'!C4</f>
        <v>45473</v>
      </c>
      <c r="C4" s="358"/>
      <c r="D4" s="468"/>
    </row>
    <row r="5" spans="1:7">
      <c r="A5" s="211" t="s">
        <v>1357</v>
      </c>
      <c r="B5" s="356" t="str">
        <f>'Schedule 2_Balance Sheet'!C5</f>
        <v>CCA</v>
      </c>
      <c r="C5" s="358"/>
      <c r="D5" s="468"/>
    </row>
    <row r="6" spans="1:7">
      <c r="A6" s="211" t="s">
        <v>1341</v>
      </c>
      <c r="B6" s="359">
        <f>'Schedule 2_Balance Sheet'!C6</f>
        <v>45534</v>
      </c>
      <c r="C6" s="358"/>
      <c r="D6" s="468"/>
    </row>
    <row r="7" spans="1:7" ht="15.75">
      <c r="A7" s="466"/>
      <c r="B7" s="470"/>
      <c r="C7" s="470"/>
      <c r="D7" s="468"/>
    </row>
    <row r="8" spans="1:7" ht="38.1" customHeight="1">
      <c r="A8" s="525" t="s">
        <v>1372</v>
      </c>
      <c r="B8" s="525" t="s">
        <v>1394</v>
      </c>
      <c r="C8" s="526" t="s">
        <v>1395</v>
      </c>
      <c r="D8" s="525" t="s">
        <v>1396</v>
      </c>
    </row>
    <row r="9" spans="1:7" ht="72.75" customHeight="1">
      <c r="A9" s="471">
        <v>1</v>
      </c>
      <c r="B9" s="472" t="s">
        <v>352</v>
      </c>
      <c r="C9" s="290">
        <v>0</v>
      </c>
      <c r="D9" s="290">
        <v>0</v>
      </c>
      <c r="G9" s="469" t="s">
        <v>1397</v>
      </c>
    </row>
    <row r="10" spans="1:7" ht="60.75" customHeight="1">
      <c r="A10" s="471">
        <v>2</v>
      </c>
      <c r="B10" s="472" t="s">
        <v>355</v>
      </c>
      <c r="C10" s="290">
        <v>0</v>
      </c>
      <c r="D10" s="290">
        <v>0</v>
      </c>
      <c r="G10" s="469" t="s">
        <v>1397</v>
      </c>
    </row>
    <row r="11" spans="1:7" ht="60.75" customHeight="1">
      <c r="A11" s="471">
        <v>3</v>
      </c>
      <c r="B11" s="473" t="s">
        <v>358</v>
      </c>
      <c r="C11" s="290">
        <v>0</v>
      </c>
      <c r="D11" s="290">
        <v>0</v>
      </c>
      <c r="G11" s="469" t="s">
        <v>1397</v>
      </c>
    </row>
    <row r="12" spans="1:7" ht="60.75" customHeight="1">
      <c r="A12" s="471">
        <v>4</v>
      </c>
      <c r="B12" s="472" t="s">
        <v>361</v>
      </c>
      <c r="C12" s="290">
        <v>0</v>
      </c>
      <c r="D12" s="290">
        <v>0</v>
      </c>
      <c r="G12" s="469" t="s">
        <v>1397</v>
      </c>
    </row>
    <row r="13" spans="1:7" ht="60.75" customHeight="1">
      <c r="A13" s="471">
        <v>5</v>
      </c>
      <c r="B13" s="472" t="s">
        <v>364</v>
      </c>
      <c r="C13" s="290">
        <v>0</v>
      </c>
      <c r="D13" s="290">
        <v>0</v>
      </c>
      <c r="G13" s="469" t="s">
        <v>1397</v>
      </c>
    </row>
    <row r="14" spans="1:7" ht="63.75">
      <c r="A14" s="471">
        <v>6</v>
      </c>
      <c r="B14" s="473" t="s">
        <v>1398</v>
      </c>
      <c r="C14" s="290">
        <v>0</v>
      </c>
      <c r="D14" s="290" t="s">
        <v>1399</v>
      </c>
      <c r="G14" s="469" t="s">
        <v>1397</v>
      </c>
    </row>
    <row r="15" spans="1:7" ht="60.75" customHeight="1">
      <c r="A15" s="471">
        <v>7</v>
      </c>
      <c r="B15" s="472" t="s">
        <v>370</v>
      </c>
      <c r="C15" s="290">
        <v>0</v>
      </c>
      <c r="D15" s="290">
        <v>0</v>
      </c>
      <c r="G15" s="469" t="s">
        <v>1397</v>
      </c>
    </row>
    <row r="16" spans="1:7" ht="60.75" customHeight="1">
      <c r="A16" s="471">
        <v>8</v>
      </c>
      <c r="B16" s="472" t="s">
        <v>373</v>
      </c>
      <c r="C16" s="290">
        <v>0</v>
      </c>
      <c r="D16" s="290">
        <v>0</v>
      </c>
      <c r="G16" s="469" t="s">
        <v>1397</v>
      </c>
    </row>
    <row r="17" spans="1:7" ht="60.75" customHeight="1">
      <c r="A17" s="471">
        <v>9</v>
      </c>
      <c r="B17" s="472" t="s">
        <v>376</v>
      </c>
      <c r="C17" s="290">
        <v>0</v>
      </c>
      <c r="D17" s="290">
        <v>0</v>
      </c>
      <c r="G17" s="469" t="s">
        <v>1397</v>
      </c>
    </row>
    <row r="18" spans="1:7" ht="60.75" customHeight="1">
      <c r="A18" s="471">
        <v>10</v>
      </c>
      <c r="B18" s="472" t="s">
        <v>379</v>
      </c>
      <c r="C18" s="290">
        <v>0</v>
      </c>
      <c r="D18" s="290">
        <v>0</v>
      </c>
      <c r="G18" s="469" t="s">
        <v>1397</v>
      </c>
    </row>
    <row r="19" spans="1:7" ht="60.75" customHeight="1">
      <c r="A19" s="471">
        <v>11</v>
      </c>
      <c r="B19" s="472" t="s">
        <v>382</v>
      </c>
      <c r="C19" s="290">
        <v>0</v>
      </c>
      <c r="D19" s="290">
        <v>0</v>
      </c>
      <c r="G19" s="469" t="s">
        <v>1397</v>
      </c>
    </row>
    <row r="20" spans="1:7" ht="60.75" customHeight="1">
      <c r="A20" s="471">
        <v>12</v>
      </c>
      <c r="B20" s="472" t="s">
        <v>385</v>
      </c>
      <c r="C20" s="290">
        <v>0</v>
      </c>
      <c r="D20" s="290" t="s">
        <v>1400</v>
      </c>
      <c r="G20" s="469" t="s">
        <v>1397</v>
      </c>
    </row>
    <row r="21" spans="1:7" ht="60.75" customHeight="1">
      <c r="A21" s="471">
        <v>13</v>
      </c>
      <c r="B21" s="472" t="s">
        <v>388</v>
      </c>
      <c r="C21" s="290">
        <v>0</v>
      </c>
      <c r="D21" s="290">
        <v>0</v>
      </c>
      <c r="G21" s="469" t="s">
        <v>1397</v>
      </c>
    </row>
    <row r="22" spans="1:7" ht="60.75" customHeight="1">
      <c r="A22" s="471">
        <v>14</v>
      </c>
      <c r="B22" s="472" t="s">
        <v>391</v>
      </c>
      <c r="C22" s="290">
        <v>0</v>
      </c>
      <c r="D22" s="290">
        <v>0</v>
      </c>
      <c r="G22" s="469" t="s">
        <v>1397</v>
      </c>
    </row>
    <row r="23" spans="1:7" ht="60.75" customHeight="1">
      <c r="A23" s="471">
        <v>15</v>
      </c>
      <c r="B23" s="472" t="s">
        <v>394</v>
      </c>
      <c r="C23" s="290">
        <v>0</v>
      </c>
      <c r="D23" s="290">
        <v>0</v>
      </c>
      <c r="G23" s="469" t="s">
        <v>1397</v>
      </c>
    </row>
    <row r="24" spans="1:7" ht="60.75" customHeight="1">
      <c r="A24" s="471">
        <v>16</v>
      </c>
      <c r="B24" s="472" t="s">
        <v>397</v>
      </c>
      <c r="C24" s="290">
        <v>0</v>
      </c>
      <c r="D24" s="290">
        <v>0</v>
      </c>
      <c r="G24" s="469" t="s">
        <v>1397</v>
      </c>
    </row>
    <row r="25" spans="1:7" ht="60.75" customHeight="1">
      <c r="A25" s="471">
        <v>17</v>
      </c>
      <c r="B25" s="472" t="s">
        <v>400</v>
      </c>
      <c r="C25" s="290">
        <v>0</v>
      </c>
      <c r="D25" s="290">
        <v>0</v>
      </c>
      <c r="G25" s="469" t="s">
        <v>1397</v>
      </c>
    </row>
    <row r="26" spans="1:7" ht="60.75" customHeight="1">
      <c r="A26" s="471">
        <v>18</v>
      </c>
      <c r="B26" s="472" t="s">
        <v>403</v>
      </c>
      <c r="C26" s="290">
        <v>0</v>
      </c>
      <c r="D26" s="290">
        <v>0</v>
      </c>
      <c r="G26" s="469" t="s">
        <v>1397</v>
      </c>
    </row>
    <row r="27" spans="1:7">
      <c r="A27" s="474"/>
      <c r="B27" s="474"/>
      <c r="C27" s="474"/>
      <c r="D27" s="475"/>
    </row>
    <row r="28" spans="1:7">
      <c r="A28" s="474"/>
      <c r="B28" s="474"/>
      <c r="C28" s="474"/>
      <c r="D28" s="475"/>
    </row>
    <row r="29" spans="1:7">
      <c r="A29" s="474"/>
      <c r="B29" s="474"/>
      <c r="C29" s="474"/>
      <c r="D29" s="475"/>
    </row>
    <row r="30" spans="1:7">
      <c r="A30" s="476"/>
      <c r="B30" s="474"/>
      <c r="C30" s="475"/>
      <c r="D30" s="475"/>
    </row>
    <row r="31" spans="1:7">
      <c r="A31" s="477"/>
      <c r="B31" s="477"/>
      <c r="C31" s="474"/>
      <c r="D31" s="475"/>
    </row>
  </sheetData>
  <sheetProtection algorithmName="SHA-512" hashValue="nDBlWvEwEe9th4IkCA+ZKC8Sn4ZlRnf2AOfMVfAza8OpY7AFN6L3Iqn1SP8njhrgKp7rY0QjaQkT0MMEWXOkdw==" saltValue="xwE7NZcVgeUobNtlH21rQA==" spinCount="100000" sheet="1" formatColumns="0" formatRows="0"/>
  <pageMargins left="0.75" right="0.75" top="1" bottom="1" header="0.5" footer="0.5"/>
  <pageSetup scale="52" orientation="portrait" r:id="rId1"/>
  <headerFooter alignWithMargins="0">
    <oddFooter>&amp;CPage &amp;P of &amp;N&amp;R&amp;D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W190"/>
  <sheetViews>
    <sheetView zoomScale="85" zoomScaleNormal="85" workbookViewId="0">
      <selection activeCell="E50" sqref="E50"/>
    </sheetView>
  </sheetViews>
  <sheetFormatPr defaultColWidth="9.42578125" defaultRowHeight="12.75"/>
  <cols>
    <col min="1" max="1" width="53" style="169" customWidth="1"/>
    <col min="2" max="2" width="14.5703125" style="169" customWidth="1"/>
    <col min="3" max="3" width="15.140625" style="169" bestFit="1" customWidth="1"/>
    <col min="4" max="5" width="14.5703125" style="169" customWidth="1"/>
    <col min="6" max="6" width="5.42578125" style="292" customWidth="1"/>
    <col min="7" max="7" width="9.42578125" style="292"/>
    <col min="8" max="8" width="15" style="292" bestFit="1" customWidth="1"/>
    <col min="9" max="23" width="9.42578125" style="292"/>
    <col min="24" max="16384" width="9.42578125" style="169"/>
  </cols>
  <sheetData>
    <row r="1" spans="1:23" s="163" customFormat="1" ht="21" customHeight="1">
      <c r="A1" s="17" t="s">
        <v>1401</v>
      </c>
      <c r="D1" s="750"/>
      <c r="E1" s="750"/>
      <c r="F1" s="291"/>
      <c r="G1" s="164"/>
      <c r="H1" s="164"/>
      <c r="I1" s="164"/>
      <c r="J1" s="164"/>
      <c r="K1" s="164"/>
      <c r="L1" s="164"/>
      <c r="M1" s="164"/>
      <c r="N1" s="164"/>
      <c r="O1" s="164"/>
      <c r="P1" s="164"/>
      <c r="Q1" s="164"/>
      <c r="R1" s="164"/>
      <c r="S1" s="164"/>
      <c r="T1" s="164"/>
      <c r="U1" s="164"/>
      <c r="V1" s="164"/>
      <c r="W1" s="164"/>
    </row>
    <row r="2" spans="1:23" s="163" customFormat="1" ht="21" customHeight="1">
      <c r="A2" s="15" t="s">
        <v>1353</v>
      </c>
      <c r="B2" s="356" t="str">
        <f>'Schedule 2_Balance Sheet'!C2</f>
        <v>CCA One Care-Commonwealth Care Alliance</v>
      </c>
      <c r="C2" s="357"/>
      <c r="D2" s="357"/>
      <c r="E2" s="357"/>
      <c r="F2" s="358"/>
      <c r="G2" s="164"/>
      <c r="H2" s="164"/>
      <c r="I2" s="164"/>
      <c r="J2" s="164"/>
      <c r="K2" s="164"/>
      <c r="L2" s="164"/>
      <c r="M2" s="164"/>
      <c r="N2" s="164"/>
      <c r="O2" s="164"/>
      <c r="P2" s="164"/>
      <c r="Q2" s="164"/>
      <c r="R2" s="164"/>
      <c r="S2" s="164"/>
      <c r="T2" s="164"/>
      <c r="U2" s="164"/>
      <c r="V2" s="164"/>
      <c r="W2" s="164"/>
    </row>
    <row r="3" spans="1:23" s="163" customFormat="1" ht="21" customHeight="1">
      <c r="A3" s="15" t="s">
        <v>1338</v>
      </c>
      <c r="B3" s="456" t="str">
        <f>'Schedule 2_Balance Sheet'!C3</f>
        <v>January 2024-June 2024</v>
      </c>
      <c r="C3" s="457"/>
      <c r="D3" s="457"/>
      <c r="E3" s="457"/>
      <c r="F3" s="458"/>
      <c r="G3" s="164"/>
      <c r="H3" s="164"/>
      <c r="I3" s="164"/>
      <c r="J3" s="164"/>
      <c r="K3" s="164"/>
      <c r="L3" s="164"/>
      <c r="M3" s="164"/>
      <c r="N3" s="164"/>
      <c r="O3" s="164"/>
      <c r="P3" s="164"/>
      <c r="Q3" s="164"/>
      <c r="R3" s="164"/>
      <c r="S3" s="164"/>
      <c r="T3" s="164"/>
      <c r="U3" s="164"/>
      <c r="V3" s="164"/>
      <c r="W3" s="164"/>
    </row>
    <row r="4" spans="1:23" s="163" customFormat="1" ht="21" customHeight="1">
      <c r="A4" s="15" t="s">
        <v>1356</v>
      </c>
      <c r="B4" s="359">
        <f>'Schedule 2_Balance Sheet'!C4</f>
        <v>45473</v>
      </c>
      <c r="C4" s="357"/>
      <c r="D4" s="357"/>
      <c r="E4" s="357"/>
      <c r="F4" s="358"/>
      <c r="G4" s="164"/>
      <c r="H4" s="164"/>
      <c r="I4" s="164"/>
      <c r="J4" s="164"/>
      <c r="K4" s="164"/>
      <c r="L4" s="164"/>
      <c r="M4" s="164"/>
      <c r="N4" s="164"/>
      <c r="O4" s="164"/>
      <c r="P4" s="164"/>
      <c r="Q4" s="164"/>
      <c r="R4" s="164"/>
      <c r="S4" s="164"/>
      <c r="T4" s="164"/>
      <c r="U4" s="164"/>
      <c r="V4" s="164"/>
      <c r="W4" s="164"/>
    </row>
    <row r="5" spans="1:23" s="163" customFormat="1" ht="21" customHeight="1">
      <c r="A5" s="15" t="s">
        <v>1357</v>
      </c>
      <c r="B5" s="356" t="str">
        <f>'Schedule 2_Balance Sheet'!C5</f>
        <v>CCA</v>
      </c>
      <c r="C5" s="357"/>
      <c r="D5" s="357"/>
      <c r="E5" s="357"/>
      <c r="F5" s="358"/>
      <c r="G5" s="164"/>
      <c r="H5" s="164"/>
      <c r="I5" s="164"/>
      <c r="J5" s="164"/>
      <c r="K5" s="164"/>
      <c r="L5" s="164"/>
      <c r="M5" s="164"/>
      <c r="N5" s="164"/>
      <c r="O5" s="164"/>
      <c r="P5" s="164"/>
      <c r="Q5" s="164"/>
      <c r="R5" s="164"/>
      <c r="S5" s="164"/>
      <c r="T5" s="164"/>
      <c r="U5" s="164"/>
      <c r="V5" s="164"/>
      <c r="W5" s="164"/>
    </row>
    <row r="6" spans="1:23" s="163" customFormat="1" ht="21" customHeight="1">
      <c r="A6" s="15" t="s">
        <v>1341</v>
      </c>
      <c r="B6" s="359">
        <f>'Schedule 2_Balance Sheet'!C6</f>
        <v>45534</v>
      </c>
      <c r="C6" s="357"/>
      <c r="D6" s="357"/>
      <c r="E6" s="357"/>
      <c r="F6" s="358"/>
      <c r="G6" s="164"/>
      <c r="H6" s="164"/>
      <c r="I6" s="164"/>
      <c r="J6" s="164"/>
      <c r="K6" s="164"/>
      <c r="L6" s="164"/>
      <c r="M6" s="164"/>
      <c r="N6" s="164"/>
      <c r="O6" s="164"/>
      <c r="P6" s="164"/>
      <c r="Q6" s="164"/>
      <c r="R6" s="164"/>
      <c r="S6" s="164"/>
      <c r="T6" s="164"/>
      <c r="U6" s="164"/>
      <c r="V6" s="164"/>
      <c r="W6" s="164"/>
    </row>
    <row r="7" spans="1:23">
      <c r="A7" s="211" t="s">
        <v>1359</v>
      </c>
      <c r="B7" s="120"/>
      <c r="C7" s="120"/>
      <c r="D7" s="120"/>
      <c r="E7" s="120"/>
      <c r="H7" s="164"/>
    </row>
    <row r="8" spans="1:23">
      <c r="A8" s="26"/>
      <c r="B8" s="67"/>
      <c r="C8" s="67"/>
      <c r="D8" s="67"/>
      <c r="E8" s="67"/>
      <c r="H8" s="164"/>
    </row>
    <row r="9" spans="1:23">
      <c r="A9" s="120"/>
      <c r="B9" s="68" t="s">
        <v>1344</v>
      </c>
      <c r="C9" s="68" t="s">
        <v>1348</v>
      </c>
      <c r="D9" s="68" t="s">
        <v>1349</v>
      </c>
      <c r="E9" s="68" t="s">
        <v>1350</v>
      </c>
      <c r="H9" s="164"/>
    </row>
    <row r="10" spans="1:23">
      <c r="A10" s="119" t="s">
        <v>1402</v>
      </c>
      <c r="B10" s="170">
        <f>'Schedule 3A_Income Statement'!CS91</f>
        <v>-13914018.193540931</v>
      </c>
      <c r="C10" s="170">
        <f>'Schedule 3A_Income Statement'!CT91</f>
        <v>-26396632.968312442</v>
      </c>
      <c r="D10" s="170">
        <f>'Schedule 3A_Income Statement'!CU91</f>
        <v>0</v>
      </c>
      <c r="E10" s="170">
        <f>'Schedule 3A_Income Statement'!CV91</f>
        <v>0</v>
      </c>
      <c r="H10" s="164"/>
    </row>
    <row r="11" spans="1:23">
      <c r="A11" s="119" t="s">
        <v>1403</v>
      </c>
      <c r="B11" s="290">
        <v>4481988.8599999994</v>
      </c>
      <c r="C11" s="290">
        <v>2469773.1500000004</v>
      </c>
      <c r="D11" s="290">
        <v>0</v>
      </c>
      <c r="E11" s="290">
        <v>0</v>
      </c>
      <c r="H11" s="164"/>
    </row>
    <row r="12" spans="1:23">
      <c r="A12" s="120"/>
      <c r="B12" s="171" t="s">
        <v>1362</v>
      </c>
      <c r="C12" s="171" t="s">
        <v>1362</v>
      </c>
      <c r="D12" s="171" t="s">
        <v>1362</v>
      </c>
      <c r="E12" s="171" t="s">
        <v>1362</v>
      </c>
      <c r="H12" s="164"/>
    </row>
    <row r="13" spans="1:23">
      <c r="A13" s="119" t="s">
        <v>1404</v>
      </c>
      <c r="B13" s="170">
        <f>+B10+B11</f>
        <v>-9432029.3335409313</v>
      </c>
      <c r="C13" s="170">
        <f>+C10+C11</f>
        <v>-23926859.818312444</v>
      </c>
      <c r="D13" s="170">
        <f>+D10+D11</f>
        <v>0</v>
      </c>
      <c r="E13" s="170">
        <f>+E10+E11</f>
        <v>0</v>
      </c>
      <c r="H13" s="164"/>
    </row>
    <row r="14" spans="1:23">
      <c r="A14" s="120"/>
      <c r="B14" s="167" t="s">
        <v>1362</v>
      </c>
      <c r="C14" s="167" t="s">
        <v>1362</v>
      </c>
      <c r="D14" s="167" t="s">
        <v>1362</v>
      </c>
      <c r="E14" s="167" t="s">
        <v>1362</v>
      </c>
      <c r="H14" s="164"/>
    </row>
    <row r="15" spans="1:23">
      <c r="A15" s="119" t="s">
        <v>1405</v>
      </c>
      <c r="B15" s="171"/>
      <c r="C15" s="171"/>
      <c r="D15" s="171"/>
      <c r="E15" s="171"/>
      <c r="H15" s="164"/>
    </row>
    <row r="16" spans="1:23">
      <c r="A16" s="172" t="s">
        <v>1406</v>
      </c>
      <c r="B16" s="290">
        <v>-9380172.5600000024</v>
      </c>
      <c r="C16" s="290">
        <v>25458685.25</v>
      </c>
      <c r="D16" s="290">
        <v>0</v>
      </c>
      <c r="E16" s="290">
        <v>0</v>
      </c>
      <c r="H16" s="164"/>
    </row>
    <row r="17" spans="1:8">
      <c r="A17" s="172" t="s">
        <v>1407</v>
      </c>
      <c r="B17" s="290">
        <v>-25460988.410000015</v>
      </c>
      <c r="C17" s="290">
        <v>-11482628.140909851</v>
      </c>
      <c r="D17" s="290">
        <v>0</v>
      </c>
      <c r="E17" s="290">
        <v>0</v>
      </c>
      <c r="H17" s="164"/>
    </row>
    <row r="18" spans="1:8">
      <c r="A18" s="172" t="s">
        <v>68</v>
      </c>
      <c r="B18" s="290">
        <v>-2282525.7400000002</v>
      </c>
      <c r="C18" s="290">
        <v>-8545508.2500000019</v>
      </c>
      <c r="D18" s="290">
        <v>0</v>
      </c>
      <c r="E18" s="290">
        <v>0</v>
      </c>
      <c r="H18" s="164"/>
    </row>
    <row r="19" spans="1:8">
      <c r="A19" s="172" t="s">
        <v>1363</v>
      </c>
      <c r="B19" s="290">
        <v>-2329331.7299999972</v>
      </c>
      <c r="C19" s="290">
        <v>2318872.280000004</v>
      </c>
      <c r="D19" s="290">
        <v>0</v>
      </c>
      <c r="E19" s="290">
        <v>0</v>
      </c>
      <c r="H19" s="164"/>
    </row>
    <row r="20" spans="1:8">
      <c r="A20" s="172" t="s">
        <v>110</v>
      </c>
      <c r="B20" s="290">
        <v>-49223070.540000066</v>
      </c>
      <c r="C20" s="290">
        <v>-43748234.898400001</v>
      </c>
      <c r="D20" s="290">
        <v>0</v>
      </c>
      <c r="E20" s="290">
        <v>0</v>
      </c>
      <c r="H20" s="164"/>
    </row>
    <row r="21" spans="1:8">
      <c r="A21" s="172" t="s">
        <v>1408</v>
      </c>
      <c r="B21" s="290">
        <v>6123398.6799999932</v>
      </c>
      <c r="C21" s="290">
        <v>-4277607.4061000012</v>
      </c>
      <c r="D21" s="290">
        <v>0</v>
      </c>
      <c r="E21" s="290">
        <v>0</v>
      </c>
      <c r="H21" s="164"/>
    </row>
    <row r="22" spans="1:8">
      <c r="A22" s="172" t="s">
        <v>124</v>
      </c>
      <c r="B22" s="290">
        <v>6916797.0199999958</v>
      </c>
      <c r="C22" s="290">
        <v>-1432769.9589000149</v>
      </c>
      <c r="D22" s="290">
        <v>0</v>
      </c>
      <c r="E22" s="290">
        <v>0</v>
      </c>
      <c r="H22" s="164"/>
    </row>
    <row r="23" spans="1:8">
      <c r="A23" s="172" t="s">
        <v>1409</v>
      </c>
      <c r="B23" s="290">
        <v>-31545145.489999998</v>
      </c>
      <c r="C23" s="290">
        <v>39016130.470000118</v>
      </c>
      <c r="D23" s="290">
        <v>0</v>
      </c>
      <c r="E23" s="290">
        <v>0</v>
      </c>
      <c r="H23" s="164"/>
    </row>
    <row r="24" spans="1:8">
      <c r="A24" s="120"/>
      <c r="B24" s="171" t="s">
        <v>1362</v>
      </c>
      <c r="C24" s="171" t="s">
        <v>1362</v>
      </c>
      <c r="D24" s="171" t="s">
        <v>1362</v>
      </c>
      <c r="E24" s="171" t="s">
        <v>1362</v>
      </c>
      <c r="H24" s="164"/>
    </row>
    <row r="25" spans="1:8">
      <c r="A25" s="119" t="s">
        <v>1410</v>
      </c>
      <c r="B25" s="170">
        <f>SUM(B16:B23)</f>
        <v>-107181038.77000009</v>
      </c>
      <c r="C25" s="170">
        <f>SUM(C16:C23)</f>
        <v>-2693060.6543097422</v>
      </c>
      <c r="D25" s="170">
        <f>SUM(D16:D23)</f>
        <v>0</v>
      </c>
      <c r="E25" s="170">
        <f>SUM(E16:E23)</f>
        <v>0</v>
      </c>
      <c r="H25" s="164"/>
    </row>
    <row r="26" spans="1:8">
      <c r="A26" s="120"/>
      <c r="B26" s="171" t="s">
        <v>1362</v>
      </c>
      <c r="C26" s="171" t="s">
        <v>1362</v>
      </c>
      <c r="D26" s="171" t="s">
        <v>1362</v>
      </c>
      <c r="E26" s="171" t="s">
        <v>1362</v>
      </c>
      <c r="H26" s="164"/>
    </row>
    <row r="27" spans="1:8">
      <c r="A27" s="119" t="s">
        <v>1411</v>
      </c>
      <c r="B27" s="170">
        <f>+B25+B13</f>
        <v>-116613068.10354102</v>
      </c>
      <c r="C27" s="170">
        <f>+C25+C13</f>
        <v>-26619920.472622186</v>
      </c>
      <c r="D27" s="170">
        <f>+D25+D13</f>
        <v>0</v>
      </c>
      <c r="E27" s="170">
        <f>+E25+E13</f>
        <v>0</v>
      </c>
      <c r="H27" s="164"/>
    </row>
    <row r="28" spans="1:8">
      <c r="A28" s="120"/>
      <c r="B28" s="171" t="s">
        <v>1362</v>
      </c>
      <c r="C28" s="171" t="s">
        <v>1362</v>
      </c>
      <c r="D28" s="171" t="s">
        <v>1362</v>
      </c>
      <c r="E28" s="171" t="s">
        <v>1362</v>
      </c>
      <c r="H28" s="164"/>
    </row>
    <row r="29" spans="1:8">
      <c r="A29" s="119" t="s">
        <v>1412</v>
      </c>
      <c r="B29" s="290">
        <v>4027286.8999999501</v>
      </c>
      <c r="C29" s="290">
        <v>18692314.250000004</v>
      </c>
      <c r="D29" s="290">
        <v>0</v>
      </c>
      <c r="E29" s="290">
        <v>0</v>
      </c>
      <c r="H29" s="164"/>
    </row>
    <row r="30" spans="1:8">
      <c r="A30" s="119" t="s">
        <v>1413</v>
      </c>
      <c r="B30" s="290">
        <v>-2034086.669999992</v>
      </c>
      <c r="C30" s="290">
        <v>-3185242.4700000044</v>
      </c>
      <c r="D30" s="290">
        <v>0</v>
      </c>
      <c r="E30" s="290">
        <v>0</v>
      </c>
      <c r="H30" s="164"/>
    </row>
    <row r="31" spans="1:8">
      <c r="A31" s="119" t="s">
        <v>1414</v>
      </c>
      <c r="B31" s="290">
        <v>75000000</v>
      </c>
      <c r="C31" s="290">
        <v>0</v>
      </c>
      <c r="D31" s="290">
        <v>0</v>
      </c>
      <c r="E31" s="290">
        <v>0</v>
      </c>
      <c r="H31" s="164"/>
    </row>
    <row r="32" spans="1:8">
      <c r="A32" s="119" t="s">
        <v>1415</v>
      </c>
      <c r="B32" s="290">
        <v>0</v>
      </c>
      <c r="C32" s="290">
        <v>0</v>
      </c>
      <c r="D32" s="290">
        <v>0</v>
      </c>
      <c r="E32" s="290">
        <v>0</v>
      </c>
      <c r="H32" s="164"/>
    </row>
    <row r="33" spans="1:8">
      <c r="A33" s="120"/>
      <c r="B33" s="171" t="s">
        <v>1362</v>
      </c>
      <c r="C33" s="171" t="s">
        <v>1362</v>
      </c>
      <c r="D33" s="171" t="s">
        <v>1362</v>
      </c>
      <c r="E33" s="171" t="s">
        <v>1362</v>
      </c>
      <c r="H33" s="164"/>
    </row>
    <row r="34" spans="1:8">
      <c r="A34" s="120"/>
      <c r="B34" s="162"/>
      <c r="C34" s="162"/>
      <c r="D34" s="162"/>
      <c r="E34" s="162"/>
      <c r="H34" s="164"/>
    </row>
    <row r="35" spans="1:8">
      <c r="A35" s="120"/>
      <c r="B35" s="171" t="s">
        <v>1362</v>
      </c>
      <c r="C35" s="171" t="s">
        <v>1362</v>
      </c>
      <c r="D35" s="171" t="s">
        <v>1362</v>
      </c>
      <c r="E35" s="171" t="s">
        <v>1362</v>
      </c>
      <c r="H35" s="164"/>
    </row>
    <row r="36" spans="1:8">
      <c r="A36" s="119" t="s">
        <v>1416</v>
      </c>
      <c r="B36" s="170">
        <f>SUM(B27:B35)</f>
        <v>-39619867.873541057</v>
      </c>
      <c r="C36" s="170">
        <f>SUM(C27:C35)</f>
        <v>-11112848.692622187</v>
      </c>
      <c r="D36" s="170">
        <f>SUM(D27:D35)</f>
        <v>0</v>
      </c>
      <c r="E36" s="170">
        <f>SUM(E27:E35)</f>
        <v>0</v>
      </c>
      <c r="H36" s="164"/>
    </row>
    <row r="37" spans="1:8">
      <c r="A37" s="120"/>
      <c r="B37" s="168"/>
      <c r="C37" s="168"/>
      <c r="D37" s="168"/>
      <c r="E37" s="168"/>
      <c r="H37" s="164"/>
    </row>
    <row r="38" spans="1:8">
      <c r="A38" s="120"/>
      <c r="B38" s="168"/>
      <c r="C38" s="168"/>
      <c r="D38" s="168"/>
      <c r="E38" s="168"/>
      <c r="H38" s="164"/>
    </row>
    <row r="39" spans="1:8">
      <c r="A39" s="119" t="s">
        <v>1417</v>
      </c>
      <c r="B39" s="290">
        <v>56487954</v>
      </c>
      <c r="C39" s="170">
        <f>+B40</f>
        <v>16868086.126458943</v>
      </c>
      <c r="D39" s="170">
        <f>+C40</f>
        <v>5755237.4338367563</v>
      </c>
      <c r="E39" s="170">
        <f>+D40</f>
        <v>5755237.4338367563</v>
      </c>
      <c r="H39" s="164"/>
    </row>
    <row r="40" spans="1:8">
      <c r="A40" s="119" t="s">
        <v>1418</v>
      </c>
      <c r="B40" s="170">
        <f>+B39+B36</f>
        <v>16868086.126458943</v>
      </c>
      <c r="C40" s="170">
        <f>+C39+C36</f>
        <v>5755237.4338367563</v>
      </c>
      <c r="D40" s="170">
        <f>+D39+D36</f>
        <v>5755237.4338367563</v>
      </c>
      <c r="E40" s="170">
        <f>+E39+E36</f>
        <v>5755237.4338367563</v>
      </c>
      <c r="H40" s="164"/>
    </row>
    <row r="41" spans="1:8" s="292" customFormat="1">
      <c r="A41" s="293"/>
      <c r="B41" s="294"/>
      <c r="C41" s="294"/>
      <c r="D41" s="294"/>
      <c r="E41" s="294"/>
    </row>
    <row r="42" spans="1:8" s="292" customFormat="1">
      <c r="A42" s="293"/>
    </row>
    <row r="43" spans="1:8" s="292" customFormat="1">
      <c r="B43" s="295"/>
      <c r="C43" s="295"/>
      <c r="D43" s="295"/>
      <c r="E43" s="295"/>
    </row>
    <row r="44" spans="1:8" s="292" customFormat="1"/>
    <row r="45" spans="1:8" s="292" customFormat="1">
      <c r="B45" s="295"/>
      <c r="C45" s="295"/>
      <c r="D45" s="295"/>
      <c r="E45" s="296"/>
    </row>
    <row r="46" spans="1:8" s="292" customFormat="1"/>
    <row r="47" spans="1:8" s="292" customFormat="1">
      <c r="B47" s="296"/>
      <c r="D47" s="296"/>
      <c r="E47" s="296"/>
    </row>
    <row r="48" spans="1:8" s="292" customFormat="1">
      <c r="C48" s="296"/>
    </row>
    <row r="49" spans="4:4" s="292" customFormat="1"/>
    <row r="50" spans="4:4" s="292" customFormat="1"/>
    <row r="51" spans="4:4" s="292" customFormat="1">
      <c r="D51" s="297"/>
    </row>
    <row r="52" spans="4:4" s="292" customFormat="1"/>
    <row r="53" spans="4:4" s="292" customFormat="1"/>
    <row r="54" spans="4:4" s="292" customFormat="1"/>
    <row r="55" spans="4:4" s="292" customFormat="1"/>
    <row r="56" spans="4:4" s="292" customFormat="1"/>
    <row r="57" spans="4:4" s="292" customFormat="1"/>
    <row r="58" spans="4:4" s="292" customFormat="1"/>
    <row r="59" spans="4:4" s="292" customFormat="1"/>
    <row r="60" spans="4:4" s="292" customFormat="1"/>
    <row r="61" spans="4:4" s="292" customFormat="1"/>
    <row r="62" spans="4:4" s="292" customFormat="1"/>
    <row r="63" spans="4:4" s="292" customFormat="1"/>
    <row r="64" spans="4:4" s="292" customFormat="1"/>
    <row r="65" s="292" customFormat="1"/>
    <row r="66" s="292" customFormat="1"/>
    <row r="67" s="292" customFormat="1"/>
    <row r="68" s="292" customFormat="1"/>
    <row r="69" s="292" customFormat="1"/>
    <row r="70" s="292" customFormat="1"/>
    <row r="71" s="292" customFormat="1"/>
    <row r="72" s="292" customFormat="1"/>
    <row r="73" s="292" customFormat="1"/>
    <row r="74" s="292" customFormat="1"/>
    <row r="75" s="292" customFormat="1"/>
    <row r="76" s="292" customFormat="1"/>
    <row r="77" s="292" customFormat="1"/>
    <row r="78" s="292" customFormat="1"/>
    <row r="79" s="292" customFormat="1"/>
    <row r="80" s="292" customFormat="1"/>
    <row r="81" s="292" customFormat="1"/>
    <row r="82" s="292" customFormat="1"/>
    <row r="83" s="292" customFormat="1"/>
    <row r="84" s="292" customFormat="1"/>
    <row r="85" s="292" customFormat="1"/>
    <row r="86" s="292" customFormat="1"/>
    <row r="87" s="292" customFormat="1"/>
    <row r="88" s="292" customFormat="1"/>
    <row r="89" s="292" customFormat="1"/>
    <row r="90" s="292" customFormat="1"/>
    <row r="91" s="292" customFormat="1"/>
    <row r="92" s="292" customFormat="1"/>
    <row r="93" s="292" customFormat="1"/>
    <row r="94" s="292" customFormat="1"/>
    <row r="95" s="292" customFormat="1"/>
    <row r="96" s="292" customFormat="1"/>
    <row r="97" s="292" customFormat="1"/>
    <row r="98" s="292" customFormat="1"/>
    <row r="99" s="292" customFormat="1"/>
    <row r="100" s="292" customFormat="1"/>
    <row r="101" s="292" customFormat="1"/>
    <row r="102" s="292" customFormat="1"/>
    <row r="103" s="292" customFormat="1"/>
    <row r="104" s="292" customFormat="1"/>
    <row r="105" s="292" customFormat="1"/>
    <row r="106" s="292" customFormat="1"/>
    <row r="107" s="292" customFormat="1"/>
    <row r="108" s="292" customFormat="1"/>
    <row r="109" s="292" customFormat="1"/>
    <row r="110" s="292" customFormat="1"/>
    <row r="111" s="292" customFormat="1"/>
    <row r="112" s="292" customFormat="1"/>
    <row r="113" s="292" customFormat="1"/>
    <row r="114" s="292" customFormat="1"/>
    <row r="115" s="292" customFormat="1"/>
    <row r="116" s="292" customFormat="1"/>
    <row r="117" s="292" customFormat="1"/>
    <row r="118" s="292" customFormat="1"/>
    <row r="119" s="292" customFormat="1"/>
    <row r="120" s="292" customFormat="1"/>
    <row r="121" s="292" customFormat="1"/>
    <row r="122" s="292" customFormat="1"/>
    <row r="123" s="292" customFormat="1"/>
    <row r="124" s="292" customFormat="1"/>
    <row r="125" s="292" customFormat="1"/>
    <row r="126" s="292" customFormat="1"/>
    <row r="127" s="292" customFormat="1"/>
    <row r="128" s="292" customFormat="1"/>
    <row r="129" s="292" customFormat="1"/>
    <row r="130" s="292" customFormat="1"/>
    <row r="131" s="292" customFormat="1"/>
    <row r="132" s="292" customFormat="1"/>
    <row r="133" s="292" customFormat="1"/>
    <row r="134" s="292" customFormat="1"/>
    <row r="135" s="292" customFormat="1"/>
    <row r="136" s="292" customFormat="1"/>
    <row r="137" s="292" customFormat="1"/>
    <row r="138" s="292" customFormat="1"/>
    <row r="139" s="292" customFormat="1"/>
    <row r="140" s="292" customFormat="1"/>
    <row r="141" s="292" customFormat="1"/>
    <row r="142" s="292" customFormat="1"/>
    <row r="143" s="292" customFormat="1"/>
    <row r="144" s="292" customFormat="1"/>
    <row r="145" s="292" customFormat="1"/>
    <row r="146" s="292" customFormat="1"/>
    <row r="147" s="292" customFormat="1"/>
    <row r="148" s="292" customFormat="1"/>
    <row r="149" s="292" customFormat="1"/>
    <row r="150" s="292" customFormat="1"/>
    <row r="151" s="292" customFormat="1"/>
    <row r="152" s="292" customFormat="1"/>
    <row r="153" s="292" customFormat="1"/>
    <row r="154" s="292" customFormat="1"/>
    <row r="155" s="292" customFormat="1"/>
    <row r="156" s="292" customFormat="1"/>
    <row r="157" s="292" customFormat="1"/>
    <row r="158" s="292" customFormat="1"/>
    <row r="159" s="292" customFormat="1"/>
    <row r="160" s="292" customFormat="1"/>
    <row r="161" s="292" customFormat="1"/>
    <row r="162" s="292" customFormat="1"/>
    <row r="163" s="292" customFormat="1"/>
    <row r="164" s="292" customFormat="1"/>
    <row r="165" s="292" customFormat="1"/>
    <row r="166" s="292" customFormat="1"/>
    <row r="167" s="292" customFormat="1"/>
    <row r="168" s="292" customFormat="1"/>
    <row r="169" s="292" customFormat="1"/>
    <row r="170" s="292" customFormat="1"/>
    <row r="171" s="292" customFormat="1"/>
    <row r="172" s="292" customFormat="1"/>
    <row r="173" s="292" customFormat="1"/>
    <row r="174" s="292" customFormat="1"/>
    <row r="175" s="292" customFormat="1"/>
    <row r="176" s="292" customFormat="1"/>
    <row r="177" s="292" customFormat="1"/>
    <row r="178" s="292" customFormat="1"/>
    <row r="179" s="292" customFormat="1"/>
    <row r="180" s="292" customFormat="1"/>
    <row r="181" s="292" customFormat="1"/>
    <row r="182" s="292" customFormat="1"/>
    <row r="183" s="292" customFormat="1"/>
    <row r="184" s="292" customFormat="1"/>
    <row r="185" s="292" customFormat="1"/>
    <row r="186" s="292" customFormat="1"/>
    <row r="187" s="292" customFormat="1"/>
    <row r="188" s="292" customFormat="1"/>
    <row r="189" s="292" customFormat="1"/>
    <row r="190" s="292" customFormat="1"/>
  </sheetData>
  <sheetProtection algorithmName="SHA-512" hashValue="lDmcSIzuvWDR8xxZJCxAIi6g0+tthLLWHSrHWp3AQf9IhyA8VdJse51GSDsq/F1sENQWHfRwWLMtbOwHjLEKoQ==" saltValue="sc2kp5mXwDcZK0LwN0QC5A==" spinCount="100000" sheet="1" formatColumns="0"/>
  <mergeCells count="1">
    <mergeCell ref="D1:E1"/>
  </mergeCells>
  <phoneticPr fontId="0" type="noConversion"/>
  <pageMargins left="0.75" right="0.75" top="1" bottom="1" header="0.5" footer="0.5"/>
  <pageSetup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Y63"/>
  <sheetViews>
    <sheetView zoomScale="60" zoomScaleNormal="60" workbookViewId="0">
      <selection activeCell="BG60" sqref="BG60"/>
    </sheetView>
  </sheetViews>
  <sheetFormatPr defaultColWidth="9.42578125" defaultRowHeight="12.75"/>
  <cols>
    <col min="1" max="1" width="6.5703125" style="305" customWidth="1"/>
    <col min="2" max="2" width="38.42578125" style="298" customWidth="1"/>
    <col min="3" max="3" width="11.5703125" style="298" bestFit="1" customWidth="1"/>
    <col min="4" max="4" width="14.5703125" style="298" customWidth="1"/>
    <col min="5" max="5" width="18.42578125" style="298" customWidth="1"/>
    <col min="6" max="7" width="14.5703125" style="298" customWidth="1"/>
    <col min="8" max="8" width="17.42578125" style="298" customWidth="1"/>
    <col min="9" max="19" width="14.5703125" style="298" customWidth="1"/>
    <col min="20" max="20" width="17.28515625" style="298" customWidth="1"/>
    <col min="21" max="22" width="14.5703125" style="298" customWidth="1"/>
    <col min="23" max="23" width="17.85546875" style="298" customWidth="1"/>
    <col min="24" max="34" width="14.5703125" style="298" customWidth="1"/>
    <col min="35" max="35" width="17.28515625" style="298" customWidth="1"/>
    <col min="36" max="37" width="14.5703125" style="298" customWidth="1"/>
    <col min="38" max="38" width="17.5703125" style="298" customWidth="1"/>
    <col min="39" max="49" width="14.5703125" style="298" customWidth="1"/>
    <col min="50" max="50" width="17.28515625" style="298" customWidth="1"/>
    <col min="51" max="52" width="14.5703125" style="298" customWidth="1"/>
    <col min="53" max="53" width="16.85546875" style="298" customWidth="1"/>
    <col min="54" max="64" width="14.5703125" style="298" customWidth="1"/>
    <col min="65" max="65" width="17.28515625" style="298" customWidth="1"/>
    <col min="66" max="67" width="14.5703125" style="298" customWidth="1"/>
    <col min="68" max="68" width="16.85546875" style="298" customWidth="1"/>
    <col min="69" max="77" width="14.5703125" style="298" customWidth="1"/>
    <col min="78" max="16384" width="9.42578125" style="298"/>
  </cols>
  <sheetData>
    <row r="1" spans="1:77" ht="15.75">
      <c r="A1" s="17" t="s">
        <v>1419</v>
      </c>
      <c r="B1" s="307"/>
      <c r="C1" s="307"/>
      <c r="D1" s="308"/>
      <c r="E1" s="308"/>
      <c r="F1" s="308"/>
      <c r="G1" s="308"/>
    </row>
    <row r="2" spans="1:77" ht="15.75">
      <c r="A2" s="309"/>
      <c r="B2" s="15" t="s">
        <v>1353</v>
      </c>
      <c r="C2" s="15"/>
      <c r="D2" s="356" t="str">
        <f>'Schedule 2_Balance Sheet'!C2</f>
        <v>CCA One Care-Commonwealth Care Alliance</v>
      </c>
      <c r="E2" s="357"/>
      <c r="F2" s="357"/>
      <c r="G2" s="357"/>
      <c r="H2" s="358"/>
    </row>
    <row r="3" spans="1:77" ht="15.75">
      <c r="A3" s="310"/>
      <c r="B3" s="15" t="s">
        <v>1338</v>
      </c>
      <c r="C3" s="15"/>
      <c r="D3" s="456" t="str">
        <f>'Schedule 2_Balance Sheet'!C3</f>
        <v>January 2024-June 2024</v>
      </c>
      <c r="E3" s="457"/>
      <c r="F3" s="457"/>
      <c r="G3" s="457"/>
      <c r="H3" s="458"/>
    </row>
    <row r="4" spans="1:77" s="300" customFormat="1" ht="18" customHeight="1">
      <c r="A4" s="218"/>
      <c r="B4" s="15" t="s">
        <v>1356</v>
      </c>
      <c r="C4" s="15"/>
      <c r="D4" s="359">
        <f>'Schedule 2_Balance Sheet'!C4</f>
        <v>45473</v>
      </c>
      <c r="E4" s="357"/>
      <c r="F4" s="357"/>
      <c r="G4" s="357"/>
      <c r="H4" s="358"/>
      <c r="I4" s="299"/>
      <c r="J4" s="299"/>
      <c r="K4" s="299"/>
      <c r="L4" s="299"/>
      <c r="M4" s="299"/>
      <c r="U4" s="299"/>
      <c r="V4" s="299"/>
      <c r="X4" s="299"/>
      <c r="AF4" s="299"/>
      <c r="AG4" s="299"/>
      <c r="AI4" s="299"/>
      <c r="AP4" s="299"/>
      <c r="AQ4" s="299"/>
      <c r="AR4" s="299"/>
      <c r="AS4" s="299"/>
      <c r="AT4" s="299"/>
    </row>
    <row r="5" spans="1:77" s="300" customFormat="1" ht="15.75">
      <c r="A5" s="218"/>
      <c r="B5" s="15" t="s">
        <v>1357</v>
      </c>
      <c r="C5" s="15"/>
      <c r="D5" s="356" t="str">
        <f>'Schedule 2_Balance Sheet'!C5</f>
        <v>CCA</v>
      </c>
      <c r="E5" s="357"/>
      <c r="F5" s="357"/>
      <c r="G5" s="357"/>
      <c r="H5" s="358"/>
    </row>
    <row r="6" spans="1:77" s="300" customFormat="1" ht="15.75">
      <c r="A6" s="219"/>
      <c r="B6" s="15" t="s">
        <v>1341</v>
      </c>
      <c r="C6" s="15"/>
      <c r="D6" s="359">
        <f>'Schedule 2_Balance Sheet'!C6</f>
        <v>45534</v>
      </c>
      <c r="E6" s="357"/>
      <c r="F6" s="357"/>
      <c r="G6" s="357"/>
      <c r="H6" s="358"/>
    </row>
    <row r="7" spans="1:77" s="300" customFormat="1" ht="18" customHeight="1">
      <c r="A7" s="218" t="s">
        <v>1420</v>
      </c>
      <c r="B7" s="220"/>
      <c r="C7" s="220"/>
      <c r="D7" s="129"/>
      <c r="E7" s="129"/>
      <c r="F7" s="129"/>
      <c r="G7" s="129"/>
    </row>
    <row r="8" spans="1:77" s="300" customFormat="1" ht="18" customHeight="1">
      <c r="A8" s="218" t="s">
        <v>1421</v>
      </c>
      <c r="B8" s="220"/>
      <c r="C8" s="220"/>
      <c r="D8" s="129"/>
      <c r="E8" s="129"/>
      <c r="F8" s="129"/>
      <c r="G8" s="129"/>
    </row>
    <row r="9" spans="1:77" s="300" customFormat="1" ht="18" customHeight="1">
      <c r="A9" s="301" t="s">
        <v>1342</v>
      </c>
    </row>
    <row r="10" spans="1:77" s="300" customFormat="1" ht="11.25" customHeight="1">
      <c r="A10" s="302"/>
    </row>
    <row r="11" spans="1:77" s="300" customFormat="1" ht="14.25" customHeight="1">
      <c r="A11" s="301"/>
    </row>
    <row r="12" spans="1:77" s="300" customFormat="1" ht="15" customHeight="1">
      <c r="A12" s="302"/>
    </row>
    <row r="13" spans="1:77" s="300" customFormat="1" ht="15" customHeight="1">
      <c r="A13" s="209"/>
      <c r="B13" s="130"/>
      <c r="C13" s="531"/>
      <c r="D13" s="135" t="s">
        <v>1344</v>
      </c>
      <c r="E13" s="136"/>
      <c r="F13" s="136"/>
      <c r="G13" s="136"/>
      <c r="H13" s="136"/>
      <c r="I13" s="136"/>
      <c r="J13" s="136"/>
      <c r="K13" s="136"/>
      <c r="L13" s="136"/>
      <c r="M13" s="136"/>
      <c r="N13" s="136"/>
      <c r="O13" s="136"/>
      <c r="P13" s="534"/>
      <c r="Q13" s="534"/>
      <c r="R13" s="129"/>
      <c r="S13" s="131" t="s">
        <v>1348</v>
      </c>
      <c r="T13" s="132"/>
      <c r="U13" s="132"/>
      <c r="V13" s="132"/>
      <c r="W13" s="132"/>
      <c r="X13" s="132"/>
      <c r="Y13" s="132"/>
      <c r="Z13" s="132"/>
      <c r="AA13" s="132"/>
      <c r="AB13" s="132"/>
      <c r="AC13" s="132"/>
      <c r="AD13" s="132"/>
      <c r="AE13" s="133"/>
      <c r="AF13" s="534"/>
      <c r="AG13" s="129"/>
      <c r="AH13" s="131" t="s">
        <v>1349</v>
      </c>
      <c r="AI13" s="132"/>
      <c r="AJ13" s="132"/>
      <c r="AK13" s="132"/>
      <c r="AL13" s="132"/>
      <c r="AM13" s="132"/>
      <c r="AN13" s="132"/>
      <c r="AO13" s="132"/>
      <c r="AP13" s="132"/>
      <c r="AQ13" s="132"/>
      <c r="AR13" s="132"/>
      <c r="AS13" s="132"/>
      <c r="AT13" s="133"/>
      <c r="AU13" s="534"/>
      <c r="AV13" s="129"/>
      <c r="AW13" s="131" t="s">
        <v>1350</v>
      </c>
      <c r="AX13" s="132"/>
      <c r="AY13" s="132"/>
      <c r="AZ13" s="132"/>
      <c r="BA13" s="132"/>
      <c r="BB13" s="132"/>
      <c r="BC13" s="132"/>
      <c r="BD13" s="132"/>
      <c r="BE13" s="132"/>
      <c r="BF13" s="132"/>
      <c r="BG13" s="132"/>
      <c r="BH13" s="132"/>
      <c r="BI13" s="133"/>
      <c r="BJ13" s="534"/>
      <c r="BL13" s="131" t="s">
        <v>1351</v>
      </c>
      <c r="BM13" s="132"/>
      <c r="BN13" s="132"/>
      <c r="BO13" s="132"/>
      <c r="BP13" s="132"/>
      <c r="BQ13" s="132"/>
      <c r="BR13" s="132"/>
      <c r="BS13" s="132"/>
      <c r="BT13" s="132"/>
      <c r="BU13" s="132"/>
      <c r="BV13" s="132"/>
      <c r="BW13" s="132"/>
      <c r="BX13" s="133"/>
      <c r="BY13" s="534"/>
    </row>
    <row r="14" spans="1:77" s="303" customFormat="1" ht="15" customHeight="1">
      <c r="A14" s="110" t="s">
        <v>489</v>
      </c>
      <c r="B14" s="134"/>
      <c r="C14" s="134"/>
      <c r="D14" s="771" t="s">
        <v>1422</v>
      </c>
      <c r="E14" s="771" t="s">
        <v>412</v>
      </c>
      <c r="F14" s="771" t="s">
        <v>414</v>
      </c>
      <c r="G14" s="771" t="s">
        <v>1423</v>
      </c>
      <c r="H14" s="771" t="s">
        <v>418</v>
      </c>
      <c r="I14" s="771" t="s">
        <v>420</v>
      </c>
      <c r="J14" s="771" t="s">
        <v>422</v>
      </c>
      <c r="K14" s="135" t="s">
        <v>1424</v>
      </c>
      <c r="L14" s="136"/>
      <c r="M14" s="136"/>
      <c r="N14" s="136"/>
      <c r="O14" s="132"/>
      <c r="P14" s="773" t="s">
        <v>434</v>
      </c>
      <c r="Q14" s="775" t="s">
        <v>1425</v>
      </c>
      <c r="R14" s="137"/>
      <c r="S14" s="771" t="s">
        <v>1422</v>
      </c>
      <c r="T14" s="771" t="s">
        <v>412</v>
      </c>
      <c r="U14" s="771" t="s">
        <v>414</v>
      </c>
      <c r="V14" s="771" t="s">
        <v>1423</v>
      </c>
      <c r="W14" s="771" t="s">
        <v>418</v>
      </c>
      <c r="X14" s="771" t="s">
        <v>420</v>
      </c>
      <c r="Y14" s="771" t="s">
        <v>422</v>
      </c>
      <c r="Z14" s="135" t="s">
        <v>1424</v>
      </c>
      <c r="AA14" s="136"/>
      <c r="AB14" s="136"/>
      <c r="AC14" s="136"/>
      <c r="AD14" s="132"/>
      <c r="AE14" s="773" t="s">
        <v>434</v>
      </c>
      <c r="AF14" s="775" t="s">
        <v>1425</v>
      </c>
      <c r="AG14" s="137"/>
      <c r="AH14" s="771" t="s">
        <v>1422</v>
      </c>
      <c r="AI14" s="771" t="s">
        <v>412</v>
      </c>
      <c r="AJ14" s="771" t="s">
        <v>414</v>
      </c>
      <c r="AK14" s="771" t="s">
        <v>1423</v>
      </c>
      <c r="AL14" s="771" t="s">
        <v>418</v>
      </c>
      <c r="AM14" s="771" t="s">
        <v>420</v>
      </c>
      <c r="AN14" s="771" t="s">
        <v>422</v>
      </c>
      <c r="AO14" s="135" t="s">
        <v>1424</v>
      </c>
      <c r="AP14" s="136"/>
      <c r="AQ14" s="136"/>
      <c r="AR14" s="136"/>
      <c r="AS14" s="132"/>
      <c r="AT14" s="773" t="s">
        <v>434</v>
      </c>
      <c r="AU14" s="775" t="s">
        <v>1425</v>
      </c>
      <c r="AV14" s="137"/>
      <c r="AW14" s="771" t="s">
        <v>1422</v>
      </c>
      <c r="AX14" s="771" t="s">
        <v>412</v>
      </c>
      <c r="AY14" s="771" t="s">
        <v>414</v>
      </c>
      <c r="AZ14" s="771" t="s">
        <v>1423</v>
      </c>
      <c r="BA14" s="771" t="s">
        <v>418</v>
      </c>
      <c r="BB14" s="771" t="s">
        <v>420</v>
      </c>
      <c r="BC14" s="771" t="s">
        <v>422</v>
      </c>
      <c r="BD14" s="135" t="s">
        <v>1424</v>
      </c>
      <c r="BE14" s="136"/>
      <c r="BF14" s="136"/>
      <c r="BG14" s="136"/>
      <c r="BH14" s="132"/>
      <c r="BI14" s="773" t="s">
        <v>1426</v>
      </c>
      <c r="BJ14" s="775" t="s">
        <v>1425</v>
      </c>
      <c r="BL14" s="771" t="s">
        <v>1422</v>
      </c>
      <c r="BM14" s="771" t="s">
        <v>412</v>
      </c>
      <c r="BN14" s="771" t="s">
        <v>414</v>
      </c>
      <c r="BO14" s="771" t="s">
        <v>1423</v>
      </c>
      <c r="BP14" s="771" t="s">
        <v>418</v>
      </c>
      <c r="BQ14" s="771" t="s">
        <v>420</v>
      </c>
      <c r="BR14" s="771" t="s">
        <v>422</v>
      </c>
      <c r="BS14" s="135" t="s">
        <v>1424</v>
      </c>
      <c r="BT14" s="136"/>
      <c r="BU14" s="136"/>
      <c r="BV14" s="136"/>
      <c r="BW14" s="132"/>
      <c r="BX14" s="773" t="s">
        <v>1426</v>
      </c>
      <c r="BY14" s="775" t="s">
        <v>1425</v>
      </c>
    </row>
    <row r="15" spans="1:77" s="304" customFormat="1" ht="35.450000000000003" customHeight="1">
      <c r="A15" s="112" t="s">
        <v>492</v>
      </c>
      <c r="B15" s="138"/>
      <c r="C15" s="138"/>
      <c r="D15" s="772"/>
      <c r="E15" s="772"/>
      <c r="F15" s="772"/>
      <c r="G15" s="772"/>
      <c r="H15" s="772"/>
      <c r="I15" s="772"/>
      <c r="J15" s="772"/>
      <c r="K15" s="522" t="s">
        <v>424</v>
      </c>
      <c r="L15" s="536" t="s">
        <v>1427</v>
      </c>
      <c r="M15" s="522" t="s">
        <v>1428</v>
      </c>
      <c r="N15" s="522" t="s">
        <v>430</v>
      </c>
      <c r="O15" s="522" t="s">
        <v>1429</v>
      </c>
      <c r="P15" s="774"/>
      <c r="Q15" s="776"/>
      <c r="R15" s="139"/>
      <c r="S15" s="772"/>
      <c r="T15" s="772"/>
      <c r="U15" s="772"/>
      <c r="V15" s="772"/>
      <c r="W15" s="772"/>
      <c r="X15" s="772"/>
      <c r="Y15" s="772"/>
      <c r="Z15" s="522" t="s">
        <v>424</v>
      </c>
      <c r="AA15" s="536" t="s">
        <v>1427</v>
      </c>
      <c r="AB15" s="522" t="s">
        <v>1428</v>
      </c>
      <c r="AC15" s="522" t="s">
        <v>430</v>
      </c>
      <c r="AD15" s="522" t="s">
        <v>1429</v>
      </c>
      <c r="AE15" s="774"/>
      <c r="AF15" s="776"/>
      <c r="AG15" s="139"/>
      <c r="AH15" s="772"/>
      <c r="AI15" s="772"/>
      <c r="AJ15" s="772"/>
      <c r="AK15" s="772"/>
      <c r="AL15" s="772"/>
      <c r="AM15" s="772"/>
      <c r="AN15" s="772"/>
      <c r="AO15" s="522" t="s">
        <v>424</v>
      </c>
      <c r="AP15" s="536" t="s">
        <v>1427</v>
      </c>
      <c r="AQ15" s="522" t="s">
        <v>1428</v>
      </c>
      <c r="AR15" s="522" t="s">
        <v>430</v>
      </c>
      <c r="AS15" s="522" t="s">
        <v>1429</v>
      </c>
      <c r="AT15" s="774"/>
      <c r="AU15" s="776"/>
      <c r="AV15" s="139"/>
      <c r="AW15" s="772"/>
      <c r="AX15" s="772"/>
      <c r="AY15" s="772"/>
      <c r="AZ15" s="772"/>
      <c r="BA15" s="772"/>
      <c r="BB15" s="772"/>
      <c r="BC15" s="772"/>
      <c r="BD15" s="522" t="s">
        <v>424</v>
      </c>
      <c r="BE15" s="536" t="s">
        <v>1427</v>
      </c>
      <c r="BF15" s="522" t="s">
        <v>1428</v>
      </c>
      <c r="BG15" s="522" t="s">
        <v>430</v>
      </c>
      <c r="BH15" s="522" t="s">
        <v>1429</v>
      </c>
      <c r="BI15" s="774"/>
      <c r="BJ15" s="776"/>
      <c r="BL15" s="772"/>
      <c r="BM15" s="772"/>
      <c r="BN15" s="772"/>
      <c r="BO15" s="772"/>
      <c r="BP15" s="772"/>
      <c r="BQ15" s="772"/>
      <c r="BR15" s="772"/>
      <c r="BS15" s="522" t="s">
        <v>424</v>
      </c>
      <c r="BT15" s="536" t="s">
        <v>1427</v>
      </c>
      <c r="BU15" s="522" t="s">
        <v>1428</v>
      </c>
      <c r="BV15" s="522" t="s">
        <v>430</v>
      </c>
      <c r="BW15" s="522" t="s">
        <v>1429</v>
      </c>
      <c r="BX15" s="774"/>
      <c r="BY15" s="776"/>
    </row>
    <row r="16" spans="1:77" s="300" customFormat="1">
      <c r="A16" s="140"/>
      <c r="B16" s="141" t="s">
        <v>1430</v>
      </c>
      <c r="C16" s="153"/>
      <c r="D16" s="142"/>
      <c r="E16" s="142"/>
      <c r="F16" s="143"/>
      <c r="G16" s="142"/>
      <c r="H16" s="142"/>
      <c r="I16" s="143"/>
      <c r="J16" s="143"/>
      <c r="K16" s="144"/>
      <c r="L16" s="144"/>
      <c r="M16" s="144"/>
      <c r="N16" s="144"/>
      <c r="O16" s="144"/>
      <c r="P16" s="143"/>
      <c r="Q16" s="143"/>
      <c r="R16" s="129"/>
      <c r="S16" s="142"/>
      <c r="T16" s="142"/>
      <c r="U16" s="143"/>
      <c r="V16" s="142"/>
      <c r="W16" s="142"/>
      <c r="X16" s="143"/>
      <c r="Y16" s="143"/>
      <c r="Z16" s="144"/>
      <c r="AA16" s="144"/>
      <c r="AB16" s="144"/>
      <c r="AC16" s="144"/>
      <c r="AD16" s="144"/>
      <c r="AE16" s="143"/>
      <c r="AF16" s="898"/>
      <c r="AG16" s="129"/>
      <c r="AH16" s="142"/>
      <c r="AI16" s="142"/>
      <c r="AJ16" s="143"/>
      <c r="AK16" s="142"/>
      <c r="AL16" s="142"/>
      <c r="AM16" s="143"/>
      <c r="AN16" s="143"/>
      <c r="AO16" s="144"/>
      <c r="AP16" s="144"/>
      <c r="AQ16" s="144"/>
      <c r="AR16" s="144"/>
      <c r="AS16" s="144"/>
      <c r="AT16" s="143"/>
      <c r="AU16" s="898"/>
      <c r="AV16" s="129"/>
      <c r="AW16" s="142"/>
      <c r="AX16" s="142"/>
      <c r="AY16" s="143"/>
      <c r="AZ16" s="142"/>
      <c r="BA16" s="142"/>
      <c r="BB16" s="143"/>
      <c r="BC16" s="143"/>
      <c r="BD16" s="144"/>
      <c r="BE16" s="144"/>
      <c r="BF16" s="144"/>
      <c r="BG16" s="144"/>
      <c r="BH16" s="144"/>
      <c r="BI16" s="143"/>
      <c r="BJ16" s="898"/>
      <c r="BL16" s="142"/>
      <c r="BM16" s="142"/>
      <c r="BN16" s="143"/>
      <c r="BO16" s="142"/>
      <c r="BP16" s="142"/>
      <c r="BQ16" s="143"/>
      <c r="BR16" s="143"/>
      <c r="BS16" s="144"/>
      <c r="BT16" s="144"/>
      <c r="BU16" s="144"/>
      <c r="BV16" s="144"/>
      <c r="BW16" s="144"/>
      <c r="BX16" s="143"/>
      <c r="BY16" s="898"/>
    </row>
    <row r="17" spans="1:77" s="300" customFormat="1">
      <c r="A17" s="145"/>
      <c r="B17" s="146" t="s">
        <v>494</v>
      </c>
      <c r="C17" s="532"/>
      <c r="D17" s="147"/>
      <c r="E17" s="147"/>
      <c r="F17" s="148"/>
      <c r="G17" s="147"/>
      <c r="H17" s="147"/>
      <c r="I17" s="148"/>
      <c r="J17" s="148"/>
      <c r="K17" s="149"/>
      <c r="L17" s="149"/>
      <c r="M17" s="149"/>
      <c r="N17" s="149"/>
      <c r="O17" s="149"/>
      <c r="P17" s="148"/>
      <c r="Q17" s="148"/>
      <c r="R17" s="129"/>
      <c r="S17" s="147"/>
      <c r="T17" s="147"/>
      <c r="U17" s="148"/>
      <c r="V17" s="147"/>
      <c r="W17" s="147"/>
      <c r="X17" s="148"/>
      <c r="Y17" s="148"/>
      <c r="Z17" s="149"/>
      <c r="AA17" s="149"/>
      <c r="AB17" s="149"/>
      <c r="AC17" s="149"/>
      <c r="AD17" s="149"/>
      <c r="AE17" s="148"/>
      <c r="AF17" s="899"/>
      <c r="AG17" s="129"/>
      <c r="AH17" s="147"/>
      <c r="AI17" s="147"/>
      <c r="AJ17" s="148"/>
      <c r="AK17" s="147"/>
      <c r="AL17" s="147"/>
      <c r="AM17" s="148"/>
      <c r="AN17" s="148"/>
      <c r="AO17" s="149"/>
      <c r="AP17" s="149"/>
      <c r="AQ17" s="149"/>
      <c r="AR17" s="149"/>
      <c r="AS17" s="149"/>
      <c r="AT17" s="148"/>
      <c r="AU17" s="899"/>
      <c r="AV17" s="129"/>
      <c r="AW17" s="147"/>
      <c r="AX17" s="147"/>
      <c r="AY17" s="148"/>
      <c r="AZ17" s="147"/>
      <c r="BA17" s="147"/>
      <c r="BB17" s="148"/>
      <c r="BC17" s="148"/>
      <c r="BD17" s="149"/>
      <c r="BE17" s="149"/>
      <c r="BF17" s="149"/>
      <c r="BG17" s="149"/>
      <c r="BH17" s="149"/>
      <c r="BI17" s="148"/>
      <c r="BJ17" s="899"/>
      <c r="BL17" s="147"/>
      <c r="BM17" s="147"/>
      <c r="BN17" s="148"/>
      <c r="BO17" s="147"/>
      <c r="BP17" s="147"/>
      <c r="BQ17" s="148"/>
      <c r="BR17" s="148"/>
      <c r="BS17" s="149"/>
      <c r="BT17" s="149"/>
      <c r="BU17" s="149"/>
      <c r="BV17" s="149"/>
      <c r="BW17" s="149"/>
      <c r="BX17" s="148"/>
      <c r="BY17" s="899"/>
    </row>
    <row r="18" spans="1:77" s="300" customFormat="1">
      <c r="A18" s="150">
        <v>1</v>
      </c>
      <c r="B18" s="105" t="s">
        <v>219</v>
      </c>
      <c r="C18" s="105" t="str">
        <f>INDEX('Medical Services Definitions'!$C$7:$C$33,MATCH($B18,'Medical Services Definitions'!$B$7:$B$33,0))</f>
        <v>Inpatient</v>
      </c>
      <c r="D18" s="212">
        <v>46032643.762331799</v>
      </c>
      <c r="E18" s="212">
        <v>0</v>
      </c>
      <c r="F18" s="311">
        <f>SUM(D18:E18)</f>
        <v>46032643.762331799</v>
      </c>
      <c r="G18" s="212">
        <v>4824487.3876681933</v>
      </c>
      <c r="H18" s="212">
        <v>0</v>
      </c>
      <c r="I18" s="311">
        <f>SUM(G18:H18)</f>
        <v>4824487.3876681933</v>
      </c>
      <c r="J18" s="311">
        <f>F18+I18</f>
        <v>50857131.149999991</v>
      </c>
      <c r="K18" s="212">
        <v>1971057.0452190505</v>
      </c>
      <c r="L18" s="212">
        <v>0</v>
      </c>
      <c r="M18" s="212">
        <v>0</v>
      </c>
      <c r="N18" s="212">
        <v>0</v>
      </c>
      <c r="O18" s="538">
        <v>0</v>
      </c>
      <c r="P18" s="204">
        <f>SUM(J18:N18)</f>
        <v>52828188.19521904</v>
      </c>
      <c r="Q18" s="900">
        <f>P18-O18-'Schedule 3A_Income Statement'!CS34</f>
        <v>0</v>
      </c>
      <c r="R18" s="205"/>
      <c r="S18" s="212">
        <v>33263478.844799995</v>
      </c>
      <c r="T18" s="212">
        <v>0</v>
      </c>
      <c r="U18" s="311">
        <f>SUM(S18:T18)</f>
        <v>33263478.844799995</v>
      </c>
      <c r="V18" s="212">
        <v>3523061.2452000002</v>
      </c>
      <c r="W18" s="212">
        <v>0</v>
      </c>
      <c r="X18" s="311">
        <f>SUM(V18:W18)</f>
        <v>3523061.2452000002</v>
      </c>
      <c r="Y18" s="311">
        <f>U18+X18</f>
        <v>36786540.089999996</v>
      </c>
      <c r="Z18" s="212">
        <v>9968414.1143727228</v>
      </c>
      <c r="AA18" s="212">
        <v>0</v>
      </c>
      <c r="AB18" s="212">
        <v>0</v>
      </c>
      <c r="AC18" s="212">
        <v>0</v>
      </c>
      <c r="AD18" s="538">
        <v>0</v>
      </c>
      <c r="AE18" s="204">
        <f>SUM(Y18:AC18)</f>
        <v>46754954.204372719</v>
      </c>
      <c r="AF18" s="900">
        <f>AE18-AD18-'Schedule 3A_Income Statement'!CT34</f>
        <v>0</v>
      </c>
      <c r="AG18" s="205"/>
      <c r="AH18" s="212">
        <v>0</v>
      </c>
      <c r="AI18" s="212">
        <v>0</v>
      </c>
      <c r="AJ18" s="311">
        <f>SUM(AH18:AI18)</f>
        <v>0</v>
      </c>
      <c r="AK18" s="212">
        <v>0</v>
      </c>
      <c r="AL18" s="212">
        <v>0</v>
      </c>
      <c r="AM18" s="311">
        <f>SUM(AK18:AL18)</f>
        <v>0</v>
      </c>
      <c r="AN18" s="311">
        <f>AJ18+AM18</f>
        <v>0</v>
      </c>
      <c r="AO18" s="212">
        <v>0</v>
      </c>
      <c r="AP18" s="212">
        <v>0</v>
      </c>
      <c r="AQ18" s="212">
        <v>0</v>
      </c>
      <c r="AR18" s="212">
        <v>0</v>
      </c>
      <c r="AS18" s="538">
        <v>0</v>
      </c>
      <c r="AT18" s="204">
        <f>SUM(AN18:AR18)</f>
        <v>0</v>
      </c>
      <c r="AU18" s="900">
        <f>AT18-AS18-'Schedule 3A_Income Statement'!CU34</f>
        <v>0</v>
      </c>
      <c r="AV18" s="205"/>
      <c r="AW18" s="212">
        <v>0</v>
      </c>
      <c r="AX18" s="212">
        <v>0</v>
      </c>
      <c r="AY18" s="311">
        <f>SUM(AW18:AX18)</f>
        <v>0</v>
      </c>
      <c r="AZ18" s="212">
        <v>0</v>
      </c>
      <c r="BA18" s="212">
        <v>0</v>
      </c>
      <c r="BB18" s="311">
        <f>SUM(AZ18:BA18)</f>
        <v>0</v>
      </c>
      <c r="BC18" s="311">
        <f>AY18+BB18</f>
        <v>0</v>
      </c>
      <c r="BD18" s="212">
        <v>0</v>
      </c>
      <c r="BE18" s="212">
        <v>0</v>
      </c>
      <c r="BF18" s="212">
        <v>0</v>
      </c>
      <c r="BG18" s="212">
        <v>0</v>
      </c>
      <c r="BH18" s="538">
        <v>0</v>
      </c>
      <c r="BI18" s="204">
        <f>SUM(BC18:BG18)</f>
        <v>0</v>
      </c>
      <c r="BJ18" s="900">
        <f>BI18-BH18-'Schedule 3A_Income Statement'!CV34</f>
        <v>0</v>
      </c>
      <c r="BL18" s="311">
        <f>D18+S18+AH18+AW18</f>
        <v>79296122.607131794</v>
      </c>
      <c r="BM18" s="311">
        <f t="shared" ref="BM18:BM45" si="0">E18+T18+AI18+AX18</f>
        <v>0</v>
      </c>
      <c r="BN18" s="311">
        <f t="shared" ref="BN18:BN45" si="1">F18+U18+AJ18+AY18</f>
        <v>79296122.607131794</v>
      </c>
      <c r="BO18" s="311">
        <f t="shared" ref="BO18:BO45" si="2">G18+V18+AK18+AZ18</f>
        <v>8347548.6328681931</v>
      </c>
      <c r="BP18" s="311">
        <f t="shared" ref="BP18:BP45" si="3">H18+W18+AL18+BA18</f>
        <v>0</v>
      </c>
      <c r="BQ18" s="311">
        <f t="shared" ref="BQ18:BQ45" si="4">I18+X18+AM18+BB18</f>
        <v>8347548.6328681931</v>
      </c>
      <c r="BR18" s="311">
        <f t="shared" ref="BR18:BR45" si="5">J18+Y18+AN18+BC18</f>
        <v>87643671.23999998</v>
      </c>
      <c r="BS18" s="311">
        <f t="shared" ref="BS18:BS45" si="6">K18+Z18+AO18+BD18</f>
        <v>11939471.159591774</v>
      </c>
      <c r="BT18" s="311">
        <f t="shared" ref="BT18:BT45" si="7">L18+AA18+AP18+BE18</f>
        <v>0</v>
      </c>
      <c r="BU18" s="311">
        <f t="shared" ref="BU18:BU45" si="8">M18+AB18+AQ18+BF18</f>
        <v>0</v>
      </c>
      <c r="BV18" s="311">
        <f t="shared" ref="BV18:BV45" si="9">N18+AC18+AR18+BG18</f>
        <v>0</v>
      </c>
      <c r="BW18" s="311">
        <f t="shared" ref="BW18:BW45" si="10">O18+AD18+AS18+BH18</f>
        <v>0</v>
      </c>
      <c r="BX18" s="311">
        <f t="shared" ref="BX18:BX45" si="11">P18+AE18+AT18+BI18</f>
        <v>99583142.399591759</v>
      </c>
      <c r="BY18" s="311">
        <f t="shared" ref="BY18:BY45" si="12">Q18+AF18+AU18+BJ18</f>
        <v>0</v>
      </c>
    </row>
    <row r="19" spans="1:77" s="300" customFormat="1">
      <c r="A19" s="151">
        <v>2</v>
      </c>
      <c r="B19" s="107" t="s">
        <v>437</v>
      </c>
      <c r="C19" s="107" t="str">
        <f>INDEX('Medical Services Definitions'!$C$7:$C$33,MATCH($B19,'Medical Services Definitions'!$B$7:$B$33,0))</f>
        <v>Inpatient</v>
      </c>
      <c r="D19" s="212">
        <v>19221203.600688867</v>
      </c>
      <c r="E19" s="212">
        <v>0</v>
      </c>
      <c r="F19" s="311">
        <f t="shared" ref="F19:F52" si="13">SUM(D19:E19)</f>
        <v>19221203.600688867</v>
      </c>
      <c r="G19" s="212">
        <v>2375407.6793111325</v>
      </c>
      <c r="H19" s="212">
        <v>0</v>
      </c>
      <c r="I19" s="311">
        <f t="shared" ref="I19:I45" si="14">SUM(G19:H19)</f>
        <v>2375407.6793111325</v>
      </c>
      <c r="J19" s="311">
        <f t="shared" ref="J19:J45" si="15">F19+I19</f>
        <v>21596611.280000001</v>
      </c>
      <c r="K19" s="212">
        <v>834603.04069109971</v>
      </c>
      <c r="L19" s="212">
        <v>0</v>
      </c>
      <c r="M19" s="212">
        <v>0</v>
      </c>
      <c r="N19" s="212">
        <v>0</v>
      </c>
      <c r="O19" s="538">
        <v>0</v>
      </c>
      <c r="P19" s="204">
        <f t="shared" ref="P19:P45" si="16">SUM(J19:N19)</f>
        <v>22431214.320691101</v>
      </c>
      <c r="Q19" s="900">
        <f>P19-O19-'Schedule 3A_Income Statement'!CS35</f>
        <v>0</v>
      </c>
      <c r="R19" s="205"/>
      <c r="S19" s="212">
        <v>12237233.053000521</v>
      </c>
      <c r="T19" s="212">
        <v>0</v>
      </c>
      <c r="U19" s="311">
        <f t="shared" ref="U19:U45" si="17">SUM(S19:T19)</f>
        <v>12237233.053000521</v>
      </c>
      <c r="V19" s="212">
        <v>1669549.3069994759</v>
      </c>
      <c r="W19" s="212">
        <v>0</v>
      </c>
      <c r="X19" s="311">
        <f t="shared" ref="X19:X45" si="18">SUM(V19:W19)</f>
        <v>1669549.3069994759</v>
      </c>
      <c r="Y19" s="311">
        <f t="shared" ref="Y19:Y45" si="19">U19+X19</f>
        <v>13906782.359999998</v>
      </c>
      <c r="Z19" s="212">
        <v>3566781.3294185968</v>
      </c>
      <c r="AA19" s="212">
        <v>0</v>
      </c>
      <c r="AB19" s="212">
        <v>0</v>
      </c>
      <c r="AC19" s="212">
        <v>0</v>
      </c>
      <c r="AD19" s="538">
        <v>0</v>
      </c>
      <c r="AE19" s="204">
        <f t="shared" ref="AE19:AE45" si="20">SUM(Y19:AC19)</f>
        <v>17473563.689418595</v>
      </c>
      <c r="AF19" s="900">
        <f>AE19-AD19-'Schedule 3A_Income Statement'!CT35</f>
        <v>0</v>
      </c>
      <c r="AG19" s="205"/>
      <c r="AH19" s="212">
        <v>0</v>
      </c>
      <c r="AI19" s="212">
        <v>0</v>
      </c>
      <c r="AJ19" s="311">
        <f t="shared" ref="AJ19:AJ45" si="21">SUM(AH19:AI19)</f>
        <v>0</v>
      </c>
      <c r="AK19" s="212">
        <v>0</v>
      </c>
      <c r="AL19" s="212">
        <v>0</v>
      </c>
      <c r="AM19" s="311">
        <f t="shared" ref="AM19:AM45" si="22">SUM(AK19:AL19)</f>
        <v>0</v>
      </c>
      <c r="AN19" s="311">
        <f t="shared" ref="AN19:AN45" si="23">AJ19+AM19</f>
        <v>0</v>
      </c>
      <c r="AO19" s="212">
        <v>0</v>
      </c>
      <c r="AP19" s="212">
        <v>0</v>
      </c>
      <c r="AQ19" s="212">
        <v>0</v>
      </c>
      <c r="AR19" s="212">
        <v>0</v>
      </c>
      <c r="AS19" s="538">
        <v>0</v>
      </c>
      <c r="AT19" s="204">
        <f t="shared" ref="AT19:AT45" si="24">SUM(AN19:AR19)</f>
        <v>0</v>
      </c>
      <c r="AU19" s="900">
        <f>AT19-AS19-'Schedule 3A_Income Statement'!CU35</f>
        <v>0</v>
      </c>
      <c r="AV19" s="205"/>
      <c r="AW19" s="212">
        <v>0</v>
      </c>
      <c r="AX19" s="212">
        <v>0</v>
      </c>
      <c r="AY19" s="311">
        <f t="shared" ref="AY19:AY45" si="25">SUM(AW19:AX19)</f>
        <v>0</v>
      </c>
      <c r="AZ19" s="212">
        <v>0</v>
      </c>
      <c r="BA19" s="212">
        <v>0</v>
      </c>
      <c r="BB19" s="311">
        <f t="shared" ref="BB19:BB45" si="26">SUM(AZ19:BA19)</f>
        <v>0</v>
      </c>
      <c r="BC19" s="311">
        <f t="shared" ref="BC19:BC45" si="27">AY19+BB19</f>
        <v>0</v>
      </c>
      <c r="BD19" s="212">
        <v>0</v>
      </c>
      <c r="BE19" s="212">
        <v>0</v>
      </c>
      <c r="BF19" s="212">
        <v>0</v>
      </c>
      <c r="BG19" s="212">
        <v>0</v>
      </c>
      <c r="BH19" s="538">
        <v>0</v>
      </c>
      <c r="BI19" s="204">
        <f t="shared" ref="BI19:BI45" si="28">SUM(BC19:BG19)</f>
        <v>0</v>
      </c>
      <c r="BJ19" s="900">
        <f>BI19-BH19-'Schedule 3A_Income Statement'!CV35</f>
        <v>0</v>
      </c>
      <c r="BL19" s="311">
        <f t="shared" ref="BL19:BL45" si="29">D19+S19+AH19+AW19</f>
        <v>31458436.653689388</v>
      </c>
      <c r="BM19" s="311">
        <f t="shared" si="0"/>
        <v>0</v>
      </c>
      <c r="BN19" s="311">
        <f t="shared" si="1"/>
        <v>31458436.653689388</v>
      </c>
      <c r="BO19" s="311">
        <f t="shared" si="2"/>
        <v>4044956.9863106087</v>
      </c>
      <c r="BP19" s="311">
        <f t="shared" si="3"/>
        <v>0</v>
      </c>
      <c r="BQ19" s="311">
        <f t="shared" si="4"/>
        <v>4044956.9863106087</v>
      </c>
      <c r="BR19" s="311">
        <f t="shared" si="5"/>
        <v>35503393.640000001</v>
      </c>
      <c r="BS19" s="311">
        <f t="shared" si="6"/>
        <v>4401384.3701096969</v>
      </c>
      <c r="BT19" s="311">
        <f t="shared" si="7"/>
        <v>0</v>
      </c>
      <c r="BU19" s="311">
        <f t="shared" si="8"/>
        <v>0</v>
      </c>
      <c r="BV19" s="311">
        <f t="shared" si="9"/>
        <v>0</v>
      </c>
      <c r="BW19" s="311">
        <f t="shared" si="10"/>
        <v>0</v>
      </c>
      <c r="BX19" s="311">
        <f t="shared" si="11"/>
        <v>39904778.010109693</v>
      </c>
      <c r="BY19" s="311">
        <f t="shared" si="12"/>
        <v>0</v>
      </c>
    </row>
    <row r="20" spans="1:77" s="300" customFormat="1">
      <c r="A20" s="150">
        <v>3</v>
      </c>
      <c r="B20" s="105" t="s">
        <v>222</v>
      </c>
      <c r="C20" s="105" t="str">
        <f>INDEX('Medical Services Definitions'!$C$7:$C$33,MATCH($B20,'Medical Services Definitions'!$B$7:$B$33,0))</f>
        <v>Outpatient</v>
      </c>
      <c r="D20" s="212">
        <v>37867004.871155575</v>
      </c>
      <c r="E20" s="212">
        <v>0</v>
      </c>
      <c r="F20" s="311">
        <f t="shared" si="13"/>
        <v>37867004.871155575</v>
      </c>
      <c r="G20" s="212">
        <v>8718701.4188444223</v>
      </c>
      <c r="H20" s="212">
        <v>0</v>
      </c>
      <c r="I20" s="311">
        <f t="shared" si="14"/>
        <v>8718701.4188444223</v>
      </c>
      <c r="J20" s="311">
        <f t="shared" si="15"/>
        <v>46585706.289999999</v>
      </c>
      <c r="K20" s="212">
        <v>1865649.1052916315</v>
      </c>
      <c r="L20" s="212">
        <v>1144528.8510733345</v>
      </c>
      <c r="M20" s="212">
        <v>0</v>
      </c>
      <c r="N20" s="212">
        <v>0</v>
      </c>
      <c r="O20" s="538">
        <v>0</v>
      </c>
      <c r="P20" s="204">
        <f t="shared" si="16"/>
        <v>49595884.246364966</v>
      </c>
      <c r="Q20" s="900">
        <f>P20-O20-'Schedule 3A_Income Statement'!CS36</f>
        <v>0</v>
      </c>
      <c r="R20" s="205"/>
      <c r="S20" s="212">
        <v>32783041.823448241</v>
      </c>
      <c r="T20" s="212">
        <v>0</v>
      </c>
      <c r="U20" s="311">
        <f t="shared" si="17"/>
        <v>32783041.823448241</v>
      </c>
      <c r="V20" s="212">
        <v>6563741.0565517955</v>
      </c>
      <c r="W20" s="212">
        <v>0</v>
      </c>
      <c r="X20" s="311">
        <f t="shared" si="18"/>
        <v>6563741.0565517955</v>
      </c>
      <c r="Y20" s="311">
        <f t="shared" si="19"/>
        <v>39346782.88000004</v>
      </c>
      <c r="Z20" s="212">
        <v>12392546.849751467</v>
      </c>
      <c r="AA20" s="212">
        <v>1095471.1489266667</v>
      </c>
      <c r="AB20" s="212">
        <v>0</v>
      </c>
      <c r="AC20" s="212">
        <v>0</v>
      </c>
      <c r="AD20" s="538">
        <v>0</v>
      </c>
      <c r="AE20" s="204">
        <f t="shared" si="20"/>
        <v>52834800.878678173</v>
      </c>
      <c r="AF20" s="900">
        <f>AE20-AD20-'Schedule 3A_Income Statement'!CT36</f>
        <v>0</v>
      </c>
      <c r="AG20" s="205"/>
      <c r="AH20" s="212">
        <v>0</v>
      </c>
      <c r="AI20" s="212">
        <v>0</v>
      </c>
      <c r="AJ20" s="311">
        <f t="shared" si="21"/>
        <v>0</v>
      </c>
      <c r="AK20" s="212">
        <v>0</v>
      </c>
      <c r="AL20" s="212">
        <v>0</v>
      </c>
      <c r="AM20" s="311">
        <f t="shared" si="22"/>
        <v>0</v>
      </c>
      <c r="AN20" s="311">
        <f t="shared" si="23"/>
        <v>0</v>
      </c>
      <c r="AO20" s="212">
        <v>0</v>
      </c>
      <c r="AP20" s="212">
        <v>0</v>
      </c>
      <c r="AQ20" s="212">
        <v>0</v>
      </c>
      <c r="AR20" s="212">
        <v>0</v>
      </c>
      <c r="AS20" s="538">
        <v>0</v>
      </c>
      <c r="AT20" s="204">
        <f t="shared" si="24"/>
        <v>0</v>
      </c>
      <c r="AU20" s="900">
        <f>AT20-AS20-'Schedule 3A_Income Statement'!CU36</f>
        <v>0</v>
      </c>
      <c r="AV20" s="205"/>
      <c r="AW20" s="212">
        <v>0</v>
      </c>
      <c r="AX20" s="212">
        <v>0</v>
      </c>
      <c r="AY20" s="311">
        <f t="shared" si="25"/>
        <v>0</v>
      </c>
      <c r="AZ20" s="212">
        <v>0</v>
      </c>
      <c r="BA20" s="212">
        <v>0</v>
      </c>
      <c r="BB20" s="311">
        <f t="shared" si="26"/>
        <v>0</v>
      </c>
      <c r="BC20" s="311">
        <f t="shared" si="27"/>
        <v>0</v>
      </c>
      <c r="BD20" s="212">
        <v>0</v>
      </c>
      <c r="BE20" s="212">
        <v>0</v>
      </c>
      <c r="BF20" s="212">
        <v>0</v>
      </c>
      <c r="BG20" s="212">
        <v>0</v>
      </c>
      <c r="BH20" s="538">
        <v>0</v>
      </c>
      <c r="BI20" s="204">
        <f t="shared" si="28"/>
        <v>0</v>
      </c>
      <c r="BJ20" s="900">
        <f>BI20-BH20-'Schedule 3A_Income Statement'!CV36</f>
        <v>0</v>
      </c>
      <c r="BL20" s="311">
        <f t="shared" si="29"/>
        <v>70650046.694603816</v>
      </c>
      <c r="BM20" s="311">
        <f t="shared" si="0"/>
        <v>0</v>
      </c>
      <c r="BN20" s="311">
        <f t="shared" si="1"/>
        <v>70650046.694603816</v>
      </c>
      <c r="BO20" s="311">
        <f t="shared" si="2"/>
        <v>15282442.475396218</v>
      </c>
      <c r="BP20" s="311">
        <f t="shared" si="3"/>
        <v>0</v>
      </c>
      <c r="BQ20" s="311">
        <f t="shared" si="4"/>
        <v>15282442.475396218</v>
      </c>
      <c r="BR20" s="311">
        <f t="shared" si="5"/>
        <v>85932489.170000046</v>
      </c>
      <c r="BS20" s="311">
        <f t="shared" si="6"/>
        <v>14258195.955043098</v>
      </c>
      <c r="BT20" s="311">
        <f t="shared" si="7"/>
        <v>2240000.0000000009</v>
      </c>
      <c r="BU20" s="311">
        <f t="shared" si="8"/>
        <v>0</v>
      </c>
      <c r="BV20" s="311">
        <f t="shared" si="9"/>
        <v>0</v>
      </c>
      <c r="BW20" s="311">
        <f t="shared" si="10"/>
        <v>0</v>
      </c>
      <c r="BX20" s="311">
        <f t="shared" si="11"/>
        <v>102430685.12504314</v>
      </c>
      <c r="BY20" s="311">
        <f t="shared" si="12"/>
        <v>0</v>
      </c>
    </row>
    <row r="21" spans="1:77" s="300" customFormat="1">
      <c r="A21" s="151">
        <v>4</v>
      </c>
      <c r="B21" s="107" t="s">
        <v>223</v>
      </c>
      <c r="C21" s="901" t="str">
        <f>INDEX('Medical Services Definitions'!$C$7:$C$33,MATCH($B21,'Medical Services Definitions'!$B$7:$B$33,0))</f>
        <v>Professional</v>
      </c>
      <c r="D21" s="212">
        <v>5110758.3760883734</v>
      </c>
      <c r="E21" s="214">
        <v>0</v>
      </c>
      <c r="F21" s="311">
        <f t="shared" si="13"/>
        <v>5110758.3760883734</v>
      </c>
      <c r="G21" s="214">
        <v>10140438.21391164</v>
      </c>
      <c r="H21" s="214">
        <v>0</v>
      </c>
      <c r="I21" s="311">
        <f t="shared" si="14"/>
        <v>10140438.21391164</v>
      </c>
      <c r="J21" s="311">
        <f t="shared" si="15"/>
        <v>15251196.590000013</v>
      </c>
      <c r="K21" s="212">
        <v>609251.35349293856</v>
      </c>
      <c r="L21" s="212">
        <v>0</v>
      </c>
      <c r="M21" s="212">
        <v>0</v>
      </c>
      <c r="N21" s="212">
        <v>0</v>
      </c>
      <c r="O21" s="538">
        <v>0</v>
      </c>
      <c r="P21" s="204">
        <f t="shared" si="16"/>
        <v>15860447.943492951</v>
      </c>
      <c r="Q21" s="900">
        <f>P21-O21-'Schedule 3A_Income Statement'!CS37</f>
        <v>0</v>
      </c>
      <c r="R21" s="205"/>
      <c r="S21" s="212">
        <v>5055102.182908006</v>
      </c>
      <c r="T21" s="214">
        <v>0</v>
      </c>
      <c r="U21" s="311">
        <f t="shared" si="17"/>
        <v>5055102.182908006</v>
      </c>
      <c r="V21" s="214">
        <v>8415221.5070919953</v>
      </c>
      <c r="W21" s="214">
        <v>0</v>
      </c>
      <c r="X21" s="311">
        <f t="shared" si="18"/>
        <v>8415221.5070919953</v>
      </c>
      <c r="Y21" s="311">
        <f t="shared" si="19"/>
        <v>13470323.690000001</v>
      </c>
      <c r="Z21" s="212">
        <v>4427171.9654315645</v>
      </c>
      <c r="AA21" s="212">
        <v>0</v>
      </c>
      <c r="AB21" s="212">
        <v>0</v>
      </c>
      <c r="AC21" s="212">
        <v>0</v>
      </c>
      <c r="AD21" s="538">
        <v>0</v>
      </c>
      <c r="AE21" s="204">
        <f t="shared" si="20"/>
        <v>17897495.655431565</v>
      </c>
      <c r="AF21" s="900">
        <f>AE21-AD21-'Schedule 3A_Income Statement'!CT37</f>
        <v>0</v>
      </c>
      <c r="AG21" s="205"/>
      <c r="AH21" s="212">
        <v>0</v>
      </c>
      <c r="AI21" s="214">
        <v>0</v>
      </c>
      <c r="AJ21" s="311">
        <f t="shared" si="21"/>
        <v>0</v>
      </c>
      <c r="AK21" s="214">
        <v>0</v>
      </c>
      <c r="AL21" s="214">
        <v>0</v>
      </c>
      <c r="AM21" s="311">
        <f t="shared" si="22"/>
        <v>0</v>
      </c>
      <c r="AN21" s="311">
        <f t="shared" si="23"/>
        <v>0</v>
      </c>
      <c r="AO21" s="212">
        <v>0</v>
      </c>
      <c r="AP21" s="212">
        <v>0</v>
      </c>
      <c r="AQ21" s="212">
        <v>0</v>
      </c>
      <c r="AR21" s="212">
        <v>0</v>
      </c>
      <c r="AS21" s="538">
        <v>0</v>
      </c>
      <c r="AT21" s="204">
        <f t="shared" si="24"/>
        <v>0</v>
      </c>
      <c r="AU21" s="900">
        <f>AT21-AS21-'Schedule 3A_Income Statement'!CU37</f>
        <v>0</v>
      </c>
      <c r="AV21" s="205"/>
      <c r="AW21" s="212">
        <v>0</v>
      </c>
      <c r="AX21" s="214">
        <v>0</v>
      </c>
      <c r="AY21" s="311">
        <f t="shared" si="25"/>
        <v>0</v>
      </c>
      <c r="AZ21" s="214">
        <v>0</v>
      </c>
      <c r="BA21" s="214">
        <v>0</v>
      </c>
      <c r="BB21" s="311">
        <f t="shared" si="26"/>
        <v>0</v>
      </c>
      <c r="BC21" s="311">
        <f t="shared" si="27"/>
        <v>0</v>
      </c>
      <c r="BD21" s="212">
        <v>0</v>
      </c>
      <c r="BE21" s="212">
        <v>0</v>
      </c>
      <c r="BF21" s="212">
        <v>0</v>
      </c>
      <c r="BG21" s="212">
        <v>0</v>
      </c>
      <c r="BH21" s="538">
        <v>0</v>
      </c>
      <c r="BI21" s="204">
        <f t="shared" si="28"/>
        <v>0</v>
      </c>
      <c r="BJ21" s="900">
        <f>BI21-BH21-'Schedule 3A_Income Statement'!CV37</f>
        <v>0</v>
      </c>
      <c r="BL21" s="311">
        <f t="shared" si="29"/>
        <v>10165860.558996379</v>
      </c>
      <c r="BM21" s="311">
        <f t="shared" si="0"/>
        <v>0</v>
      </c>
      <c r="BN21" s="311">
        <f t="shared" si="1"/>
        <v>10165860.558996379</v>
      </c>
      <c r="BO21" s="311">
        <f t="shared" si="2"/>
        <v>18555659.721003637</v>
      </c>
      <c r="BP21" s="311">
        <f t="shared" si="3"/>
        <v>0</v>
      </c>
      <c r="BQ21" s="311">
        <f t="shared" si="4"/>
        <v>18555659.721003637</v>
      </c>
      <c r="BR21" s="311">
        <f t="shared" si="5"/>
        <v>28721520.280000016</v>
      </c>
      <c r="BS21" s="311">
        <f t="shared" si="6"/>
        <v>5036423.3189245034</v>
      </c>
      <c r="BT21" s="311">
        <f t="shared" si="7"/>
        <v>0</v>
      </c>
      <c r="BU21" s="311">
        <f t="shared" si="8"/>
        <v>0</v>
      </c>
      <c r="BV21" s="311">
        <f t="shared" si="9"/>
        <v>0</v>
      </c>
      <c r="BW21" s="311">
        <f t="shared" si="10"/>
        <v>0</v>
      </c>
      <c r="BX21" s="311">
        <f t="shared" si="11"/>
        <v>33757943.598924518</v>
      </c>
      <c r="BY21" s="311">
        <f t="shared" si="12"/>
        <v>0</v>
      </c>
    </row>
    <row r="22" spans="1:77" s="300" customFormat="1">
      <c r="A22" s="150">
        <v>5</v>
      </c>
      <c r="B22" s="105" t="s">
        <v>224</v>
      </c>
      <c r="C22" s="891" t="str">
        <f>INDEX('Medical Services Definitions'!$C$7:$C$33,MATCH($B22,'Medical Services Definitions'!$B$7:$B$33,0))</f>
        <v>Professional</v>
      </c>
      <c r="D22" s="212">
        <v>14688009.924197512</v>
      </c>
      <c r="E22" s="212">
        <v>0</v>
      </c>
      <c r="F22" s="311">
        <f t="shared" si="13"/>
        <v>14688009.924197512</v>
      </c>
      <c r="G22" s="212">
        <v>4947315.4258024972</v>
      </c>
      <c r="H22" s="212">
        <v>0</v>
      </c>
      <c r="I22" s="311">
        <f t="shared" si="14"/>
        <v>4947315.4258024972</v>
      </c>
      <c r="J22" s="311">
        <f t="shared" si="15"/>
        <v>19635325.350000009</v>
      </c>
      <c r="K22" s="212">
        <v>778751.27931651589</v>
      </c>
      <c r="L22" s="212">
        <v>3272289.0101706525</v>
      </c>
      <c r="M22" s="212">
        <v>0</v>
      </c>
      <c r="N22" s="212">
        <v>0</v>
      </c>
      <c r="O22" s="538">
        <v>0</v>
      </c>
      <c r="P22" s="204">
        <f t="shared" si="16"/>
        <v>23686365.639487177</v>
      </c>
      <c r="Q22" s="900">
        <f>P22-O22-'Schedule 3A_Income Statement'!CS38</f>
        <v>283984.40035794675</v>
      </c>
      <c r="R22" s="205"/>
      <c r="S22" s="212">
        <v>13263875.892366018</v>
      </c>
      <c r="T22" s="212">
        <v>0</v>
      </c>
      <c r="U22" s="311">
        <f t="shared" si="17"/>
        <v>13263875.892366018</v>
      </c>
      <c r="V22" s="212">
        <v>3566708.3176339944</v>
      </c>
      <c r="W22" s="212">
        <v>0</v>
      </c>
      <c r="X22" s="311">
        <f t="shared" si="18"/>
        <v>3566708.3176339944</v>
      </c>
      <c r="Y22" s="311">
        <f t="shared" si="19"/>
        <v>16830584.210000012</v>
      </c>
      <c r="Z22" s="212">
        <v>5680762.37497932</v>
      </c>
      <c r="AA22" s="212">
        <v>3139666.3287508306</v>
      </c>
      <c r="AB22" s="212">
        <v>0</v>
      </c>
      <c r="AC22" s="212">
        <v>0</v>
      </c>
      <c r="AD22" s="538">
        <v>0</v>
      </c>
      <c r="AE22" s="204">
        <f t="shared" si="20"/>
        <v>25651012.913730163</v>
      </c>
      <c r="AF22" s="900">
        <f>AE22-AD22-'Schedule 3A_Income Statement'!CT38</f>
        <v>272474.78964208439</v>
      </c>
      <c r="AG22" s="205"/>
      <c r="AH22" s="212">
        <v>0</v>
      </c>
      <c r="AI22" s="212">
        <v>0</v>
      </c>
      <c r="AJ22" s="311">
        <f t="shared" si="21"/>
        <v>0</v>
      </c>
      <c r="AK22" s="212">
        <v>0</v>
      </c>
      <c r="AL22" s="212">
        <v>0</v>
      </c>
      <c r="AM22" s="311">
        <f t="shared" si="22"/>
        <v>0</v>
      </c>
      <c r="AN22" s="311">
        <f t="shared" si="23"/>
        <v>0</v>
      </c>
      <c r="AO22" s="212">
        <v>0</v>
      </c>
      <c r="AP22" s="212">
        <v>0</v>
      </c>
      <c r="AQ22" s="212">
        <v>0</v>
      </c>
      <c r="AR22" s="212">
        <v>0</v>
      </c>
      <c r="AS22" s="538">
        <v>0</v>
      </c>
      <c r="AT22" s="204">
        <f t="shared" si="24"/>
        <v>0</v>
      </c>
      <c r="AU22" s="900">
        <f>AT22-AS22-'Schedule 3A_Income Statement'!CU38</f>
        <v>0</v>
      </c>
      <c r="AV22" s="205"/>
      <c r="AW22" s="212">
        <v>0</v>
      </c>
      <c r="AX22" s="212">
        <v>0</v>
      </c>
      <c r="AY22" s="311">
        <f t="shared" si="25"/>
        <v>0</v>
      </c>
      <c r="AZ22" s="212">
        <v>0</v>
      </c>
      <c r="BA22" s="212">
        <v>0</v>
      </c>
      <c r="BB22" s="311">
        <f t="shared" si="26"/>
        <v>0</v>
      </c>
      <c r="BC22" s="311">
        <f t="shared" si="27"/>
        <v>0</v>
      </c>
      <c r="BD22" s="212">
        <v>0</v>
      </c>
      <c r="BE22" s="212">
        <v>0</v>
      </c>
      <c r="BF22" s="212">
        <v>0</v>
      </c>
      <c r="BG22" s="212">
        <v>0</v>
      </c>
      <c r="BH22" s="538">
        <v>0</v>
      </c>
      <c r="BI22" s="204">
        <f t="shared" si="28"/>
        <v>0</v>
      </c>
      <c r="BJ22" s="900">
        <f>BI22-BH22-'Schedule 3A_Income Statement'!CV38</f>
        <v>0</v>
      </c>
      <c r="BL22" s="311">
        <f t="shared" si="29"/>
        <v>27951885.816563532</v>
      </c>
      <c r="BM22" s="311">
        <f t="shared" si="0"/>
        <v>0</v>
      </c>
      <c r="BN22" s="311">
        <f t="shared" si="1"/>
        <v>27951885.816563532</v>
      </c>
      <c r="BO22" s="311">
        <f t="shared" si="2"/>
        <v>8514023.7434364911</v>
      </c>
      <c r="BP22" s="311">
        <f t="shared" si="3"/>
        <v>0</v>
      </c>
      <c r="BQ22" s="311">
        <f t="shared" si="4"/>
        <v>8514023.7434364911</v>
      </c>
      <c r="BR22" s="311">
        <f t="shared" si="5"/>
        <v>36465909.560000017</v>
      </c>
      <c r="BS22" s="311">
        <f t="shared" si="6"/>
        <v>6459513.6542958356</v>
      </c>
      <c r="BT22" s="311">
        <f t="shared" si="7"/>
        <v>6411955.3389214836</v>
      </c>
      <c r="BU22" s="311">
        <f t="shared" si="8"/>
        <v>0</v>
      </c>
      <c r="BV22" s="311">
        <f t="shared" si="9"/>
        <v>0</v>
      </c>
      <c r="BW22" s="311">
        <f t="shared" si="10"/>
        <v>0</v>
      </c>
      <c r="BX22" s="311">
        <f t="shared" si="11"/>
        <v>49337378.553217337</v>
      </c>
      <c r="BY22" s="311">
        <f t="shared" si="12"/>
        <v>556459.19000003114</v>
      </c>
    </row>
    <row r="23" spans="1:77" s="300" customFormat="1">
      <c r="A23" s="150">
        <v>6</v>
      </c>
      <c r="B23" s="105" t="s">
        <v>225</v>
      </c>
      <c r="C23" s="891" t="str">
        <f>INDEX('Medical Services Definitions'!$C$7:$C$33,MATCH($B23,'Medical Services Definitions'!$B$7:$B$33,0))</f>
        <v>Professional</v>
      </c>
      <c r="D23" s="212">
        <v>352526.3948079939</v>
      </c>
      <c r="E23" s="212">
        <v>0</v>
      </c>
      <c r="F23" s="311">
        <f t="shared" si="13"/>
        <v>352526.3948079939</v>
      </c>
      <c r="G23" s="212">
        <v>250899.73821730405</v>
      </c>
      <c r="H23" s="212">
        <v>0</v>
      </c>
      <c r="I23" s="311">
        <f t="shared" si="14"/>
        <v>250899.73821730405</v>
      </c>
      <c r="J23" s="311">
        <f t="shared" si="15"/>
        <v>603426.1330252979</v>
      </c>
      <c r="K23" s="212">
        <v>14181.678414395572</v>
      </c>
      <c r="L23" s="212">
        <v>0</v>
      </c>
      <c r="M23" s="212">
        <v>0</v>
      </c>
      <c r="N23" s="212">
        <v>0</v>
      </c>
      <c r="O23" s="538">
        <v>0</v>
      </c>
      <c r="P23" s="204">
        <f t="shared" si="16"/>
        <v>617607.81143969344</v>
      </c>
      <c r="Q23" s="900">
        <f>P23-O23-'Schedule 3A_Income Statement'!CS39</f>
        <v>0</v>
      </c>
      <c r="R23" s="205"/>
      <c r="S23" s="212">
        <v>366412.32859571825</v>
      </c>
      <c r="T23" s="212">
        <v>0</v>
      </c>
      <c r="U23" s="311">
        <f t="shared" si="17"/>
        <v>366412.32859571825</v>
      </c>
      <c r="V23" s="212">
        <v>209015.84837898391</v>
      </c>
      <c r="W23" s="212">
        <v>0</v>
      </c>
      <c r="X23" s="311">
        <f t="shared" si="18"/>
        <v>209015.84837898391</v>
      </c>
      <c r="Y23" s="311">
        <f t="shared" si="19"/>
        <v>575428.17697470216</v>
      </c>
      <c r="Z23" s="212">
        <v>122862.83079590758</v>
      </c>
      <c r="AA23" s="212">
        <v>0</v>
      </c>
      <c r="AB23" s="212">
        <v>0</v>
      </c>
      <c r="AC23" s="212">
        <v>0</v>
      </c>
      <c r="AD23" s="538">
        <v>0</v>
      </c>
      <c r="AE23" s="204">
        <f t="shared" si="20"/>
        <v>698291.00777060969</v>
      </c>
      <c r="AF23" s="900">
        <f>AE23-AD23-'Schedule 3A_Income Statement'!CT39</f>
        <v>0</v>
      </c>
      <c r="AG23" s="205"/>
      <c r="AH23" s="212">
        <v>0</v>
      </c>
      <c r="AI23" s="212">
        <v>0</v>
      </c>
      <c r="AJ23" s="311">
        <f t="shared" si="21"/>
        <v>0</v>
      </c>
      <c r="AK23" s="212">
        <v>0</v>
      </c>
      <c r="AL23" s="212">
        <v>0</v>
      </c>
      <c r="AM23" s="311">
        <f t="shared" si="22"/>
        <v>0</v>
      </c>
      <c r="AN23" s="311">
        <f t="shared" si="23"/>
        <v>0</v>
      </c>
      <c r="AO23" s="212">
        <v>0</v>
      </c>
      <c r="AP23" s="212">
        <v>0</v>
      </c>
      <c r="AQ23" s="212">
        <v>0</v>
      </c>
      <c r="AR23" s="212">
        <v>0</v>
      </c>
      <c r="AS23" s="538">
        <v>0</v>
      </c>
      <c r="AT23" s="204">
        <f t="shared" si="24"/>
        <v>0</v>
      </c>
      <c r="AU23" s="900">
        <f>AT23-AS23-'Schedule 3A_Income Statement'!CU39</f>
        <v>0</v>
      </c>
      <c r="AV23" s="205"/>
      <c r="AW23" s="212">
        <v>0</v>
      </c>
      <c r="AX23" s="212">
        <v>0</v>
      </c>
      <c r="AY23" s="311">
        <f t="shared" si="25"/>
        <v>0</v>
      </c>
      <c r="AZ23" s="212">
        <v>0</v>
      </c>
      <c r="BA23" s="212">
        <v>0</v>
      </c>
      <c r="BB23" s="311">
        <f t="shared" si="26"/>
        <v>0</v>
      </c>
      <c r="BC23" s="311">
        <f t="shared" si="27"/>
        <v>0</v>
      </c>
      <c r="BD23" s="212">
        <v>0</v>
      </c>
      <c r="BE23" s="212">
        <v>0</v>
      </c>
      <c r="BF23" s="212">
        <v>0</v>
      </c>
      <c r="BG23" s="212">
        <v>0</v>
      </c>
      <c r="BH23" s="538">
        <v>0</v>
      </c>
      <c r="BI23" s="204">
        <f t="shared" si="28"/>
        <v>0</v>
      </c>
      <c r="BJ23" s="900">
        <f>BI23-BH23-'Schedule 3A_Income Statement'!CV39</f>
        <v>0</v>
      </c>
      <c r="BL23" s="311">
        <f t="shared" si="29"/>
        <v>718938.72340371215</v>
      </c>
      <c r="BM23" s="311">
        <f t="shared" si="0"/>
        <v>0</v>
      </c>
      <c r="BN23" s="311">
        <f t="shared" si="1"/>
        <v>718938.72340371215</v>
      </c>
      <c r="BO23" s="311">
        <f t="shared" si="2"/>
        <v>459915.58659628796</v>
      </c>
      <c r="BP23" s="311">
        <f t="shared" si="3"/>
        <v>0</v>
      </c>
      <c r="BQ23" s="311">
        <f t="shared" si="4"/>
        <v>459915.58659628796</v>
      </c>
      <c r="BR23" s="311">
        <f t="shared" si="5"/>
        <v>1178854.31</v>
      </c>
      <c r="BS23" s="311">
        <f t="shared" si="6"/>
        <v>137044.50921030313</v>
      </c>
      <c r="BT23" s="311">
        <f t="shared" si="7"/>
        <v>0</v>
      </c>
      <c r="BU23" s="311">
        <f t="shared" si="8"/>
        <v>0</v>
      </c>
      <c r="BV23" s="311">
        <f t="shared" si="9"/>
        <v>0</v>
      </c>
      <c r="BW23" s="311">
        <f t="shared" si="10"/>
        <v>0</v>
      </c>
      <c r="BX23" s="311">
        <f t="shared" si="11"/>
        <v>1315898.819210303</v>
      </c>
      <c r="BY23" s="311">
        <f t="shared" si="12"/>
        <v>0</v>
      </c>
    </row>
    <row r="24" spans="1:77" s="300" customFormat="1">
      <c r="A24" s="902">
        <v>7</v>
      </c>
      <c r="B24" s="107" t="s">
        <v>226</v>
      </c>
      <c r="C24" s="901" t="str">
        <f>INDEX('Medical Services Definitions'!$C$7:$C$33,MATCH($B24,'Medical Services Definitions'!$B$7:$B$33,0))</f>
        <v>Dental</v>
      </c>
      <c r="D24" s="212">
        <v>0</v>
      </c>
      <c r="E24" s="212">
        <v>0</v>
      </c>
      <c r="F24" s="311">
        <f t="shared" si="13"/>
        <v>0</v>
      </c>
      <c r="G24" s="212">
        <v>3436370.8200000008</v>
      </c>
      <c r="H24" s="212">
        <v>0</v>
      </c>
      <c r="I24" s="311">
        <f t="shared" si="14"/>
        <v>3436370.8200000008</v>
      </c>
      <c r="J24" s="311">
        <f t="shared" si="15"/>
        <v>3436370.8200000008</v>
      </c>
      <c r="K24" s="212">
        <v>0</v>
      </c>
      <c r="L24" s="212">
        <v>0</v>
      </c>
      <c r="M24" s="212">
        <v>0</v>
      </c>
      <c r="N24" s="212">
        <v>0</v>
      </c>
      <c r="O24" s="538">
        <v>0</v>
      </c>
      <c r="P24" s="204">
        <f t="shared" si="16"/>
        <v>3436370.8200000008</v>
      </c>
      <c r="Q24" s="900">
        <f>P24-O24-'Schedule 3A_Income Statement'!CS40</f>
        <v>0</v>
      </c>
      <c r="R24" s="205"/>
      <c r="S24" s="212">
        <v>0</v>
      </c>
      <c r="T24" s="212">
        <v>0</v>
      </c>
      <c r="U24" s="311">
        <f t="shared" si="17"/>
        <v>0</v>
      </c>
      <c r="V24" s="212">
        <v>3808094.6500000008</v>
      </c>
      <c r="W24" s="212">
        <v>0</v>
      </c>
      <c r="X24" s="311">
        <f t="shared" si="18"/>
        <v>3808094.6500000008</v>
      </c>
      <c r="Y24" s="311">
        <f t="shared" si="19"/>
        <v>3808094.6500000008</v>
      </c>
      <c r="Z24" s="212">
        <v>0</v>
      </c>
      <c r="AA24" s="212">
        <v>0</v>
      </c>
      <c r="AB24" s="212">
        <v>0</v>
      </c>
      <c r="AC24" s="212">
        <v>0</v>
      </c>
      <c r="AD24" s="538">
        <v>0</v>
      </c>
      <c r="AE24" s="204">
        <f t="shared" si="20"/>
        <v>3808094.6500000008</v>
      </c>
      <c r="AF24" s="900">
        <f>AE24-AD24-'Schedule 3A_Income Statement'!CT40</f>
        <v>0</v>
      </c>
      <c r="AG24" s="205"/>
      <c r="AH24" s="212">
        <v>0</v>
      </c>
      <c r="AI24" s="212">
        <v>0</v>
      </c>
      <c r="AJ24" s="311">
        <f t="shared" si="21"/>
        <v>0</v>
      </c>
      <c r="AK24" s="212">
        <v>0</v>
      </c>
      <c r="AL24" s="212">
        <v>0</v>
      </c>
      <c r="AM24" s="311">
        <f t="shared" si="22"/>
        <v>0</v>
      </c>
      <c r="AN24" s="311">
        <f t="shared" si="23"/>
        <v>0</v>
      </c>
      <c r="AO24" s="212">
        <v>0</v>
      </c>
      <c r="AP24" s="212">
        <v>0</v>
      </c>
      <c r="AQ24" s="212">
        <v>0</v>
      </c>
      <c r="AR24" s="212">
        <v>0</v>
      </c>
      <c r="AS24" s="538">
        <v>0</v>
      </c>
      <c r="AT24" s="204">
        <f t="shared" si="24"/>
        <v>0</v>
      </c>
      <c r="AU24" s="900">
        <f>AT24-AS24-'Schedule 3A_Income Statement'!CU40</f>
        <v>0</v>
      </c>
      <c r="AV24" s="205"/>
      <c r="AW24" s="212">
        <v>0</v>
      </c>
      <c r="AX24" s="212">
        <v>0</v>
      </c>
      <c r="AY24" s="311">
        <f t="shared" si="25"/>
        <v>0</v>
      </c>
      <c r="AZ24" s="212">
        <v>0</v>
      </c>
      <c r="BA24" s="212">
        <v>0</v>
      </c>
      <c r="BB24" s="311">
        <f t="shared" si="26"/>
        <v>0</v>
      </c>
      <c r="BC24" s="311">
        <f t="shared" si="27"/>
        <v>0</v>
      </c>
      <c r="BD24" s="212">
        <v>0</v>
      </c>
      <c r="BE24" s="212">
        <v>0</v>
      </c>
      <c r="BF24" s="212">
        <v>0</v>
      </c>
      <c r="BG24" s="212">
        <v>0</v>
      </c>
      <c r="BH24" s="538">
        <v>0</v>
      </c>
      <c r="BI24" s="204">
        <f t="shared" si="28"/>
        <v>0</v>
      </c>
      <c r="BJ24" s="900">
        <f>BI24-BH24-'Schedule 3A_Income Statement'!CV40</f>
        <v>0</v>
      </c>
      <c r="BL24" s="311">
        <f t="shared" si="29"/>
        <v>0</v>
      </c>
      <c r="BM24" s="311">
        <f t="shared" si="0"/>
        <v>0</v>
      </c>
      <c r="BN24" s="311">
        <f t="shared" si="1"/>
        <v>0</v>
      </c>
      <c r="BO24" s="311">
        <f t="shared" si="2"/>
        <v>7244465.4700000016</v>
      </c>
      <c r="BP24" s="311">
        <f t="shared" si="3"/>
        <v>0</v>
      </c>
      <c r="BQ24" s="311">
        <f t="shared" si="4"/>
        <v>7244465.4700000016</v>
      </c>
      <c r="BR24" s="311">
        <f t="shared" si="5"/>
        <v>7244465.4700000016</v>
      </c>
      <c r="BS24" s="311">
        <f t="shared" si="6"/>
        <v>0</v>
      </c>
      <c r="BT24" s="311">
        <f t="shared" si="7"/>
        <v>0</v>
      </c>
      <c r="BU24" s="311">
        <f t="shared" si="8"/>
        <v>0</v>
      </c>
      <c r="BV24" s="311">
        <f t="shared" si="9"/>
        <v>0</v>
      </c>
      <c r="BW24" s="311">
        <f t="shared" si="10"/>
        <v>0</v>
      </c>
      <c r="BX24" s="311">
        <f t="shared" si="11"/>
        <v>7244465.4700000016</v>
      </c>
      <c r="BY24" s="311">
        <f t="shared" si="12"/>
        <v>0</v>
      </c>
    </row>
    <row r="25" spans="1:77" s="300" customFormat="1">
      <c r="A25" s="903">
        <v>8</v>
      </c>
      <c r="B25" s="105" t="s">
        <v>227</v>
      </c>
      <c r="C25" s="891" t="str">
        <f>INDEX('Medical Services Definitions'!$C$7:$C$33,MATCH($B25,'Medical Services Definitions'!$B$7:$B$33,0))</f>
        <v>Professional</v>
      </c>
      <c r="D25" s="212">
        <v>1240437.4890766123</v>
      </c>
      <c r="E25" s="212">
        <v>0</v>
      </c>
      <c r="F25" s="311">
        <f t="shared" si="13"/>
        <v>1240437.4890766123</v>
      </c>
      <c r="G25" s="212">
        <v>479430.82092338731</v>
      </c>
      <c r="H25" s="212">
        <v>0</v>
      </c>
      <c r="I25" s="311">
        <f t="shared" si="14"/>
        <v>479430.82092338731</v>
      </c>
      <c r="J25" s="311">
        <f t="shared" si="15"/>
        <v>1719868.3099999996</v>
      </c>
      <c r="K25" s="212">
        <v>68962.882959396826</v>
      </c>
      <c r="L25" s="212">
        <v>0</v>
      </c>
      <c r="M25" s="212">
        <v>0</v>
      </c>
      <c r="N25" s="212">
        <v>0</v>
      </c>
      <c r="O25" s="538">
        <v>0</v>
      </c>
      <c r="P25" s="204">
        <f t="shared" si="16"/>
        <v>1788831.1929593964</v>
      </c>
      <c r="Q25" s="900">
        <f>P25-O25-'Schedule 3A_Income Statement'!CS41</f>
        <v>0</v>
      </c>
      <c r="R25" s="205"/>
      <c r="S25" s="212">
        <v>1069412.8045174293</v>
      </c>
      <c r="T25" s="212">
        <v>0</v>
      </c>
      <c r="U25" s="311">
        <f t="shared" si="17"/>
        <v>1069412.8045174293</v>
      </c>
      <c r="V25" s="212">
        <v>374250.83548257092</v>
      </c>
      <c r="W25" s="212">
        <v>0</v>
      </c>
      <c r="X25" s="311">
        <f t="shared" si="18"/>
        <v>374250.83548257092</v>
      </c>
      <c r="Y25" s="311">
        <f t="shared" si="19"/>
        <v>1443663.6400000001</v>
      </c>
      <c r="Z25" s="212">
        <v>417965.12478286272</v>
      </c>
      <c r="AA25" s="212">
        <v>0</v>
      </c>
      <c r="AB25" s="212">
        <v>0</v>
      </c>
      <c r="AC25" s="212">
        <v>0</v>
      </c>
      <c r="AD25" s="538">
        <v>0</v>
      </c>
      <c r="AE25" s="204">
        <f t="shared" si="20"/>
        <v>1861628.7647828627</v>
      </c>
      <c r="AF25" s="900">
        <f>AE25-AD25-'Schedule 3A_Income Statement'!CT41</f>
        <v>0</v>
      </c>
      <c r="AG25" s="205"/>
      <c r="AH25" s="212">
        <v>0</v>
      </c>
      <c r="AI25" s="212">
        <v>0</v>
      </c>
      <c r="AJ25" s="311">
        <f t="shared" si="21"/>
        <v>0</v>
      </c>
      <c r="AK25" s="212">
        <v>0</v>
      </c>
      <c r="AL25" s="212">
        <v>0</v>
      </c>
      <c r="AM25" s="311">
        <f t="shared" si="22"/>
        <v>0</v>
      </c>
      <c r="AN25" s="311">
        <f t="shared" si="23"/>
        <v>0</v>
      </c>
      <c r="AO25" s="212">
        <v>0</v>
      </c>
      <c r="AP25" s="212">
        <v>0</v>
      </c>
      <c r="AQ25" s="212">
        <v>0</v>
      </c>
      <c r="AR25" s="212">
        <v>0</v>
      </c>
      <c r="AS25" s="538">
        <v>0</v>
      </c>
      <c r="AT25" s="204">
        <f t="shared" si="24"/>
        <v>0</v>
      </c>
      <c r="AU25" s="900">
        <f>AT25-AS25-'Schedule 3A_Income Statement'!CU41</f>
        <v>0</v>
      </c>
      <c r="AV25" s="205"/>
      <c r="AW25" s="212">
        <v>0</v>
      </c>
      <c r="AX25" s="212">
        <v>0</v>
      </c>
      <c r="AY25" s="311">
        <f t="shared" si="25"/>
        <v>0</v>
      </c>
      <c r="AZ25" s="212">
        <v>0</v>
      </c>
      <c r="BA25" s="212">
        <v>0</v>
      </c>
      <c r="BB25" s="311">
        <f t="shared" si="26"/>
        <v>0</v>
      </c>
      <c r="BC25" s="311">
        <f t="shared" si="27"/>
        <v>0</v>
      </c>
      <c r="BD25" s="212">
        <v>0</v>
      </c>
      <c r="BE25" s="212">
        <v>0</v>
      </c>
      <c r="BF25" s="212">
        <v>0</v>
      </c>
      <c r="BG25" s="212">
        <v>0</v>
      </c>
      <c r="BH25" s="538">
        <v>0</v>
      </c>
      <c r="BI25" s="204">
        <f t="shared" si="28"/>
        <v>0</v>
      </c>
      <c r="BJ25" s="900">
        <f>BI25-BH25-'Schedule 3A_Income Statement'!CV41</f>
        <v>0</v>
      </c>
      <c r="BL25" s="311">
        <f t="shared" si="29"/>
        <v>2309850.2935940418</v>
      </c>
      <c r="BM25" s="311">
        <f t="shared" si="0"/>
        <v>0</v>
      </c>
      <c r="BN25" s="311">
        <f t="shared" si="1"/>
        <v>2309850.2935940418</v>
      </c>
      <c r="BO25" s="311">
        <f t="shared" si="2"/>
        <v>853681.65640595823</v>
      </c>
      <c r="BP25" s="311">
        <f t="shared" si="3"/>
        <v>0</v>
      </c>
      <c r="BQ25" s="311">
        <f t="shared" si="4"/>
        <v>853681.65640595823</v>
      </c>
      <c r="BR25" s="311">
        <f t="shared" si="5"/>
        <v>3163531.9499999997</v>
      </c>
      <c r="BS25" s="311">
        <f t="shared" si="6"/>
        <v>486928.00774225954</v>
      </c>
      <c r="BT25" s="311">
        <f t="shared" si="7"/>
        <v>0</v>
      </c>
      <c r="BU25" s="311">
        <f t="shared" si="8"/>
        <v>0</v>
      </c>
      <c r="BV25" s="311">
        <f t="shared" si="9"/>
        <v>0</v>
      </c>
      <c r="BW25" s="311">
        <f t="shared" si="10"/>
        <v>0</v>
      </c>
      <c r="BX25" s="311">
        <f t="shared" si="11"/>
        <v>3650459.9577422589</v>
      </c>
      <c r="BY25" s="311">
        <f t="shared" si="12"/>
        <v>0</v>
      </c>
    </row>
    <row r="26" spans="1:77" s="300" customFormat="1">
      <c r="A26" s="902">
        <v>9</v>
      </c>
      <c r="B26" s="511" t="s">
        <v>228</v>
      </c>
      <c r="C26" s="901" t="str">
        <f>INDEX('Medical Services Definitions'!$C$7:$C$33,MATCH($B26,'Medical Services Definitions'!$B$7:$B$33,0))</f>
        <v>Pharmacy</v>
      </c>
      <c r="D26" s="212">
        <v>51493206.814699993</v>
      </c>
      <c r="E26" s="212">
        <v>0</v>
      </c>
      <c r="F26" s="311">
        <f t="shared" si="13"/>
        <v>51493206.814699993</v>
      </c>
      <c r="G26" s="212">
        <v>0</v>
      </c>
      <c r="H26" s="212">
        <v>0</v>
      </c>
      <c r="I26" s="311">
        <f t="shared" si="14"/>
        <v>0</v>
      </c>
      <c r="J26" s="311">
        <f t="shared" si="15"/>
        <v>51493206.814699993</v>
      </c>
      <c r="K26" s="212">
        <v>0</v>
      </c>
      <c r="L26" s="212">
        <v>0</v>
      </c>
      <c r="M26" s="212">
        <v>0</v>
      </c>
      <c r="N26" s="212">
        <v>0</v>
      </c>
      <c r="O26" s="538">
        <v>0</v>
      </c>
      <c r="P26" s="204">
        <f t="shared" si="16"/>
        <v>51493206.814699993</v>
      </c>
      <c r="Q26" s="900">
        <f>P26-O26-'Schedule 3A_Income Statement'!CS42</f>
        <v>0</v>
      </c>
      <c r="R26" s="205"/>
      <c r="S26" s="212">
        <v>58515516.064300008</v>
      </c>
      <c r="T26" s="212">
        <v>0</v>
      </c>
      <c r="U26" s="311">
        <f t="shared" si="17"/>
        <v>58515516.064300008</v>
      </c>
      <c r="V26" s="212">
        <v>0</v>
      </c>
      <c r="W26" s="212">
        <v>0</v>
      </c>
      <c r="X26" s="311">
        <f t="shared" si="18"/>
        <v>0</v>
      </c>
      <c r="Y26" s="311">
        <f t="shared" si="19"/>
        <v>58515516.064300008</v>
      </c>
      <c r="Z26" s="212">
        <v>0</v>
      </c>
      <c r="AA26" s="212">
        <v>0</v>
      </c>
      <c r="AB26" s="212">
        <v>0</v>
      </c>
      <c r="AC26" s="212">
        <v>0</v>
      </c>
      <c r="AD26" s="538">
        <v>0</v>
      </c>
      <c r="AE26" s="204">
        <f t="shared" si="20"/>
        <v>58515516.064300008</v>
      </c>
      <c r="AF26" s="900">
        <f>AE26-AD26-'Schedule 3A_Income Statement'!CT42</f>
        <v>0</v>
      </c>
      <c r="AG26" s="205"/>
      <c r="AH26" s="212">
        <v>0</v>
      </c>
      <c r="AI26" s="212">
        <v>0</v>
      </c>
      <c r="AJ26" s="311">
        <f t="shared" si="21"/>
        <v>0</v>
      </c>
      <c r="AK26" s="212">
        <v>0</v>
      </c>
      <c r="AL26" s="212">
        <v>0</v>
      </c>
      <c r="AM26" s="311">
        <f t="shared" si="22"/>
        <v>0</v>
      </c>
      <c r="AN26" s="311">
        <f t="shared" si="23"/>
        <v>0</v>
      </c>
      <c r="AO26" s="212">
        <v>0</v>
      </c>
      <c r="AP26" s="212">
        <v>0</v>
      </c>
      <c r="AQ26" s="212">
        <v>0</v>
      </c>
      <c r="AR26" s="212">
        <v>0</v>
      </c>
      <c r="AS26" s="538">
        <v>0</v>
      </c>
      <c r="AT26" s="204">
        <f t="shared" si="24"/>
        <v>0</v>
      </c>
      <c r="AU26" s="900">
        <f>AT26-AS26-'Schedule 3A_Income Statement'!CU42</f>
        <v>0</v>
      </c>
      <c r="AV26" s="205"/>
      <c r="AW26" s="212">
        <v>0</v>
      </c>
      <c r="AX26" s="212">
        <v>0</v>
      </c>
      <c r="AY26" s="311">
        <f t="shared" si="25"/>
        <v>0</v>
      </c>
      <c r="AZ26" s="212">
        <v>0</v>
      </c>
      <c r="BA26" s="212">
        <v>0</v>
      </c>
      <c r="BB26" s="311">
        <f t="shared" si="26"/>
        <v>0</v>
      </c>
      <c r="BC26" s="311">
        <f t="shared" si="27"/>
        <v>0</v>
      </c>
      <c r="BD26" s="212">
        <v>0</v>
      </c>
      <c r="BE26" s="212">
        <v>0</v>
      </c>
      <c r="BF26" s="212">
        <v>0</v>
      </c>
      <c r="BG26" s="212">
        <v>0</v>
      </c>
      <c r="BH26" s="538">
        <v>0</v>
      </c>
      <c r="BI26" s="204">
        <f t="shared" si="28"/>
        <v>0</v>
      </c>
      <c r="BJ26" s="900">
        <f>BI26-BH26-'Schedule 3A_Income Statement'!CV42</f>
        <v>0</v>
      </c>
      <c r="BL26" s="311">
        <f t="shared" si="29"/>
        <v>110008722.87900001</v>
      </c>
      <c r="BM26" s="311">
        <f t="shared" si="0"/>
        <v>0</v>
      </c>
      <c r="BN26" s="311">
        <f t="shared" si="1"/>
        <v>110008722.87900001</v>
      </c>
      <c r="BO26" s="311">
        <f t="shared" si="2"/>
        <v>0</v>
      </c>
      <c r="BP26" s="311">
        <f t="shared" si="3"/>
        <v>0</v>
      </c>
      <c r="BQ26" s="311">
        <f t="shared" si="4"/>
        <v>0</v>
      </c>
      <c r="BR26" s="311">
        <f t="shared" si="5"/>
        <v>110008722.87900001</v>
      </c>
      <c r="BS26" s="311">
        <f t="shared" si="6"/>
        <v>0</v>
      </c>
      <c r="BT26" s="311">
        <f t="shared" si="7"/>
        <v>0</v>
      </c>
      <c r="BU26" s="311">
        <f t="shared" si="8"/>
        <v>0</v>
      </c>
      <c r="BV26" s="311">
        <f t="shared" si="9"/>
        <v>0</v>
      </c>
      <c r="BW26" s="311">
        <f t="shared" si="10"/>
        <v>0</v>
      </c>
      <c r="BX26" s="311">
        <f t="shared" si="11"/>
        <v>110008722.87900001</v>
      </c>
      <c r="BY26" s="311">
        <f t="shared" si="12"/>
        <v>0</v>
      </c>
    </row>
    <row r="27" spans="1:77" s="300" customFormat="1">
      <c r="A27" s="903" t="s">
        <v>504</v>
      </c>
      <c r="B27" s="511" t="s">
        <v>230</v>
      </c>
      <c r="C27" s="891" t="str">
        <f>INDEX('Medical Services Definitions'!$C$7:$C$33,MATCH($B27,'Medical Services Definitions'!$B$7:$B$33,0))</f>
        <v>Pharmacy</v>
      </c>
      <c r="D27" s="212">
        <v>37481331.195300013</v>
      </c>
      <c r="E27" s="212">
        <v>0</v>
      </c>
      <c r="F27" s="311">
        <f t="shared" si="13"/>
        <v>37481331.195300013</v>
      </c>
      <c r="G27" s="212">
        <v>0</v>
      </c>
      <c r="H27" s="212">
        <v>0</v>
      </c>
      <c r="I27" s="311">
        <f t="shared" si="14"/>
        <v>0</v>
      </c>
      <c r="J27" s="311">
        <f t="shared" si="15"/>
        <v>37481331.195300013</v>
      </c>
      <c r="K27" s="212">
        <v>0</v>
      </c>
      <c r="L27" s="212">
        <v>-25864.408559582553</v>
      </c>
      <c r="M27" s="212">
        <v>0</v>
      </c>
      <c r="N27" s="212">
        <v>0</v>
      </c>
      <c r="O27" s="538">
        <v>0</v>
      </c>
      <c r="P27" s="204">
        <f t="shared" si="16"/>
        <v>37455466.78674043</v>
      </c>
      <c r="Q27" s="900">
        <f>P27-O27-'Schedule 3A_Income Statement'!CS43</f>
        <v>0</v>
      </c>
      <c r="R27" s="205"/>
      <c r="S27" s="212">
        <v>31066839.125699975</v>
      </c>
      <c r="T27" s="212">
        <v>0</v>
      </c>
      <c r="U27" s="311">
        <f t="shared" si="17"/>
        <v>31066839.125699975</v>
      </c>
      <c r="V27" s="212">
        <v>0</v>
      </c>
      <c r="W27" s="212">
        <v>0</v>
      </c>
      <c r="X27" s="311">
        <f t="shared" si="18"/>
        <v>0</v>
      </c>
      <c r="Y27" s="311">
        <f t="shared" si="19"/>
        <v>31066839.125699975</v>
      </c>
      <c r="Z27" s="212">
        <v>0</v>
      </c>
      <c r="AA27" s="212">
        <v>-24563.851440417475</v>
      </c>
      <c r="AB27" s="212">
        <v>0</v>
      </c>
      <c r="AC27" s="212">
        <v>0</v>
      </c>
      <c r="AD27" s="538">
        <v>0</v>
      </c>
      <c r="AE27" s="204">
        <f t="shared" si="20"/>
        <v>31042275.274259556</v>
      </c>
      <c r="AF27" s="900">
        <f>AE27-AD27-'Schedule 3A_Income Statement'!CT43</f>
        <v>0</v>
      </c>
      <c r="AG27" s="205"/>
      <c r="AH27" s="212">
        <v>0</v>
      </c>
      <c r="AI27" s="212">
        <v>0</v>
      </c>
      <c r="AJ27" s="311">
        <f t="shared" si="21"/>
        <v>0</v>
      </c>
      <c r="AK27" s="212">
        <v>0</v>
      </c>
      <c r="AL27" s="212">
        <v>0</v>
      </c>
      <c r="AM27" s="311">
        <f t="shared" si="22"/>
        <v>0</v>
      </c>
      <c r="AN27" s="311">
        <f t="shared" si="23"/>
        <v>0</v>
      </c>
      <c r="AO27" s="212">
        <v>0</v>
      </c>
      <c r="AP27" s="212">
        <v>0</v>
      </c>
      <c r="AQ27" s="212">
        <v>0</v>
      </c>
      <c r="AR27" s="212">
        <v>0</v>
      </c>
      <c r="AS27" s="538">
        <v>0</v>
      </c>
      <c r="AT27" s="204">
        <f t="shared" si="24"/>
        <v>0</v>
      </c>
      <c r="AU27" s="900">
        <f>AT27-AS27-'Schedule 3A_Income Statement'!CU43</f>
        <v>0</v>
      </c>
      <c r="AV27" s="205"/>
      <c r="AW27" s="212">
        <v>0</v>
      </c>
      <c r="AX27" s="212">
        <v>0</v>
      </c>
      <c r="AY27" s="311">
        <f t="shared" si="25"/>
        <v>0</v>
      </c>
      <c r="AZ27" s="212">
        <v>0</v>
      </c>
      <c r="BA27" s="212">
        <v>0</v>
      </c>
      <c r="BB27" s="311">
        <f t="shared" si="26"/>
        <v>0</v>
      </c>
      <c r="BC27" s="311">
        <f t="shared" si="27"/>
        <v>0</v>
      </c>
      <c r="BD27" s="212">
        <v>0</v>
      </c>
      <c r="BE27" s="212">
        <v>0</v>
      </c>
      <c r="BF27" s="212">
        <v>0</v>
      </c>
      <c r="BG27" s="212">
        <v>0</v>
      </c>
      <c r="BH27" s="538">
        <v>0</v>
      </c>
      <c r="BI27" s="204">
        <f t="shared" si="28"/>
        <v>0</v>
      </c>
      <c r="BJ27" s="900">
        <f>BI27-BH27-'Schedule 3A_Income Statement'!CV43</f>
        <v>0</v>
      </c>
      <c r="BL27" s="311">
        <f t="shared" si="29"/>
        <v>68548170.32099998</v>
      </c>
      <c r="BM27" s="311">
        <f t="shared" si="0"/>
        <v>0</v>
      </c>
      <c r="BN27" s="311">
        <f t="shared" si="1"/>
        <v>68548170.32099998</v>
      </c>
      <c r="BO27" s="311">
        <f t="shared" si="2"/>
        <v>0</v>
      </c>
      <c r="BP27" s="311">
        <f t="shared" si="3"/>
        <v>0</v>
      </c>
      <c r="BQ27" s="311">
        <f t="shared" si="4"/>
        <v>0</v>
      </c>
      <c r="BR27" s="311">
        <f t="shared" si="5"/>
        <v>68548170.32099998</v>
      </c>
      <c r="BS27" s="311">
        <f t="shared" si="6"/>
        <v>0</v>
      </c>
      <c r="BT27" s="311">
        <f t="shared" si="7"/>
        <v>-50428.260000000024</v>
      </c>
      <c r="BU27" s="311">
        <f t="shared" si="8"/>
        <v>0</v>
      </c>
      <c r="BV27" s="311">
        <f t="shared" si="9"/>
        <v>0</v>
      </c>
      <c r="BW27" s="311">
        <f t="shared" si="10"/>
        <v>0</v>
      </c>
      <c r="BX27" s="311">
        <f t="shared" si="11"/>
        <v>68497742.06099999</v>
      </c>
      <c r="BY27" s="311">
        <f t="shared" si="12"/>
        <v>0</v>
      </c>
    </row>
    <row r="28" spans="1:77" s="300" customFormat="1">
      <c r="A28" s="903" t="s">
        <v>506</v>
      </c>
      <c r="B28" s="509" t="s">
        <v>233</v>
      </c>
      <c r="C28" s="891" t="str">
        <f>INDEX('Medical Services Definitions'!$C$7:$C$33,MATCH($B28,'Medical Services Definitions'!$B$7:$B$33,0))</f>
        <v>Exclude</v>
      </c>
      <c r="D28" s="212">
        <v>21126328.554541558</v>
      </c>
      <c r="E28" s="212">
        <v>0</v>
      </c>
      <c r="F28" s="311">
        <f t="shared" si="13"/>
        <v>21126328.554541558</v>
      </c>
      <c r="G28" s="212">
        <v>0</v>
      </c>
      <c r="H28" s="212">
        <v>0</v>
      </c>
      <c r="I28" s="311">
        <f t="shared" si="14"/>
        <v>0</v>
      </c>
      <c r="J28" s="311">
        <f t="shared" si="15"/>
        <v>21126328.554541558</v>
      </c>
      <c r="K28" s="212">
        <v>0</v>
      </c>
      <c r="L28" s="212">
        <v>-25864.408559582553</v>
      </c>
      <c r="M28" s="212">
        <v>0</v>
      </c>
      <c r="N28" s="212">
        <v>0</v>
      </c>
      <c r="O28" s="538">
        <v>0</v>
      </c>
      <c r="P28" s="204">
        <f t="shared" si="16"/>
        <v>21100464.145981975</v>
      </c>
      <c r="Q28" s="900">
        <f>P28-O28-'Schedule 3A_Income Statement'!CS44</f>
        <v>0</v>
      </c>
      <c r="R28" s="205"/>
      <c r="S28" s="212">
        <v>14600109.559392534</v>
      </c>
      <c r="T28" s="212">
        <v>0</v>
      </c>
      <c r="U28" s="311">
        <f t="shared" si="17"/>
        <v>14600109.559392534</v>
      </c>
      <c r="V28" s="212">
        <v>0</v>
      </c>
      <c r="W28" s="212">
        <v>0</v>
      </c>
      <c r="X28" s="311">
        <f t="shared" si="18"/>
        <v>0</v>
      </c>
      <c r="Y28" s="311">
        <f t="shared" si="19"/>
        <v>14600109.559392534</v>
      </c>
      <c r="Z28" s="212">
        <v>0</v>
      </c>
      <c r="AA28" s="212">
        <v>-24563.851440417475</v>
      </c>
      <c r="AB28" s="212">
        <v>0</v>
      </c>
      <c r="AC28" s="212">
        <v>0</v>
      </c>
      <c r="AD28" s="538">
        <v>0</v>
      </c>
      <c r="AE28" s="204">
        <f t="shared" si="20"/>
        <v>14575545.707952118</v>
      </c>
      <c r="AF28" s="900">
        <f>AE28-AD28-'Schedule 3A_Income Statement'!CT44</f>
        <v>-2.4214386940002441E-8</v>
      </c>
      <c r="AG28" s="205"/>
      <c r="AH28" s="212">
        <v>0</v>
      </c>
      <c r="AI28" s="212">
        <v>0</v>
      </c>
      <c r="AJ28" s="311">
        <f t="shared" si="21"/>
        <v>0</v>
      </c>
      <c r="AK28" s="212">
        <v>0</v>
      </c>
      <c r="AL28" s="212">
        <v>0</v>
      </c>
      <c r="AM28" s="311">
        <f t="shared" si="22"/>
        <v>0</v>
      </c>
      <c r="AN28" s="311">
        <f t="shared" si="23"/>
        <v>0</v>
      </c>
      <c r="AO28" s="212">
        <v>0</v>
      </c>
      <c r="AP28" s="212">
        <v>0</v>
      </c>
      <c r="AQ28" s="212">
        <v>0</v>
      </c>
      <c r="AR28" s="212">
        <v>0</v>
      </c>
      <c r="AS28" s="538">
        <v>0</v>
      </c>
      <c r="AT28" s="204">
        <f t="shared" si="24"/>
        <v>0</v>
      </c>
      <c r="AU28" s="900">
        <f>AT28-AS28-'Schedule 3A_Income Statement'!CU44</f>
        <v>0</v>
      </c>
      <c r="AV28" s="205"/>
      <c r="AW28" s="212">
        <v>0</v>
      </c>
      <c r="AX28" s="212">
        <v>0</v>
      </c>
      <c r="AY28" s="311">
        <f t="shared" si="25"/>
        <v>0</v>
      </c>
      <c r="AZ28" s="212">
        <v>0</v>
      </c>
      <c r="BA28" s="212">
        <v>0</v>
      </c>
      <c r="BB28" s="311">
        <f t="shared" si="26"/>
        <v>0</v>
      </c>
      <c r="BC28" s="311">
        <f t="shared" si="27"/>
        <v>0</v>
      </c>
      <c r="BD28" s="212">
        <v>0</v>
      </c>
      <c r="BE28" s="212">
        <v>0</v>
      </c>
      <c r="BF28" s="212">
        <v>0</v>
      </c>
      <c r="BG28" s="212">
        <v>0</v>
      </c>
      <c r="BH28" s="538">
        <v>0</v>
      </c>
      <c r="BI28" s="204">
        <f t="shared" si="28"/>
        <v>0</v>
      </c>
      <c r="BJ28" s="900">
        <f>BI28-BH28-'Schedule 3A_Income Statement'!CV44</f>
        <v>0</v>
      </c>
      <c r="BL28" s="311">
        <f t="shared" si="29"/>
        <v>35726438.113934092</v>
      </c>
      <c r="BM28" s="311">
        <f t="shared" si="0"/>
        <v>0</v>
      </c>
      <c r="BN28" s="311">
        <f t="shared" si="1"/>
        <v>35726438.113934092</v>
      </c>
      <c r="BO28" s="311">
        <f t="shared" si="2"/>
        <v>0</v>
      </c>
      <c r="BP28" s="311">
        <f t="shared" si="3"/>
        <v>0</v>
      </c>
      <c r="BQ28" s="311">
        <f t="shared" si="4"/>
        <v>0</v>
      </c>
      <c r="BR28" s="311">
        <f t="shared" si="5"/>
        <v>35726438.113934092</v>
      </c>
      <c r="BS28" s="311">
        <f t="shared" si="6"/>
        <v>0</v>
      </c>
      <c r="BT28" s="311">
        <f t="shared" si="7"/>
        <v>-50428.260000000024</v>
      </c>
      <c r="BU28" s="311">
        <f t="shared" si="8"/>
        <v>0</v>
      </c>
      <c r="BV28" s="311">
        <f t="shared" si="9"/>
        <v>0</v>
      </c>
      <c r="BW28" s="311">
        <f t="shared" si="10"/>
        <v>0</v>
      </c>
      <c r="BX28" s="311">
        <f t="shared" si="11"/>
        <v>35676009.853934094</v>
      </c>
      <c r="BY28" s="311">
        <f t="shared" si="12"/>
        <v>-2.4214386940002441E-8</v>
      </c>
    </row>
    <row r="29" spans="1:77" s="300" customFormat="1">
      <c r="A29" s="903" t="s">
        <v>509</v>
      </c>
      <c r="B29" s="509" t="s">
        <v>236</v>
      </c>
      <c r="C29" s="891" t="str">
        <f>INDEX('Medical Services Definitions'!$C$7:$C$33,MATCH($B29,'Medical Services Definitions'!$B$7:$B$33,0))</f>
        <v>Pharmacy</v>
      </c>
      <c r="D29" s="212">
        <v>5830909.3231437346</v>
      </c>
      <c r="E29" s="212">
        <v>0</v>
      </c>
      <c r="F29" s="311">
        <f t="shared" si="13"/>
        <v>5830909.3231437346</v>
      </c>
      <c r="G29" s="212">
        <v>567658.2968562647</v>
      </c>
      <c r="H29" s="212">
        <v>0</v>
      </c>
      <c r="I29" s="311">
        <f t="shared" si="14"/>
        <v>567658.2968562647</v>
      </c>
      <c r="J29" s="311">
        <f t="shared" si="15"/>
        <v>6398567.6199999992</v>
      </c>
      <c r="K29" s="212">
        <v>112965.71454369032</v>
      </c>
      <c r="L29" s="212">
        <v>0</v>
      </c>
      <c r="M29" s="212">
        <v>0</v>
      </c>
      <c r="N29" s="212">
        <v>0</v>
      </c>
      <c r="O29" s="538">
        <v>0</v>
      </c>
      <c r="P29" s="204">
        <f t="shared" si="16"/>
        <v>6511533.3345436892</v>
      </c>
      <c r="Q29" s="900">
        <f>P29-O29-'Schedule 3A_Income Statement'!CS45</f>
        <v>0</v>
      </c>
      <c r="R29" s="205"/>
      <c r="S29" s="212">
        <v>6733003.1702331295</v>
      </c>
      <c r="T29" s="212">
        <v>0</v>
      </c>
      <c r="U29" s="311">
        <f t="shared" si="17"/>
        <v>6733003.1702331295</v>
      </c>
      <c r="V29" s="212">
        <v>459511.36976687011</v>
      </c>
      <c r="W29" s="212">
        <v>0</v>
      </c>
      <c r="X29" s="311">
        <f t="shared" si="18"/>
        <v>459511.36976687011</v>
      </c>
      <c r="Y29" s="311">
        <f t="shared" si="19"/>
        <v>7192514.54</v>
      </c>
      <c r="Z29" s="212">
        <v>934384.31484246138</v>
      </c>
      <c r="AA29" s="212">
        <v>0</v>
      </c>
      <c r="AB29" s="212">
        <v>0</v>
      </c>
      <c r="AC29" s="212">
        <v>0</v>
      </c>
      <c r="AD29" s="538">
        <v>0</v>
      </c>
      <c r="AE29" s="204">
        <f t="shared" si="20"/>
        <v>8126898.8548424616</v>
      </c>
      <c r="AF29" s="900">
        <f>AE29-AD29-'Schedule 3A_Income Statement'!CT45</f>
        <v>0</v>
      </c>
      <c r="AG29" s="205"/>
      <c r="AH29" s="212">
        <v>0</v>
      </c>
      <c r="AI29" s="212">
        <v>0</v>
      </c>
      <c r="AJ29" s="311">
        <f t="shared" si="21"/>
        <v>0</v>
      </c>
      <c r="AK29" s="212">
        <v>0</v>
      </c>
      <c r="AL29" s="212">
        <v>0</v>
      </c>
      <c r="AM29" s="311">
        <f t="shared" si="22"/>
        <v>0</v>
      </c>
      <c r="AN29" s="311">
        <f t="shared" si="23"/>
        <v>0</v>
      </c>
      <c r="AO29" s="212">
        <v>0</v>
      </c>
      <c r="AP29" s="212">
        <v>0</v>
      </c>
      <c r="AQ29" s="212">
        <v>0</v>
      </c>
      <c r="AR29" s="212">
        <v>0</v>
      </c>
      <c r="AS29" s="538">
        <v>0</v>
      </c>
      <c r="AT29" s="204">
        <f t="shared" si="24"/>
        <v>0</v>
      </c>
      <c r="AU29" s="900">
        <f>AT29-AS29-'Schedule 3A_Income Statement'!CU45</f>
        <v>0</v>
      </c>
      <c r="AV29" s="205"/>
      <c r="AW29" s="212">
        <v>0</v>
      </c>
      <c r="AX29" s="212">
        <v>0</v>
      </c>
      <c r="AY29" s="311">
        <f t="shared" si="25"/>
        <v>0</v>
      </c>
      <c r="AZ29" s="212">
        <v>0</v>
      </c>
      <c r="BA29" s="212">
        <v>0</v>
      </c>
      <c r="BB29" s="311">
        <f t="shared" si="26"/>
        <v>0</v>
      </c>
      <c r="BC29" s="311">
        <f t="shared" si="27"/>
        <v>0</v>
      </c>
      <c r="BD29" s="212">
        <v>0</v>
      </c>
      <c r="BE29" s="212">
        <v>0</v>
      </c>
      <c r="BF29" s="212">
        <v>0</v>
      </c>
      <c r="BG29" s="212">
        <v>0</v>
      </c>
      <c r="BH29" s="538">
        <v>0</v>
      </c>
      <c r="BI29" s="204">
        <f t="shared" si="28"/>
        <v>0</v>
      </c>
      <c r="BJ29" s="900">
        <f>BI29-BH29-'Schedule 3A_Income Statement'!CV45</f>
        <v>0</v>
      </c>
      <c r="BL29" s="311">
        <f t="shared" si="29"/>
        <v>12563912.493376864</v>
      </c>
      <c r="BM29" s="311">
        <f t="shared" si="0"/>
        <v>0</v>
      </c>
      <c r="BN29" s="311">
        <f t="shared" si="1"/>
        <v>12563912.493376864</v>
      </c>
      <c r="BO29" s="311">
        <f t="shared" si="2"/>
        <v>1027169.6666231349</v>
      </c>
      <c r="BP29" s="311">
        <f t="shared" si="3"/>
        <v>0</v>
      </c>
      <c r="BQ29" s="311">
        <f t="shared" si="4"/>
        <v>1027169.6666231349</v>
      </c>
      <c r="BR29" s="311">
        <f t="shared" si="5"/>
        <v>13591082.16</v>
      </c>
      <c r="BS29" s="311">
        <f t="shared" si="6"/>
        <v>1047350.0293861517</v>
      </c>
      <c r="BT29" s="311">
        <f t="shared" si="7"/>
        <v>0</v>
      </c>
      <c r="BU29" s="311">
        <f t="shared" si="8"/>
        <v>0</v>
      </c>
      <c r="BV29" s="311">
        <f t="shared" si="9"/>
        <v>0</v>
      </c>
      <c r="BW29" s="311">
        <f t="shared" si="10"/>
        <v>0</v>
      </c>
      <c r="BX29" s="311">
        <f t="shared" si="11"/>
        <v>14638432.189386152</v>
      </c>
      <c r="BY29" s="311">
        <f t="shared" si="12"/>
        <v>0</v>
      </c>
    </row>
    <row r="30" spans="1:77" s="300" customFormat="1">
      <c r="A30" s="903" t="s">
        <v>511</v>
      </c>
      <c r="B30" s="509" t="s">
        <v>238</v>
      </c>
      <c r="C30" s="891" t="str">
        <f>INDEX('Medical Services Definitions'!$C$7:$C$33,MATCH($B30,'Medical Services Definitions'!$B$7:$B$33,0))</f>
        <v>Exclude</v>
      </c>
      <c r="D30" s="212">
        <v>5229674.1130044982</v>
      </c>
      <c r="E30" s="212">
        <v>0</v>
      </c>
      <c r="F30" s="311">
        <f t="shared" si="13"/>
        <v>5229674.1130044982</v>
      </c>
      <c r="G30" s="212">
        <v>567658.2968562647</v>
      </c>
      <c r="H30" s="212">
        <v>0</v>
      </c>
      <c r="I30" s="311">
        <f t="shared" si="14"/>
        <v>567658.2968562647</v>
      </c>
      <c r="J30" s="311">
        <f t="shared" si="15"/>
        <v>5797332.4098607628</v>
      </c>
      <c r="K30" s="212">
        <v>112965.71454369032</v>
      </c>
      <c r="L30" s="212">
        <v>0</v>
      </c>
      <c r="M30" s="212">
        <v>0</v>
      </c>
      <c r="N30" s="212">
        <v>0</v>
      </c>
      <c r="O30" s="538">
        <v>0</v>
      </c>
      <c r="P30" s="204">
        <f t="shared" si="16"/>
        <v>5910298.1244044527</v>
      </c>
      <c r="Q30" s="900">
        <f>P30-O30-'Schedule 3A_Income Statement'!CS46</f>
        <v>0</v>
      </c>
      <c r="R30" s="205"/>
      <c r="S30" s="212">
        <v>5954924.2769867815</v>
      </c>
      <c r="T30" s="212">
        <v>0</v>
      </c>
      <c r="U30" s="311">
        <f t="shared" si="17"/>
        <v>5954924.2769867815</v>
      </c>
      <c r="V30" s="212">
        <v>459511.36976687011</v>
      </c>
      <c r="W30" s="212">
        <v>0</v>
      </c>
      <c r="X30" s="311">
        <f t="shared" si="18"/>
        <v>459511.36976687011</v>
      </c>
      <c r="Y30" s="311">
        <f t="shared" si="19"/>
        <v>6414435.646753652</v>
      </c>
      <c r="Z30" s="212">
        <v>934384.31484246138</v>
      </c>
      <c r="AA30" s="212">
        <v>0</v>
      </c>
      <c r="AB30" s="212">
        <v>0</v>
      </c>
      <c r="AC30" s="212">
        <v>0</v>
      </c>
      <c r="AD30" s="538">
        <v>0</v>
      </c>
      <c r="AE30" s="204">
        <f t="shared" si="20"/>
        <v>7348819.9615961136</v>
      </c>
      <c r="AF30" s="900">
        <f>AE30-AD30-'Schedule 3A_Income Statement'!CT46</f>
        <v>0</v>
      </c>
      <c r="AG30" s="205"/>
      <c r="AH30" s="212">
        <v>0</v>
      </c>
      <c r="AI30" s="212">
        <v>0</v>
      </c>
      <c r="AJ30" s="311">
        <f t="shared" si="21"/>
        <v>0</v>
      </c>
      <c r="AK30" s="212">
        <v>0</v>
      </c>
      <c r="AL30" s="212">
        <v>0</v>
      </c>
      <c r="AM30" s="311">
        <f t="shared" si="22"/>
        <v>0</v>
      </c>
      <c r="AN30" s="311">
        <f t="shared" si="23"/>
        <v>0</v>
      </c>
      <c r="AO30" s="212">
        <v>0</v>
      </c>
      <c r="AP30" s="212">
        <v>0</v>
      </c>
      <c r="AQ30" s="212">
        <v>0</v>
      </c>
      <c r="AR30" s="212">
        <v>0</v>
      </c>
      <c r="AS30" s="538">
        <v>0</v>
      </c>
      <c r="AT30" s="204">
        <f t="shared" si="24"/>
        <v>0</v>
      </c>
      <c r="AU30" s="900">
        <f>AT30-AS30-'Schedule 3A_Income Statement'!CU46</f>
        <v>0</v>
      </c>
      <c r="AV30" s="205"/>
      <c r="AW30" s="212">
        <v>0</v>
      </c>
      <c r="AX30" s="212">
        <v>0</v>
      </c>
      <c r="AY30" s="311">
        <f t="shared" si="25"/>
        <v>0</v>
      </c>
      <c r="AZ30" s="212">
        <v>0</v>
      </c>
      <c r="BA30" s="212">
        <v>0</v>
      </c>
      <c r="BB30" s="311">
        <f t="shared" si="26"/>
        <v>0</v>
      </c>
      <c r="BC30" s="311">
        <f t="shared" si="27"/>
        <v>0</v>
      </c>
      <c r="BD30" s="212">
        <v>0</v>
      </c>
      <c r="BE30" s="212">
        <v>0</v>
      </c>
      <c r="BF30" s="212">
        <v>0</v>
      </c>
      <c r="BG30" s="212">
        <v>0</v>
      </c>
      <c r="BH30" s="538">
        <v>0</v>
      </c>
      <c r="BI30" s="204">
        <f t="shared" si="28"/>
        <v>0</v>
      </c>
      <c r="BJ30" s="900">
        <f>BI30-BH30-'Schedule 3A_Income Statement'!CV46</f>
        <v>0</v>
      </c>
      <c r="BL30" s="311">
        <f t="shared" si="29"/>
        <v>11184598.38999128</v>
      </c>
      <c r="BM30" s="311">
        <f t="shared" si="0"/>
        <v>0</v>
      </c>
      <c r="BN30" s="311">
        <f t="shared" si="1"/>
        <v>11184598.38999128</v>
      </c>
      <c r="BO30" s="311">
        <f t="shared" si="2"/>
        <v>1027169.6666231349</v>
      </c>
      <c r="BP30" s="311">
        <f t="shared" si="3"/>
        <v>0</v>
      </c>
      <c r="BQ30" s="311">
        <f t="shared" si="4"/>
        <v>1027169.6666231349</v>
      </c>
      <c r="BR30" s="311">
        <f t="shared" si="5"/>
        <v>12211768.056614414</v>
      </c>
      <c r="BS30" s="311">
        <f t="shared" si="6"/>
        <v>1047350.0293861517</v>
      </c>
      <c r="BT30" s="311">
        <f t="shared" si="7"/>
        <v>0</v>
      </c>
      <c r="BU30" s="311">
        <f t="shared" si="8"/>
        <v>0</v>
      </c>
      <c r="BV30" s="311">
        <f t="shared" si="9"/>
        <v>0</v>
      </c>
      <c r="BW30" s="311">
        <f t="shared" si="10"/>
        <v>0</v>
      </c>
      <c r="BX30" s="311">
        <f t="shared" si="11"/>
        <v>13259118.086000565</v>
      </c>
      <c r="BY30" s="311">
        <f t="shared" si="12"/>
        <v>0</v>
      </c>
    </row>
    <row r="31" spans="1:77" s="300" customFormat="1">
      <c r="A31" s="902">
        <v>12</v>
      </c>
      <c r="B31" s="105" t="s">
        <v>239</v>
      </c>
      <c r="C31" s="891" t="str">
        <f>INDEX('Medical Services Definitions'!$C$7:$C$33,MATCH($B31,'Medical Services Definitions'!$B$7:$B$33,0))</f>
        <v>Outpatient</v>
      </c>
      <c r="D31" s="212">
        <v>3229006.3188464036</v>
      </c>
      <c r="E31" s="212">
        <v>0</v>
      </c>
      <c r="F31" s="311">
        <f t="shared" si="13"/>
        <v>3229006.3188464036</v>
      </c>
      <c r="G31" s="212">
        <v>499111.25115359807</v>
      </c>
      <c r="H31" s="212">
        <v>0</v>
      </c>
      <c r="I31" s="311">
        <f t="shared" si="14"/>
        <v>499111.25115359807</v>
      </c>
      <c r="J31" s="311">
        <f t="shared" si="15"/>
        <v>3728117.5700000017</v>
      </c>
      <c r="K31" s="212">
        <v>146166.19155031565</v>
      </c>
      <c r="L31" s="212">
        <v>0</v>
      </c>
      <c r="M31" s="212">
        <v>0</v>
      </c>
      <c r="N31" s="212">
        <v>0</v>
      </c>
      <c r="O31" s="538">
        <v>0</v>
      </c>
      <c r="P31" s="204">
        <f t="shared" si="16"/>
        <v>3874283.7615503175</v>
      </c>
      <c r="Q31" s="900">
        <f>P31-O31-'Schedule 3A_Income Statement'!CS47</f>
        <v>0</v>
      </c>
      <c r="R31" s="205"/>
      <c r="S31" s="212">
        <v>2812583.3369243783</v>
      </c>
      <c r="T31" s="212">
        <v>0</v>
      </c>
      <c r="U31" s="311">
        <f t="shared" si="17"/>
        <v>2812583.3369243783</v>
      </c>
      <c r="V31" s="212">
        <v>351372.34307562071</v>
      </c>
      <c r="W31" s="212">
        <v>0</v>
      </c>
      <c r="X31" s="311">
        <f t="shared" si="18"/>
        <v>351372.34307562071</v>
      </c>
      <c r="Y31" s="311">
        <f t="shared" si="19"/>
        <v>3163955.6799999988</v>
      </c>
      <c r="Z31" s="212">
        <v>1089339.0625700473</v>
      </c>
      <c r="AA31" s="212">
        <v>0</v>
      </c>
      <c r="AB31" s="212">
        <v>0</v>
      </c>
      <c r="AC31" s="212">
        <v>0</v>
      </c>
      <c r="AD31" s="538">
        <v>0</v>
      </c>
      <c r="AE31" s="204">
        <f t="shared" si="20"/>
        <v>4253294.7425700463</v>
      </c>
      <c r="AF31" s="900">
        <f>AE31-AD31-'Schedule 3A_Income Statement'!CT47</f>
        <v>0</v>
      </c>
      <c r="AG31" s="205"/>
      <c r="AH31" s="212">
        <v>0</v>
      </c>
      <c r="AI31" s="212">
        <v>0</v>
      </c>
      <c r="AJ31" s="311">
        <f t="shared" si="21"/>
        <v>0</v>
      </c>
      <c r="AK31" s="212">
        <v>0</v>
      </c>
      <c r="AL31" s="212">
        <v>0</v>
      </c>
      <c r="AM31" s="311">
        <f t="shared" si="22"/>
        <v>0</v>
      </c>
      <c r="AN31" s="311">
        <f t="shared" si="23"/>
        <v>0</v>
      </c>
      <c r="AO31" s="212">
        <v>0</v>
      </c>
      <c r="AP31" s="212">
        <v>0</v>
      </c>
      <c r="AQ31" s="212">
        <v>0</v>
      </c>
      <c r="AR31" s="212">
        <v>0</v>
      </c>
      <c r="AS31" s="538">
        <v>0</v>
      </c>
      <c r="AT31" s="204">
        <f t="shared" si="24"/>
        <v>0</v>
      </c>
      <c r="AU31" s="900">
        <f>AT31-AS31-'Schedule 3A_Income Statement'!CU47</f>
        <v>0</v>
      </c>
      <c r="AV31" s="205"/>
      <c r="AW31" s="212">
        <v>0</v>
      </c>
      <c r="AX31" s="212">
        <v>0</v>
      </c>
      <c r="AY31" s="311">
        <f t="shared" si="25"/>
        <v>0</v>
      </c>
      <c r="AZ31" s="212">
        <v>0</v>
      </c>
      <c r="BA31" s="212">
        <v>0</v>
      </c>
      <c r="BB31" s="311">
        <f t="shared" si="26"/>
        <v>0</v>
      </c>
      <c r="BC31" s="311">
        <f t="shared" si="27"/>
        <v>0</v>
      </c>
      <c r="BD31" s="212">
        <v>0</v>
      </c>
      <c r="BE31" s="212">
        <v>0</v>
      </c>
      <c r="BF31" s="212">
        <v>0</v>
      </c>
      <c r="BG31" s="212">
        <v>0</v>
      </c>
      <c r="BH31" s="538">
        <v>0</v>
      </c>
      <c r="BI31" s="204">
        <f t="shared" si="28"/>
        <v>0</v>
      </c>
      <c r="BJ31" s="900">
        <f>BI31-BH31-'Schedule 3A_Income Statement'!CV47</f>
        <v>0</v>
      </c>
      <c r="BL31" s="311">
        <f t="shared" si="29"/>
        <v>6041589.6557707824</v>
      </c>
      <c r="BM31" s="311">
        <f t="shared" si="0"/>
        <v>0</v>
      </c>
      <c r="BN31" s="311">
        <f t="shared" si="1"/>
        <v>6041589.6557707824</v>
      </c>
      <c r="BO31" s="311">
        <f t="shared" si="2"/>
        <v>850483.59422921878</v>
      </c>
      <c r="BP31" s="311">
        <f t="shared" si="3"/>
        <v>0</v>
      </c>
      <c r="BQ31" s="311">
        <f t="shared" si="4"/>
        <v>850483.59422921878</v>
      </c>
      <c r="BR31" s="311">
        <f t="shared" si="5"/>
        <v>6892073.25</v>
      </c>
      <c r="BS31" s="311">
        <f t="shared" si="6"/>
        <v>1235505.2541203629</v>
      </c>
      <c r="BT31" s="311">
        <f t="shared" si="7"/>
        <v>0</v>
      </c>
      <c r="BU31" s="311">
        <f t="shared" si="8"/>
        <v>0</v>
      </c>
      <c r="BV31" s="311">
        <f t="shared" si="9"/>
        <v>0</v>
      </c>
      <c r="BW31" s="311">
        <f t="shared" si="10"/>
        <v>0</v>
      </c>
      <c r="BX31" s="311">
        <f t="shared" si="11"/>
        <v>8127578.5041203639</v>
      </c>
      <c r="BY31" s="311">
        <f t="shared" si="12"/>
        <v>0</v>
      </c>
    </row>
    <row r="32" spans="1:77" s="300" customFormat="1">
      <c r="A32" s="903">
        <v>13</v>
      </c>
      <c r="B32" s="107" t="s">
        <v>240</v>
      </c>
      <c r="C32" s="901" t="str">
        <f>INDEX('Medical Services Definitions'!$C$7:$C$33,MATCH($B32,'Medical Services Definitions'!$B$7:$B$33,0))</f>
        <v>Long Term</v>
      </c>
      <c r="D32" s="212">
        <v>8759727.8467118442</v>
      </c>
      <c r="E32" s="212">
        <v>0</v>
      </c>
      <c r="F32" s="311">
        <f t="shared" si="13"/>
        <v>8759727.8467118442</v>
      </c>
      <c r="G32" s="212">
        <v>2149805.4632881545</v>
      </c>
      <c r="H32" s="212">
        <v>0</v>
      </c>
      <c r="I32" s="311">
        <f t="shared" si="14"/>
        <v>2149805.4632881545</v>
      </c>
      <c r="J32" s="311">
        <f t="shared" si="15"/>
        <v>10909533.309999999</v>
      </c>
      <c r="K32" s="212">
        <v>433756.17074096878</v>
      </c>
      <c r="L32" s="212">
        <v>0</v>
      </c>
      <c r="M32" s="212">
        <v>0</v>
      </c>
      <c r="N32" s="212">
        <v>0</v>
      </c>
      <c r="O32" s="538">
        <v>0</v>
      </c>
      <c r="P32" s="204">
        <f t="shared" si="16"/>
        <v>11343289.480740968</v>
      </c>
      <c r="Q32" s="900">
        <f>P32-O32-'Schedule 3A_Income Statement'!CS48</f>
        <v>0</v>
      </c>
      <c r="R32" s="205"/>
      <c r="S32" s="212">
        <v>6902216.2850139895</v>
      </c>
      <c r="T32" s="212">
        <v>0</v>
      </c>
      <c r="U32" s="311">
        <f t="shared" si="17"/>
        <v>6902216.2850139895</v>
      </c>
      <c r="V32" s="212">
        <v>1692735.4049860109</v>
      </c>
      <c r="W32" s="212">
        <v>0</v>
      </c>
      <c r="X32" s="311">
        <f t="shared" si="18"/>
        <v>1692735.4049860109</v>
      </c>
      <c r="Y32" s="311">
        <f t="shared" si="19"/>
        <v>8594951.6900000013</v>
      </c>
      <c r="Z32" s="212">
        <v>2713219.369564407</v>
      </c>
      <c r="AA32" s="212">
        <v>0</v>
      </c>
      <c r="AB32" s="212">
        <v>0</v>
      </c>
      <c r="AC32" s="212">
        <v>0</v>
      </c>
      <c r="AD32" s="538">
        <v>0</v>
      </c>
      <c r="AE32" s="204">
        <f t="shared" si="20"/>
        <v>11308171.059564408</v>
      </c>
      <c r="AF32" s="900">
        <f>AE32-AD32-'Schedule 3A_Income Statement'!CT48</f>
        <v>0</v>
      </c>
      <c r="AG32" s="205"/>
      <c r="AH32" s="212">
        <v>0</v>
      </c>
      <c r="AI32" s="212">
        <v>0</v>
      </c>
      <c r="AJ32" s="311">
        <f t="shared" si="21"/>
        <v>0</v>
      </c>
      <c r="AK32" s="212">
        <v>0</v>
      </c>
      <c r="AL32" s="212">
        <v>0</v>
      </c>
      <c r="AM32" s="311">
        <f t="shared" si="22"/>
        <v>0</v>
      </c>
      <c r="AN32" s="311">
        <f t="shared" si="23"/>
        <v>0</v>
      </c>
      <c r="AO32" s="212">
        <v>0</v>
      </c>
      <c r="AP32" s="212">
        <v>0</v>
      </c>
      <c r="AQ32" s="212">
        <v>0</v>
      </c>
      <c r="AR32" s="212">
        <v>0</v>
      </c>
      <c r="AS32" s="538">
        <v>0</v>
      </c>
      <c r="AT32" s="204">
        <f t="shared" si="24"/>
        <v>0</v>
      </c>
      <c r="AU32" s="900">
        <f>AT32-AS32-'Schedule 3A_Income Statement'!CU48</f>
        <v>0</v>
      </c>
      <c r="AV32" s="205"/>
      <c r="AW32" s="212">
        <v>0</v>
      </c>
      <c r="AX32" s="212">
        <v>0</v>
      </c>
      <c r="AY32" s="311">
        <f t="shared" si="25"/>
        <v>0</v>
      </c>
      <c r="AZ32" s="212">
        <v>0</v>
      </c>
      <c r="BA32" s="212">
        <v>0</v>
      </c>
      <c r="BB32" s="311">
        <f t="shared" si="26"/>
        <v>0</v>
      </c>
      <c r="BC32" s="311">
        <f t="shared" si="27"/>
        <v>0</v>
      </c>
      <c r="BD32" s="212">
        <v>0</v>
      </c>
      <c r="BE32" s="212">
        <v>0</v>
      </c>
      <c r="BF32" s="212">
        <v>0</v>
      </c>
      <c r="BG32" s="212">
        <v>0</v>
      </c>
      <c r="BH32" s="538">
        <v>0</v>
      </c>
      <c r="BI32" s="204">
        <f t="shared" si="28"/>
        <v>0</v>
      </c>
      <c r="BJ32" s="900">
        <f>BI32-BH32-'Schedule 3A_Income Statement'!CV48</f>
        <v>0</v>
      </c>
      <c r="BL32" s="311">
        <f t="shared" si="29"/>
        <v>15661944.131725833</v>
      </c>
      <c r="BM32" s="311">
        <f t="shared" si="0"/>
        <v>0</v>
      </c>
      <c r="BN32" s="311">
        <f t="shared" si="1"/>
        <v>15661944.131725833</v>
      </c>
      <c r="BO32" s="311">
        <f t="shared" si="2"/>
        <v>3842540.8682741653</v>
      </c>
      <c r="BP32" s="311">
        <f t="shared" si="3"/>
        <v>0</v>
      </c>
      <c r="BQ32" s="311">
        <f t="shared" si="4"/>
        <v>3842540.8682741653</v>
      </c>
      <c r="BR32" s="311">
        <f t="shared" si="5"/>
        <v>19504485</v>
      </c>
      <c r="BS32" s="311">
        <f t="shared" si="6"/>
        <v>3146975.5403053761</v>
      </c>
      <c r="BT32" s="311">
        <f t="shared" si="7"/>
        <v>0</v>
      </c>
      <c r="BU32" s="311">
        <f t="shared" si="8"/>
        <v>0</v>
      </c>
      <c r="BV32" s="311">
        <f t="shared" si="9"/>
        <v>0</v>
      </c>
      <c r="BW32" s="311">
        <f t="shared" si="10"/>
        <v>0</v>
      </c>
      <c r="BX32" s="311">
        <f t="shared" si="11"/>
        <v>22651460.540305376</v>
      </c>
      <c r="BY32" s="311">
        <f t="shared" si="12"/>
        <v>0</v>
      </c>
    </row>
    <row r="33" spans="1:77" s="300" customFormat="1">
      <c r="A33" s="902">
        <v>14</v>
      </c>
      <c r="B33" s="105" t="s">
        <v>241</v>
      </c>
      <c r="C33" s="901" t="str">
        <f>INDEX('Medical Services Definitions'!$C$7:$C$33,MATCH($B33,'Medical Services Definitions'!$B$7:$B$33,0))</f>
        <v>Professional</v>
      </c>
      <c r="D33" s="212">
        <v>121425.01340000001</v>
      </c>
      <c r="E33" s="212">
        <v>0</v>
      </c>
      <c r="F33" s="311">
        <f t="shared" si="13"/>
        <v>121425.01340000001</v>
      </c>
      <c r="G33" s="212">
        <v>39951327.336599983</v>
      </c>
      <c r="H33" s="212">
        <v>0</v>
      </c>
      <c r="I33" s="311">
        <f t="shared" si="14"/>
        <v>39951327.336599983</v>
      </c>
      <c r="J33" s="311">
        <f t="shared" si="15"/>
        <v>40072752.349999987</v>
      </c>
      <c r="K33" s="212">
        <v>74217.206272120486</v>
      </c>
      <c r="L33" s="212">
        <v>0</v>
      </c>
      <c r="M33" s="212">
        <v>0</v>
      </c>
      <c r="N33" s="212">
        <v>0</v>
      </c>
      <c r="O33" s="538">
        <v>0</v>
      </c>
      <c r="P33" s="204">
        <f t="shared" si="16"/>
        <v>40146969.556272104</v>
      </c>
      <c r="Q33" s="900">
        <f>P33-O33-'Schedule 3A_Income Statement'!CS49</f>
        <v>0</v>
      </c>
      <c r="R33" s="205"/>
      <c r="S33" s="212">
        <v>81117.484508130059</v>
      </c>
      <c r="T33" s="212">
        <v>0</v>
      </c>
      <c r="U33" s="311">
        <f t="shared" si="17"/>
        <v>81117.484508130059</v>
      </c>
      <c r="V33" s="212">
        <v>38896070.44549188</v>
      </c>
      <c r="W33" s="212">
        <v>0</v>
      </c>
      <c r="X33" s="311">
        <f t="shared" si="18"/>
        <v>38896070.44549188</v>
      </c>
      <c r="Y33" s="311">
        <f t="shared" si="19"/>
        <v>38977187.930000007</v>
      </c>
      <c r="Z33" s="212">
        <v>1536926.0806120387</v>
      </c>
      <c r="AA33" s="212">
        <v>0</v>
      </c>
      <c r="AB33" s="212">
        <v>0</v>
      </c>
      <c r="AC33" s="212">
        <v>0</v>
      </c>
      <c r="AD33" s="538">
        <v>0</v>
      </c>
      <c r="AE33" s="204">
        <f t="shared" si="20"/>
        <v>40514114.010612048</v>
      </c>
      <c r="AF33" s="900">
        <f>AE33-AD33-'Schedule 3A_Income Statement'!CT49</f>
        <v>0</v>
      </c>
      <c r="AG33" s="205"/>
      <c r="AH33" s="212">
        <v>0</v>
      </c>
      <c r="AI33" s="212">
        <v>0</v>
      </c>
      <c r="AJ33" s="311">
        <f t="shared" si="21"/>
        <v>0</v>
      </c>
      <c r="AK33" s="212">
        <v>0</v>
      </c>
      <c r="AL33" s="212">
        <v>0</v>
      </c>
      <c r="AM33" s="311">
        <f t="shared" si="22"/>
        <v>0</v>
      </c>
      <c r="AN33" s="311">
        <f t="shared" si="23"/>
        <v>0</v>
      </c>
      <c r="AO33" s="212">
        <v>0</v>
      </c>
      <c r="AP33" s="212">
        <v>0</v>
      </c>
      <c r="AQ33" s="212">
        <v>0</v>
      </c>
      <c r="AR33" s="212">
        <v>0</v>
      </c>
      <c r="AS33" s="538">
        <v>0</v>
      </c>
      <c r="AT33" s="204">
        <f t="shared" si="24"/>
        <v>0</v>
      </c>
      <c r="AU33" s="900">
        <f>AT33-AS33-'Schedule 3A_Income Statement'!CU49</f>
        <v>0</v>
      </c>
      <c r="AV33" s="205"/>
      <c r="AW33" s="212">
        <v>0</v>
      </c>
      <c r="AX33" s="212">
        <v>0</v>
      </c>
      <c r="AY33" s="311">
        <f t="shared" si="25"/>
        <v>0</v>
      </c>
      <c r="AZ33" s="212">
        <v>0</v>
      </c>
      <c r="BA33" s="212">
        <v>0</v>
      </c>
      <c r="BB33" s="311">
        <f t="shared" si="26"/>
        <v>0</v>
      </c>
      <c r="BC33" s="311">
        <f t="shared" si="27"/>
        <v>0</v>
      </c>
      <c r="BD33" s="212">
        <v>0</v>
      </c>
      <c r="BE33" s="212">
        <v>0</v>
      </c>
      <c r="BF33" s="212">
        <v>0</v>
      </c>
      <c r="BG33" s="212">
        <v>0</v>
      </c>
      <c r="BH33" s="538">
        <v>0</v>
      </c>
      <c r="BI33" s="204">
        <f t="shared" si="28"/>
        <v>0</v>
      </c>
      <c r="BJ33" s="900">
        <f>BI33-BH33-'Schedule 3A_Income Statement'!CV49</f>
        <v>0</v>
      </c>
      <c r="BL33" s="311">
        <f t="shared" si="29"/>
        <v>202542.49790813006</v>
      </c>
      <c r="BM33" s="311">
        <f t="shared" si="0"/>
        <v>0</v>
      </c>
      <c r="BN33" s="311">
        <f t="shared" si="1"/>
        <v>202542.49790813006</v>
      </c>
      <c r="BO33" s="311">
        <f t="shared" si="2"/>
        <v>78847397.782091856</v>
      </c>
      <c r="BP33" s="311">
        <f t="shared" si="3"/>
        <v>0</v>
      </c>
      <c r="BQ33" s="311">
        <f t="shared" si="4"/>
        <v>78847397.782091856</v>
      </c>
      <c r="BR33" s="311">
        <f t="shared" si="5"/>
        <v>79049940.280000001</v>
      </c>
      <c r="BS33" s="311">
        <f t="shared" si="6"/>
        <v>1611143.2868841593</v>
      </c>
      <c r="BT33" s="311">
        <f t="shared" si="7"/>
        <v>0</v>
      </c>
      <c r="BU33" s="311">
        <f t="shared" si="8"/>
        <v>0</v>
      </c>
      <c r="BV33" s="311">
        <f t="shared" si="9"/>
        <v>0</v>
      </c>
      <c r="BW33" s="311">
        <f t="shared" si="10"/>
        <v>0</v>
      </c>
      <c r="BX33" s="311">
        <f t="shared" si="11"/>
        <v>80661083.56688416</v>
      </c>
      <c r="BY33" s="311">
        <f t="shared" si="12"/>
        <v>0</v>
      </c>
    </row>
    <row r="34" spans="1:77" s="300" customFormat="1">
      <c r="A34" s="903">
        <v>15</v>
      </c>
      <c r="B34" s="105" t="s">
        <v>242</v>
      </c>
      <c r="C34" s="901" t="str">
        <f>INDEX('Medical Services Definitions'!$C$7:$C$33,MATCH($B34,'Medical Services Definitions'!$B$7:$B$33,0))</f>
        <v>Professional</v>
      </c>
      <c r="D34" s="212">
        <v>16255305.59721273</v>
      </c>
      <c r="E34" s="212">
        <v>0</v>
      </c>
      <c r="F34" s="311">
        <f t="shared" ref="F34:F37" si="30">SUM(D34:E34)</f>
        <v>16255305.59721273</v>
      </c>
      <c r="G34" s="212">
        <v>4259772.4727872685</v>
      </c>
      <c r="H34" s="212">
        <v>0</v>
      </c>
      <c r="I34" s="311">
        <f t="shared" ref="I34:I37" si="31">SUM(G34:H34)</f>
        <v>4259772.4727872685</v>
      </c>
      <c r="J34" s="311">
        <f t="shared" ref="J34:J37" si="32">F34+I34</f>
        <v>20515078.07</v>
      </c>
      <c r="K34" s="212">
        <v>811414.82635913871</v>
      </c>
      <c r="L34" s="212">
        <v>0</v>
      </c>
      <c r="M34" s="212">
        <v>0</v>
      </c>
      <c r="N34" s="212">
        <v>0</v>
      </c>
      <c r="O34" s="538">
        <v>0</v>
      </c>
      <c r="P34" s="204">
        <f t="shared" ref="P34:P37" si="33">SUM(J34:N34)</f>
        <v>21326492.896359138</v>
      </c>
      <c r="Q34" s="900">
        <f>P34-O34-'Schedule 3A_Income Statement'!CS50</f>
        <v>0</v>
      </c>
      <c r="R34" s="205"/>
      <c r="S34" s="212">
        <v>13600249.475214481</v>
      </c>
      <c r="T34" s="212">
        <v>0</v>
      </c>
      <c r="U34" s="311">
        <f t="shared" ref="U34:U37" si="34">SUM(S34:T34)</f>
        <v>13600249.475214481</v>
      </c>
      <c r="V34" s="212">
        <v>3553086.7847855231</v>
      </c>
      <c r="W34" s="212">
        <v>0</v>
      </c>
      <c r="X34" s="311">
        <f t="shared" ref="X34:X37" si="35">SUM(V34:W34)</f>
        <v>3553086.7847855231</v>
      </c>
      <c r="Y34" s="311">
        <f t="shared" ref="Y34:Y37" si="36">U34+X34</f>
        <v>17153336.260000005</v>
      </c>
      <c r="Z34" s="212">
        <v>5386817.2764035752</v>
      </c>
      <c r="AA34" s="212">
        <v>0</v>
      </c>
      <c r="AB34" s="212">
        <v>0</v>
      </c>
      <c r="AC34" s="212">
        <v>0</v>
      </c>
      <c r="AD34" s="538">
        <v>0</v>
      </c>
      <c r="AE34" s="204">
        <f t="shared" ref="AE34:AE37" si="37">SUM(Y34:AC34)</f>
        <v>22540153.536403582</v>
      </c>
      <c r="AF34" s="900">
        <f>AE34-AD34-'Schedule 3A_Income Statement'!CT50</f>
        <v>0</v>
      </c>
      <c r="AG34" s="205"/>
      <c r="AH34" s="212">
        <v>0</v>
      </c>
      <c r="AI34" s="212">
        <v>0</v>
      </c>
      <c r="AJ34" s="311">
        <f t="shared" ref="AJ34:AJ37" si="38">SUM(AH34:AI34)</f>
        <v>0</v>
      </c>
      <c r="AK34" s="212">
        <v>0</v>
      </c>
      <c r="AL34" s="212">
        <v>0</v>
      </c>
      <c r="AM34" s="311">
        <f t="shared" ref="AM34:AM37" si="39">SUM(AK34:AL34)</f>
        <v>0</v>
      </c>
      <c r="AN34" s="311">
        <f t="shared" ref="AN34:AN37" si="40">AJ34+AM34</f>
        <v>0</v>
      </c>
      <c r="AO34" s="212">
        <v>0</v>
      </c>
      <c r="AP34" s="212">
        <v>0</v>
      </c>
      <c r="AQ34" s="212">
        <v>0</v>
      </c>
      <c r="AR34" s="212">
        <v>0</v>
      </c>
      <c r="AS34" s="538">
        <v>0</v>
      </c>
      <c r="AT34" s="204">
        <f t="shared" ref="AT34:AT37" si="41">SUM(AN34:AR34)</f>
        <v>0</v>
      </c>
      <c r="AU34" s="900">
        <f>AT34-AS34-'Schedule 3A_Income Statement'!CU50</f>
        <v>0</v>
      </c>
      <c r="AV34" s="205"/>
      <c r="AW34" s="212">
        <v>0</v>
      </c>
      <c r="AX34" s="212">
        <v>0</v>
      </c>
      <c r="AY34" s="311">
        <f t="shared" ref="AY34:AY37" si="42">SUM(AW34:AX34)</f>
        <v>0</v>
      </c>
      <c r="AZ34" s="212">
        <v>0</v>
      </c>
      <c r="BA34" s="212">
        <v>0</v>
      </c>
      <c r="BB34" s="311">
        <f t="shared" ref="BB34:BB37" si="43">SUM(AZ34:BA34)</f>
        <v>0</v>
      </c>
      <c r="BC34" s="311">
        <f t="shared" ref="BC34:BC37" si="44">AY34+BB34</f>
        <v>0</v>
      </c>
      <c r="BD34" s="212">
        <v>0</v>
      </c>
      <c r="BE34" s="212">
        <v>0</v>
      </c>
      <c r="BF34" s="212">
        <v>0</v>
      </c>
      <c r="BG34" s="212">
        <v>0</v>
      </c>
      <c r="BH34" s="538">
        <v>0</v>
      </c>
      <c r="BI34" s="204">
        <f t="shared" ref="BI34:BI37" si="45">SUM(BC34:BG34)</f>
        <v>0</v>
      </c>
      <c r="BJ34" s="900">
        <f>BI34-BH34-'Schedule 3A_Income Statement'!CV50</f>
        <v>0</v>
      </c>
      <c r="BL34" s="311">
        <f t="shared" si="29"/>
        <v>29855555.072427213</v>
      </c>
      <c r="BM34" s="311">
        <f t="shared" si="0"/>
        <v>0</v>
      </c>
      <c r="BN34" s="311">
        <f t="shared" si="1"/>
        <v>29855555.072427213</v>
      </c>
      <c r="BO34" s="311">
        <f t="shared" si="2"/>
        <v>7812859.2575727915</v>
      </c>
      <c r="BP34" s="311">
        <f t="shared" si="3"/>
        <v>0</v>
      </c>
      <c r="BQ34" s="311">
        <f t="shared" si="4"/>
        <v>7812859.2575727915</v>
      </c>
      <c r="BR34" s="311">
        <f t="shared" si="5"/>
        <v>37668414.330000006</v>
      </c>
      <c r="BS34" s="311">
        <f t="shared" si="6"/>
        <v>6198232.102762714</v>
      </c>
      <c r="BT34" s="311">
        <f t="shared" si="7"/>
        <v>0</v>
      </c>
      <c r="BU34" s="311">
        <f t="shared" si="8"/>
        <v>0</v>
      </c>
      <c r="BV34" s="311">
        <f t="shared" si="9"/>
        <v>0</v>
      </c>
      <c r="BW34" s="311">
        <f t="shared" si="10"/>
        <v>0</v>
      </c>
      <c r="BX34" s="311">
        <f t="shared" si="11"/>
        <v>43866646.43276272</v>
      </c>
      <c r="BY34" s="311">
        <f t="shared" si="12"/>
        <v>0</v>
      </c>
    </row>
    <row r="35" spans="1:77" s="300" customFormat="1">
      <c r="A35" s="903">
        <v>16</v>
      </c>
      <c r="B35" s="105" t="s">
        <v>243</v>
      </c>
      <c r="C35" s="901" t="str">
        <f>INDEX('Medical Services Definitions'!$C$7:$C$33,MATCH($B35,'Medical Services Definitions'!$B$7:$B$33,0))</f>
        <v>Professional</v>
      </c>
      <c r="D35" s="212">
        <v>37669.459099999978</v>
      </c>
      <c r="E35" s="212">
        <v>0</v>
      </c>
      <c r="F35" s="311">
        <f t="shared" si="30"/>
        <v>37669.459099999978</v>
      </c>
      <c r="G35" s="212">
        <v>5317714.7009000033</v>
      </c>
      <c r="H35" s="212">
        <v>0</v>
      </c>
      <c r="I35" s="311">
        <f t="shared" si="31"/>
        <v>5317714.7009000033</v>
      </c>
      <c r="J35" s="311">
        <f t="shared" si="32"/>
        <v>5355384.1600000029</v>
      </c>
      <c r="K35" s="212">
        <v>214136.71555399988</v>
      </c>
      <c r="L35" s="212">
        <v>0</v>
      </c>
      <c r="M35" s="212">
        <v>0</v>
      </c>
      <c r="N35" s="212">
        <v>0</v>
      </c>
      <c r="O35" s="538">
        <v>0</v>
      </c>
      <c r="P35" s="204">
        <f t="shared" si="33"/>
        <v>5569520.8755540028</v>
      </c>
      <c r="Q35" s="900">
        <f>P35-O35-'Schedule 3A_Income Statement'!CS51</f>
        <v>0</v>
      </c>
      <c r="R35" s="205"/>
      <c r="S35" s="212">
        <v>24543.111500000017</v>
      </c>
      <c r="T35" s="212">
        <v>0</v>
      </c>
      <c r="U35" s="311">
        <f t="shared" si="34"/>
        <v>24543.111500000017</v>
      </c>
      <c r="V35" s="212">
        <v>4594452.908499999</v>
      </c>
      <c r="W35" s="212">
        <v>0</v>
      </c>
      <c r="X35" s="311">
        <f t="shared" si="35"/>
        <v>4594452.908499999</v>
      </c>
      <c r="Y35" s="311">
        <f t="shared" si="36"/>
        <v>4618996.0199999986</v>
      </c>
      <c r="Z35" s="212">
        <v>1511731.3959298779</v>
      </c>
      <c r="AA35" s="212">
        <v>0</v>
      </c>
      <c r="AB35" s="212">
        <v>0</v>
      </c>
      <c r="AC35" s="212">
        <v>0</v>
      </c>
      <c r="AD35" s="538">
        <v>0</v>
      </c>
      <c r="AE35" s="204">
        <f t="shared" si="37"/>
        <v>6130727.4159298763</v>
      </c>
      <c r="AF35" s="900">
        <f>AE35-AD35-'Schedule 3A_Income Statement'!CT51</f>
        <v>0</v>
      </c>
      <c r="AG35" s="205"/>
      <c r="AH35" s="212">
        <v>0</v>
      </c>
      <c r="AI35" s="212">
        <v>0</v>
      </c>
      <c r="AJ35" s="311">
        <f t="shared" si="38"/>
        <v>0</v>
      </c>
      <c r="AK35" s="212">
        <v>0</v>
      </c>
      <c r="AL35" s="212">
        <v>0</v>
      </c>
      <c r="AM35" s="311">
        <f t="shared" si="39"/>
        <v>0</v>
      </c>
      <c r="AN35" s="311">
        <f t="shared" si="40"/>
        <v>0</v>
      </c>
      <c r="AO35" s="212">
        <v>0</v>
      </c>
      <c r="AP35" s="212">
        <v>0</v>
      </c>
      <c r="AQ35" s="212">
        <v>0</v>
      </c>
      <c r="AR35" s="212">
        <v>0</v>
      </c>
      <c r="AS35" s="538">
        <v>0</v>
      </c>
      <c r="AT35" s="204">
        <f t="shared" si="41"/>
        <v>0</v>
      </c>
      <c r="AU35" s="900">
        <f>AT35-AS35-'Schedule 3A_Income Statement'!CU51</f>
        <v>0</v>
      </c>
      <c r="AV35" s="205"/>
      <c r="AW35" s="212">
        <v>0</v>
      </c>
      <c r="AX35" s="212">
        <v>0</v>
      </c>
      <c r="AY35" s="311">
        <f t="shared" si="42"/>
        <v>0</v>
      </c>
      <c r="AZ35" s="212">
        <v>0</v>
      </c>
      <c r="BA35" s="212">
        <v>0</v>
      </c>
      <c r="BB35" s="311">
        <f t="shared" si="43"/>
        <v>0</v>
      </c>
      <c r="BC35" s="311">
        <f t="shared" si="44"/>
        <v>0</v>
      </c>
      <c r="BD35" s="212">
        <v>0</v>
      </c>
      <c r="BE35" s="212">
        <v>0</v>
      </c>
      <c r="BF35" s="212">
        <v>0</v>
      </c>
      <c r="BG35" s="212">
        <v>0</v>
      </c>
      <c r="BH35" s="538">
        <v>0</v>
      </c>
      <c r="BI35" s="204">
        <f t="shared" si="45"/>
        <v>0</v>
      </c>
      <c r="BJ35" s="900">
        <f>BI35-BH35-'Schedule 3A_Income Statement'!CV51</f>
        <v>0</v>
      </c>
      <c r="BL35" s="311">
        <f t="shared" si="29"/>
        <v>62212.570599999992</v>
      </c>
      <c r="BM35" s="311">
        <f t="shared" si="0"/>
        <v>0</v>
      </c>
      <c r="BN35" s="311">
        <f t="shared" si="1"/>
        <v>62212.570599999992</v>
      </c>
      <c r="BO35" s="311">
        <f t="shared" si="2"/>
        <v>9912167.6094000023</v>
      </c>
      <c r="BP35" s="311">
        <f t="shared" si="3"/>
        <v>0</v>
      </c>
      <c r="BQ35" s="311">
        <f t="shared" si="4"/>
        <v>9912167.6094000023</v>
      </c>
      <c r="BR35" s="311">
        <f t="shared" si="5"/>
        <v>9974380.1800000016</v>
      </c>
      <c r="BS35" s="311">
        <f t="shared" si="6"/>
        <v>1725868.1114838778</v>
      </c>
      <c r="BT35" s="311">
        <f t="shared" si="7"/>
        <v>0</v>
      </c>
      <c r="BU35" s="311">
        <f t="shared" si="8"/>
        <v>0</v>
      </c>
      <c r="BV35" s="311">
        <f t="shared" si="9"/>
        <v>0</v>
      </c>
      <c r="BW35" s="311">
        <f t="shared" si="10"/>
        <v>0</v>
      </c>
      <c r="BX35" s="311">
        <f t="shared" si="11"/>
        <v>11700248.291483879</v>
      </c>
      <c r="BY35" s="311">
        <f t="shared" si="12"/>
        <v>0</v>
      </c>
    </row>
    <row r="36" spans="1:77" s="300" customFormat="1">
      <c r="A36" s="903">
        <v>17</v>
      </c>
      <c r="B36" s="105" t="s">
        <v>244</v>
      </c>
      <c r="C36" s="901" t="str">
        <f>INDEX('Medical Services Definitions'!$C$7:$C$33,MATCH($B36,'Medical Services Definitions'!$B$7:$B$33,0))</f>
        <v>Professional</v>
      </c>
      <c r="D36" s="212">
        <v>0</v>
      </c>
      <c r="E36" s="212">
        <v>0</v>
      </c>
      <c r="F36" s="311">
        <f t="shared" si="30"/>
        <v>0</v>
      </c>
      <c r="G36" s="212">
        <v>2075092.71</v>
      </c>
      <c r="H36" s="212">
        <v>0</v>
      </c>
      <c r="I36" s="311">
        <f t="shared" si="31"/>
        <v>2075092.71</v>
      </c>
      <c r="J36" s="311">
        <f t="shared" si="32"/>
        <v>2075092.71</v>
      </c>
      <c r="K36" s="212">
        <v>83054.888553090583</v>
      </c>
      <c r="L36" s="212">
        <v>0</v>
      </c>
      <c r="M36" s="212">
        <v>0</v>
      </c>
      <c r="N36" s="212">
        <v>0</v>
      </c>
      <c r="O36" s="538">
        <v>0</v>
      </c>
      <c r="P36" s="204">
        <f t="shared" si="33"/>
        <v>2158147.5985530904</v>
      </c>
      <c r="Q36" s="900">
        <f>P36-O36-'Schedule 3A_Income Statement'!CS52</f>
        <v>0</v>
      </c>
      <c r="R36" s="205"/>
      <c r="S36" s="212">
        <v>0</v>
      </c>
      <c r="T36" s="212">
        <v>0</v>
      </c>
      <c r="U36" s="311">
        <f t="shared" si="34"/>
        <v>0</v>
      </c>
      <c r="V36" s="212">
        <v>1790309.6700000004</v>
      </c>
      <c r="W36" s="212">
        <v>0</v>
      </c>
      <c r="X36" s="311">
        <f t="shared" si="35"/>
        <v>1790309.6700000004</v>
      </c>
      <c r="Y36" s="311">
        <f t="shared" si="36"/>
        <v>1790309.6700000004</v>
      </c>
      <c r="Z36" s="212">
        <v>498717.40427065524</v>
      </c>
      <c r="AA36" s="212">
        <v>0</v>
      </c>
      <c r="AB36" s="212">
        <v>0</v>
      </c>
      <c r="AC36" s="212">
        <v>0</v>
      </c>
      <c r="AD36" s="538">
        <v>0</v>
      </c>
      <c r="AE36" s="204">
        <f t="shared" si="37"/>
        <v>2289027.0742706554</v>
      </c>
      <c r="AF36" s="900">
        <f>AE36-AD36-'Schedule 3A_Income Statement'!CT52</f>
        <v>0</v>
      </c>
      <c r="AG36" s="205"/>
      <c r="AH36" s="212">
        <v>0</v>
      </c>
      <c r="AI36" s="212">
        <v>0</v>
      </c>
      <c r="AJ36" s="311">
        <f t="shared" si="38"/>
        <v>0</v>
      </c>
      <c r="AK36" s="212">
        <v>0</v>
      </c>
      <c r="AL36" s="212">
        <v>0</v>
      </c>
      <c r="AM36" s="311">
        <f t="shared" si="39"/>
        <v>0</v>
      </c>
      <c r="AN36" s="311">
        <f t="shared" si="40"/>
        <v>0</v>
      </c>
      <c r="AO36" s="212">
        <v>0</v>
      </c>
      <c r="AP36" s="212">
        <v>0</v>
      </c>
      <c r="AQ36" s="212">
        <v>0</v>
      </c>
      <c r="AR36" s="212">
        <v>0</v>
      </c>
      <c r="AS36" s="538">
        <v>0</v>
      </c>
      <c r="AT36" s="204">
        <f t="shared" si="41"/>
        <v>0</v>
      </c>
      <c r="AU36" s="900">
        <f>AT36-AS36-'Schedule 3A_Income Statement'!CU52</f>
        <v>0</v>
      </c>
      <c r="AV36" s="205"/>
      <c r="AW36" s="212">
        <v>0</v>
      </c>
      <c r="AX36" s="212">
        <v>0</v>
      </c>
      <c r="AY36" s="311">
        <f t="shared" si="42"/>
        <v>0</v>
      </c>
      <c r="AZ36" s="212">
        <v>0</v>
      </c>
      <c r="BA36" s="212">
        <v>0</v>
      </c>
      <c r="BB36" s="311">
        <f t="shared" si="43"/>
        <v>0</v>
      </c>
      <c r="BC36" s="311">
        <f t="shared" si="44"/>
        <v>0</v>
      </c>
      <c r="BD36" s="212">
        <v>0</v>
      </c>
      <c r="BE36" s="212">
        <v>0</v>
      </c>
      <c r="BF36" s="212">
        <v>0</v>
      </c>
      <c r="BG36" s="212">
        <v>0</v>
      </c>
      <c r="BH36" s="538">
        <v>0</v>
      </c>
      <c r="BI36" s="204">
        <f t="shared" si="45"/>
        <v>0</v>
      </c>
      <c r="BJ36" s="900">
        <f>BI36-BH36-'Schedule 3A_Income Statement'!CV52</f>
        <v>0</v>
      </c>
      <c r="BL36" s="311">
        <f t="shared" si="29"/>
        <v>0</v>
      </c>
      <c r="BM36" s="311">
        <f t="shared" si="0"/>
        <v>0</v>
      </c>
      <c r="BN36" s="311">
        <f t="shared" si="1"/>
        <v>0</v>
      </c>
      <c r="BO36" s="311">
        <f t="shared" si="2"/>
        <v>3865402.3800000004</v>
      </c>
      <c r="BP36" s="311">
        <f t="shared" si="3"/>
        <v>0</v>
      </c>
      <c r="BQ36" s="311">
        <f t="shared" si="4"/>
        <v>3865402.3800000004</v>
      </c>
      <c r="BR36" s="311">
        <f t="shared" si="5"/>
        <v>3865402.3800000004</v>
      </c>
      <c r="BS36" s="311">
        <f t="shared" si="6"/>
        <v>581772.29282374587</v>
      </c>
      <c r="BT36" s="311">
        <f t="shared" si="7"/>
        <v>0</v>
      </c>
      <c r="BU36" s="311">
        <f t="shared" si="8"/>
        <v>0</v>
      </c>
      <c r="BV36" s="311">
        <f t="shared" si="9"/>
        <v>0</v>
      </c>
      <c r="BW36" s="311">
        <f t="shared" si="10"/>
        <v>0</v>
      </c>
      <c r="BX36" s="311">
        <f t="shared" si="11"/>
        <v>4447174.6728237458</v>
      </c>
      <c r="BY36" s="311">
        <f t="shared" si="12"/>
        <v>0</v>
      </c>
    </row>
    <row r="37" spans="1:77" s="300" customFormat="1">
      <c r="A37" s="903">
        <v>18</v>
      </c>
      <c r="B37" s="105" t="s">
        <v>245</v>
      </c>
      <c r="C37" s="901" t="str">
        <f>INDEX('Medical Services Definitions'!$C$7:$C$33,MATCH($B37,'Medical Services Definitions'!$B$7:$B$33,0))</f>
        <v>Professional</v>
      </c>
      <c r="D37" s="212">
        <v>13493.769300000005</v>
      </c>
      <c r="E37" s="212">
        <v>0</v>
      </c>
      <c r="F37" s="311">
        <f t="shared" si="30"/>
        <v>13493.769300000005</v>
      </c>
      <c r="G37" s="212">
        <v>866670.2906999999</v>
      </c>
      <c r="H37" s="212">
        <v>0</v>
      </c>
      <c r="I37" s="311">
        <f t="shared" si="31"/>
        <v>866670.2906999999</v>
      </c>
      <c r="J37" s="311">
        <f t="shared" si="32"/>
        <v>880164.05999999994</v>
      </c>
      <c r="K37" s="212">
        <v>34636.509960635216</v>
      </c>
      <c r="L37" s="212">
        <v>0</v>
      </c>
      <c r="M37" s="212">
        <v>0</v>
      </c>
      <c r="N37" s="212">
        <v>0</v>
      </c>
      <c r="O37" s="538">
        <v>0</v>
      </c>
      <c r="P37" s="204">
        <f t="shared" si="33"/>
        <v>914800.56996063516</v>
      </c>
      <c r="Q37" s="900">
        <f>P37-O37-'Schedule 3A_Income Statement'!CS53</f>
        <v>0</v>
      </c>
      <c r="R37" s="205"/>
      <c r="S37" s="212">
        <v>7137.8460981489916</v>
      </c>
      <c r="T37" s="212">
        <v>0</v>
      </c>
      <c r="U37" s="311">
        <f t="shared" si="34"/>
        <v>7137.8460981489916</v>
      </c>
      <c r="V37" s="212">
        <v>702652.84390185087</v>
      </c>
      <c r="W37" s="212">
        <v>0</v>
      </c>
      <c r="X37" s="311">
        <f t="shared" si="35"/>
        <v>702652.84390185087</v>
      </c>
      <c r="Y37" s="311">
        <f t="shared" si="36"/>
        <v>709790.68999999983</v>
      </c>
      <c r="Z37" s="212">
        <v>186631.6359986373</v>
      </c>
      <c r="AA37" s="212">
        <v>0</v>
      </c>
      <c r="AB37" s="212">
        <v>0</v>
      </c>
      <c r="AC37" s="212">
        <v>0</v>
      </c>
      <c r="AD37" s="538">
        <v>0</v>
      </c>
      <c r="AE37" s="204">
        <f t="shared" si="37"/>
        <v>896422.32599863713</v>
      </c>
      <c r="AF37" s="900">
        <f>AE37-AD37-'Schedule 3A_Income Statement'!CT53</f>
        <v>0</v>
      </c>
      <c r="AG37" s="205"/>
      <c r="AH37" s="212">
        <v>0</v>
      </c>
      <c r="AI37" s="212">
        <v>0</v>
      </c>
      <c r="AJ37" s="311">
        <f t="shared" si="38"/>
        <v>0</v>
      </c>
      <c r="AK37" s="212">
        <v>0</v>
      </c>
      <c r="AL37" s="212">
        <v>0</v>
      </c>
      <c r="AM37" s="311">
        <f t="shared" si="39"/>
        <v>0</v>
      </c>
      <c r="AN37" s="311">
        <f t="shared" si="40"/>
        <v>0</v>
      </c>
      <c r="AO37" s="212">
        <v>0</v>
      </c>
      <c r="AP37" s="212">
        <v>0</v>
      </c>
      <c r="AQ37" s="212">
        <v>0</v>
      </c>
      <c r="AR37" s="212">
        <v>0</v>
      </c>
      <c r="AS37" s="538">
        <v>0</v>
      </c>
      <c r="AT37" s="204">
        <f t="shared" si="41"/>
        <v>0</v>
      </c>
      <c r="AU37" s="900">
        <f>AT37-AS37-'Schedule 3A_Income Statement'!CU53</f>
        <v>0</v>
      </c>
      <c r="AV37" s="205"/>
      <c r="AW37" s="212">
        <v>0</v>
      </c>
      <c r="AX37" s="212">
        <v>0</v>
      </c>
      <c r="AY37" s="311">
        <f t="shared" si="42"/>
        <v>0</v>
      </c>
      <c r="AZ37" s="212">
        <v>0</v>
      </c>
      <c r="BA37" s="212">
        <v>0</v>
      </c>
      <c r="BB37" s="311">
        <f t="shared" si="43"/>
        <v>0</v>
      </c>
      <c r="BC37" s="311">
        <f t="shared" si="44"/>
        <v>0</v>
      </c>
      <c r="BD37" s="212">
        <v>0</v>
      </c>
      <c r="BE37" s="212">
        <v>0</v>
      </c>
      <c r="BF37" s="212">
        <v>0</v>
      </c>
      <c r="BG37" s="212">
        <v>0</v>
      </c>
      <c r="BH37" s="538">
        <v>0</v>
      </c>
      <c r="BI37" s="204">
        <f t="shared" si="45"/>
        <v>0</v>
      </c>
      <c r="BJ37" s="900">
        <f>BI37-BH37-'Schedule 3A_Income Statement'!CV53</f>
        <v>0</v>
      </c>
      <c r="BL37" s="311">
        <f t="shared" si="29"/>
        <v>20631.615398148999</v>
      </c>
      <c r="BM37" s="311">
        <f t="shared" si="0"/>
        <v>0</v>
      </c>
      <c r="BN37" s="311">
        <f t="shared" si="1"/>
        <v>20631.615398148999</v>
      </c>
      <c r="BO37" s="311">
        <f t="shared" si="2"/>
        <v>1569323.1346018508</v>
      </c>
      <c r="BP37" s="311">
        <f t="shared" si="3"/>
        <v>0</v>
      </c>
      <c r="BQ37" s="311">
        <f t="shared" si="4"/>
        <v>1569323.1346018508</v>
      </c>
      <c r="BR37" s="311">
        <f t="shared" si="5"/>
        <v>1589954.7499999998</v>
      </c>
      <c r="BS37" s="311">
        <f t="shared" si="6"/>
        <v>221268.14595927252</v>
      </c>
      <c r="BT37" s="311">
        <f t="shared" si="7"/>
        <v>0</v>
      </c>
      <c r="BU37" s="311">
        <f t="shared" si="8"/>
        <v>0</v>
      </c>
      <c r="BV37" s="311">
        <f t="shared" si="9"/>
        <v>0</v>
      </c>
      <c r="BW37" s="311">
        <f t="shared" si="10"/>
        <v>0</v>
      </c>
      <c r="BX37" s="311">
        <f t="shared" si="11"/>
        <v>1811222.8959592723</v>
      </c>
      <c r="BY37" s="311">
        <f t="shared" si="12"/>
        <v>0</v>
      </c>
    </row>
    <row r="38" spans="1:77" s="300" customFormat="1">
      <c r="A38" s="903">
        <v>19</v>
      </c>
      <c r="B38" s="107" t="s">
        <v>246</v>
      </c>
      <c r="C38" s="901" t="str">
        <f>INDEX('Medical Services Definitions'!$C$7:$C$33,MATCH($B38,'Medical Services Definitions'!$B$7:$B$33,0))</f>
        <v>Professional</v>
      </c>
      <c r="D38" s="212">
        <v>1689911.6406336739</v>
      </c>
      <c r="E38" s="212">
        <v>0</v>
      </c>
      <c r="F38" s="311">
        <f t="shared" si="13"/>
        <v>1689911.6406336739</v>
      </c>
      <c r="G38" s="212">
        <v>12741792.119366329</v>
      </c>
      <c r="H38" s="212">
        <v>0</v>
      </c>
      <c r="I38" s="311">
        <f t="shared" si="14"/>
        <v>12741792.119366329</v>
      </c>
      <c r="J38" s="311">
        <f t="shared" si="15"/>
        <v>14431703.760000004</v>
      </c>
      <c r="K38" s="212">
        <v>571737.13091552211</v>
      </c>
      <c r="L38" s="212">
        <v>75529.07224671224</v>
      </c>
      <c r="M38" s="212">
        <v>0</v>
      </c>
      <c r="N38" s="212">
        <v>0</v>
      </c>
      <c r="O38" s="538">
        <v>0</v>
      </c>
      <c r="P38" s="204">
        <f t="shared" si="16"/>
        <v>15078969.963162238</v>
      </c>
      <c r="Q38" s="900">
        <f>P38-O38-'Schedule 3A_Income Statement'!CS54</f>
        <v>0</v>
      </c>
      <c r="R38" s="205"/>
      <c r="S38" s="212">
        <v>1479872.4890631309</v>
      </c>
      <c r="T38" s="212">
        <v>0</v>
      </c>
      <c r="U38" s="311">
        <f t="shared" si="17"/>
        <v>1479872.4890631309</v>
      </c>
      <c r="V38" s="212">
        <v>10535403.930936867</v>
      </c>
      <c r="W38" s="212">
        <v>0</v>
      </c>
      <c r="X38" s="311">
        <f t="shared" si="18"/>
        <v>10535403.930936867</v>
      </c>
      <c r="Y38" s="311">
        <f t="shared" si="19"/>
        <v>12015276.419999998</v>
      </c>
      <c r="Z38" s="212">
        <v>3466399.9020356457</v>
      </c>
      <c r="AA38" s="212">
        <v>74939.144053288372</v>
      </c>
      <c r="AB38" s="212">
        <v>0</v>
      </c>
      <c r="AC38" s="212">
        <v>0</v>
      </c>
      <c r="AD38" s="538">
        <v>0</v>
      </c>
      <c r="AE38" s="204">
        <f t="shared" si="20"/>
        <v>15556615.466088932</v>
      </c>
      <c r="AF38" s="900">
        <f>AE38-AD38-'Schedule 3A_Income Statement'!CT54</f>
        <v>0</v>
      </c>
      <c r="AG38" s="205"/>
      <c r="AH38" s="212">
        <v>0</v>
      </c>
      <c r="AI38" s="212">
        <v>0</v>
      </c>
      <c r="AJ38" s="311">
        <f t="shared" si="21"/>
        <v>0</v>
      </c>
      <c r="AK38" s="212">
        <v>0</v>
      </c>
      <c r="AL38" s="212">
        <v>0</v>
      </c>
      <c r="AM38" s="311">
        <f t="shared" si="22"/>
        <v>0</v>
      </c>
      <c r="AN38" s="311">
        <f t="shared" si="23"/>
        <v>0</v>
      </c>
      <c r="AO38" s="212">
        <v>0</v>
      </c>
      <c r="AP38" s="212">
        <v>0</v>
      </c>
      <c r="AQ38" s="212">
        <v>0</v>
      </c>
      <c r="AR38" s="212">
        <v>0</v>
      </c>
      <c r="AS38" s="538">
        <v>0</v>
      </c>
      <c r="AT38" s="204">
        <f t="shared" si="24"/>
        <v>0</v>
      </c>
      <c r="AU38" s="900">
        <f>AT38-AS38-'Schedule 3A_Income Statement'!CU54</f>
        <v>0</v>
      </c>
      <c r="AV38" s="205"/>
      <c r="AW38" s="212">
        <v>0</v>
      </c>
      <c r="AX38" s="212">
        <v>0</v>
      </c>
      <c r="AY38" s="311">
        <f t="shared" si="25"/>
        <v>0</v>
      </c>
      <c r="AZ38" s="212">
        <v>0</v>
      </c>
      <c r="BA38" s="212">
        <v>0</v>
      </c>
      <c r="BB38" s="311">
        <f t="shared" si="26"/>
        <v>0</v>
      </c>
      <c r="BC38" s="311">
        <f t="shared" si="27"/>
        <v>0</v>
      </c>
      <c r="BD38" s="212">
        <v>0</v>
      </c>
      <c r="BE38" s="212">
        <v>0</v>
      </c>
      <c r="BF38" s="212">
        <v>0</v>
      </c>
      <c r="BG38" s="212">
        <v>0</v>
      </c>
      <c r="BH38" s="538">
        <v>0</v>
      </c>
      <c r="BI38" s="204">
        <f t="shared" si="28"/>
        <v>0</v>
      </c>
      <c r="BJ38" s="900">
        <f>BI38-BH38-'Schedule 3A_Income Statement'!CV54</f>
        <v>0</v>
      </c>
      <c r="BL38" s="311">
        <f t="shared" si="29"/>
        <v>3169784.129696805</v>
      </c>
      <c r="BM38" s="311">
        <f t="shared" si="0"/>
        <v>0</v>
      </c>
      <c r="BN38" s="311">
        <f t="shared" si="1"/>
        <v>3169784.129696805</v>
      </c>
      <c r="BO38" s="311">
        <f t="shared" si="2"/>
        <v>23277196.050303198</v>
      </c>
      <c r="BP38" s="311">
        <f t="shared" si="3"/>
        <v>0</v>
      </c>
      <c r="BQ38" s="311">
        <f t="shared" si="4"/>
        <v>23277196.050303198</v>
      </c>
      <c r="BR38" s="311">
        <f t="shared" si="5"/>
        <v>26446980.18</v>
      </c>
      <c r="BS38" s="311">
        <f t="shared" si="6"/>
        <v>4038137.0329511678</v>
      </c>
      <c r="BT38" s="311">
        <f t="shared" si="7"/>
        <v>150468.21630000061</v>
      </c>
      <c r="BU38" s="311">
        <f t="shared" si="8"/>
        <v>0</v>
      </c>
      <c r="BV38" s="311">
        <f t="shared" si="9"/>
        <v>0</v>
      </c>
      <c r="BW38" s="311">
        <f t="shared" si="10"/>
        <v>0</v>
      </c>
      <c r="BX38" s="311">
        <f t="shared" si="11"/>
        <v>30635585.429251172</v>
      </c>
      <c r="BY38" s="311">
        <f t="shared" si="12"/>
        <v>0</v>
      </c>
    </row>
    <row r="39" spans="1:77" s="300" customFormat="1">
      <c r="A39" s="902">
        <v>20</v>
      </c>
      <c r="B39" s="105" t="s">
        <v>247</v>
      </c>
      <c r="C39" s="901" t="str">
        <f>INDEX('Medical Services Definitions'!$C$7:$C$33,MATCH($B39,'Medical Services Definitions'!$B$7:$B$33,0))</f>
        <v>Professional</v>
      </c>
      <c r="D39" s="212">
        <v>3371635.5497000022</v>
      </c>
      <c r="E39" s="212">
        <v>0</v>
      </c>
      <c r="F39" s="311">
        <f t="shared" si="13"/>
        <v>3371635.5497000022</v>
      </c>
      <c r="G39" s="212">
        <v>10109217.190300021</v>
      </c>
      <c r="H39" s="212">
        <v>0</v>
      </c>
      <c r="I39" s="311">
        <f t="shared" si="14"/>
        <v>10109217.190300021</v>
      </c>
      <c r="J39" s="311">
        <f t="shared" si="15"/>
        <v>13480852.740000024</v>
      </c>
      <c r="K39" s="212">
        <v>193886.96634867173</v>
      </c>
      <c r="L39" s="212">
        <v>0</v>
      </c>
      <c r="M39" s="212">
        <v>0</v>
      </c>
      <c r="N39" s="212">
        <v>0</v>
      </c>
      <c r="O39" s="538">
        <v>0</v>
      </c>
      <c r="P39" s="204">
        <f t="shared" si="16"/>
        <v>13674739.706348697</v>
      </c>
      <c r="Q39" s="900">
        <f>P39-O39-'Schedule 3A_Income Statement'!CS55</f>
        <v>2.7939677238464355E-8</v>
      </c>
      <c r="R39" s="205"/>
      <c r="S39" s="212">
        <v>2858556.618826319</v>
      </c>
      <c r="T39" s="212">
        <v>0</v>
      </c>
      <c r="U39" s="311">
        <f t="shared" si="17"/>
        <v>2858556.618826319</v>
      </c>
      <c r="V39" s="212">
        <v>10177806.731173677</v>
      </c>
      <c r="W39" s="212">
        <v>0</v>
      </c>
      <c r="X39" s="311">
        <f t="shared" si="18"/>
        <v>10177806.731173677</v>
      </c>
      <c r="Y39" s="311">
        <f t="shared" si="19"/>
        <v>13036363.349999996</v>
      </c>
      <c r="Z39" s="212">
        <v>1382556.8238971741</v>
      </c>
      <c r="AA39" s="212">
        <v>0</v>
      </c>
      <c r="AB39" s="212">
        <v>0</v>
      </c>
      <c r="AC39" s="212">
        <v>0</v>
      </c>
      <c r="AD39" s="538">
        <v>0</v>
      </c>
      <c r="AE39" s="204">
        <f t="shared" si="20"/>
        <v>14418920.17389717</v>
      </c>
      <c r="AF39" s="900">
        <f>AE39-AD39-'Schedule 3A_Income Statement'!CT55</f>
        <v>0</v>
      </c>
      <c r="AG39" s="205"/>
      <c r="AH39" s="212">
        <v>0</v>
      </c>
      <c r="AI39" s="212">
        <v>0</v>
      </c>
      <c r="AJ39" s="311">
        <f t="shared" si="21"/>
        <v>0</v>
      </c>
      <c r="AK39" s="212">
        <v>0</v>
      </c>
      <c r="AL39" s="212">
        <v>0</v>
      </c>
      <c r="AM39" s="311">
        <f t="shared" si="22"/>
        <v>0</v>
      </c>
      <c r="AN39" s="311">
        <f t="shared" si="23"/>
        <v>0</v>
      </c>
      <c r="AO39" s="212">
        <v>0</v>
      </c>
      <c r="AP39" s="212">
        <v>0</v>
      </c>
      <c r="AQ39" s="212">
        <v>0</v>
      </c>
      <c r="AR39" s="212">
        <v>0</v>
      </c>
      <c r="AS39" s="538">
        <v>0</v>
      </c>
      <c r="AT39" s="204">
        <f t="shared" si="24"/>
        <v>0</v>
      </c>
      <c r="AU39" s="900">
        <f>AT39-AS39-'Schedule 3A_Income Statement'!CU55</f>
        <v>0</v>
      </c>
      <c r="AV39" s="205"/>
      <c r="AW39" s="212">
        <v>0</v>
      </c>
      <c r="AX39" s="212">
        <v>0</v>
      </c>
      <c r="AY39" s="311">
        <f t="shared" si="25"/>
        <v>0</v>
      </c>
      <c r="AZ39" s="212">
        <v>0</v>
      </c>
      <c r="BA39" s="212">
        <v>0</v>
      </c>
      <c r="BB39" s="311">
        <f t="shared" si="26"/>
        <v>0</v>
      </c>
      <c r="BC39" s="311">
        <f t="shared" si="27"/>
        <v>0</v>
      </c>
      <c r="BD39" s="212">
        <v>0</v>
      </c>
      <c r="BE39" s="212">
        <v>0</v>
      </c>
      <c r="BF39" s="212">
        <v>0</v>
      </c>
      <c r="BG39" s="212">
        <v>0</v>
      </c>
      <c r="BH39" s="538">
        <v>0</v>
      </c>
      <c r="BI39" s="204">
        <f t="shared" si="28"/>
        <v>0</v>
      </c>
      <c r="BJ39" s="900">
        <f>BI39-BH39-'Schedule 3A_Income Statement'!CV55</f>
        <v>0</v>
      </c>
      <c r="BL39" s="311">
        <f t="shared" si="29"/>
        <v>6230192.1685263216</v>
      </c>
      <c r="BM39" s="311">
        <f t="shared" si="0"/>
        <v>0</v>
      </c>
      <c r="BN39" s="311">
        <f t="shared" si="1"/>
        <v>6230192.1685263216</v>
      </c>
      <c r="BO39" s="311">
        <f t="shared" si="2"/>
        <v>20287023.921473697</v>
      </c>
      <c r="BP39" s="311">
        <f t="shared" si="3"/>
        <v>0</v>
      </c>
      <c r="BQ39" s="311">
        <f t="shared" si="4"/>
        <v>20287023.921473697</v>
      </c>
      <c r="BR39" s="311">
        <f t="shared" si="5"/>
        <v>26517216.090000018</v>
      </c>
      <c r="BS39" s="311">
        <f t="shared" si="6"/>
        <v>1576443.7902458459</v>
      </c>
      <c r="BT39" s="311">
        <f t="shared" si="7"/>
        <v>0</v>
      </c>
      <c r="BU39" s="311">
        <f t="shared" si="8"/>
        <v>0</v>
      </c>
      <c r="BV39" s="311">
        <f t="shared" si="9"/>
        <v>0</v>
      </c>
      <c r="BW39" s="311">
        <f t="shared" si="10"/>
        <v>0</v>
      </c>
      <c r="BX39" s="311">
        <f t="shared" si="11"/>
        <v>28093659.880245864</v>
      </c>
      <c r="BY39" s="311">
        <f t="shared" si="12"/>
        <v>2.7939677238464355E-8</v>
      </c>
    </row>
    <row r="40" spans="1:77" s="300" customFormat="1">
      <c r="A40" s="903">
        <v>21</v>
      </c>
      <c r="B40" s="107" t="s">
        <v>248</v>
      </c>
      <c r="C40" s="901" t="str">
        <f>INDEX('Medical Services Definitions'!$C$7:$C$33,MATCH($B40,'Medical Services Definitions'!$B$7:$B$33,0))</f>
        <v>Professional</v>
      </c>
      <c r="D40" s="212">
        <v>3695730.4397394182</v>
      </c>
      <c r="E40" s="212">
        <v>0</v>
      </c>
      <c r="F40" s="311">
        <f t="shared" si="13"/>
        <v>3695730.4397394182</v>
      </c>
      <c r="G40" s="212">
        <v>1905035.4902605801</v>
      </c>
      <c r="H40" s="212">
        <v>0</v>
      </c>
      <c r="I40" s="311">
        <f t="shared" si="14"/>
        <v>1905035.4902605801</v>
      </c>
      <c r="J40" s="311">
        <f t="shared" si="15"/>
        <v>5600765.9299999978</v>
      </c>
      <c r="K40" s="212">
        <v>225734.7199289421</v>
      </c>
      <c r="L40" s="212">
        <v>96266.070390977795</v>
      </c>
      <c r="M40" s="212">
        <v>0</v>
      </c>
      <c r="N40" s="212">
        <v>0</v>
      </c>
      <c r="O40" s="538">
        <v>0</v>
      </c>
      <c r="P40" s="204">
        <f t="shared" si="16"/>
        <v>5922766.7203199174</v>
      </c>
      <c r="Q40" s="900">
        <f>P40-O40-'Schedule 3A_Income Statement'!CS56</f>
        <v>0</v>
      </c>
      <c r="R40" s="205"/>
      <c r="S40" s="212">
        <v>3385379.3072451907</v>
      </c>
      <c r="T40" s="212">
        <v>0</v>
      </c>
      <c r="U40" s="311">
        <f t="shared" si="17"/>
        <v>3385379.3072451907</v>
      </c>
      <c r="V40" s="212">
        <v>1609918.6427548076</v>
      </c>
      <c r="W40" s="212">
        <v>0</v>
      </c>
      <c r="X40" s="311">
        <f t="shared" si="18"/>
        <v>1609918.6427548076</v>
      </c>
      <c r="Y40" s="311">
        <f t="shared" si="19"/>
        <v>4995297.9499999983</v>
      </c>
      <c r="Z40" s="212">
        <v>1773405.3299561909</v>
      </c>
      <c r="AA40" s="212">
        <v>92762.461585672267</v>
      </c>
      <c r="AB40" s="212">
        <v>0</v>
      </c>
      <c r="AC40" s="212">
        <v>0</v>
      </c>
      <c r="AD40" s="538">
        <v>0</v>
      </c>
      <c r="AE40" s="204">
        <f t="shared" si="20"/>
        <v>6861465.7415418616</v>
      </c>
      <c r="AF40" s="900">
        <f>AE40-AD40-'Schedule 3A_Income Statement'!CT56</f>
        <v>0</v>
      </c>
      <c r="AG40" s="205"/>
      <c r="AH40" s="212">
        <v>0</v>
      </c>
      <c r="AI40" s="212">
        <v>0</v>
      </c>
      <c r="AJ40" s="311">
        <f t="shared" si="21"/>
        <v>0</v>
      </c>
      <c r="AK40" s="212">
        <v>0</v>
      </c>
      <c r="AL40" s="212">
        <v>0</v>
      </c>
      <c r="AM40" s="311">
        <f t="shared" si="22"/>
        <v>0</v>
      </c>
      <c r="AN40" s="311">
        <f t="shared" si="23"/>
        <v>0</v>
      </c>
      <c r="AO40" s="212">
        <v>0</v>
      </c>
      <c r="AP40" s="212">
        <v>0</v>
      </c>
      <c r="AQ40" s="212">
        <v>0</v>
      </c>
      <c r="AR40" s="212">
        <v>0</v>
      </c>
      <c r="AS40" s="538">
        <v>0</v>
      </c>
      <c r="AT40" s="204">
        <f t="shared" si="24"/>
        <v>0</v>
      </c>
      <c r="AU40" s="900">
        <f>AT40-AS40-'Schedule 3A_Income Statement'!CU56</f>
        <v>0</v>
      </c>
      <c r="AV40" s="205"/>
      <c r="AW40" s="212">
        <v>0</v>
      </c>
      <c r="AX40" s="212">
        <v>0</v>
      </c>
      <c r="AY40" s="311">
        <f t="shared" si="25"/>
        <v>0</v>
      </c>
      <c r="AZ40" s="212">
        <v>0</v>
      </c>
      <c r="BA40" s="212">
        <v>0</v>
      </c>
      <c r="BB40" s="311">
        <f t="shared" si="26"/>
        <v>0</v>
      </c>
      <c r="BC40" s="311">
        <f t="shared" si="27"/>
        <v>0</v>
      </c>
      <c r="BD40" s="212">
        <v>0</v>
      </c>
      <c r="BE40" s="212">
        <v>0</v>
      </c>
      <c r="BF40" s="212">
        <v>0</v>
      </c>
      <c r="BG40" s="212">
        <v>0</v>
      </c>
      <c r="BH40" s="538">
        <v>0</v>
      </c>
      <c r="BI40" s="204">
        <f t="shared" si="28"/>
        <v>0</v>
      </c>
      <c r="BJ40" s="900">
        <f>BI40-BH40-'Schedule 3A_Income Statement'!CV56</f>
        <v>0</v>
      </c>
      <c r="BL40" s="311">
        <f t="shared" si="29"/>
        <v>7081109.7469846085</v>
      </c>
      <c r="BM40" s="311">
        <f t="shared" si="0"/>
        <v>0</v>
      </c>
      <c r="BN40" s="311">
        <f t="shared" si="1"/>
        <v>7081109.7469846085</v>
      </c>
      <c r="BO40" s="311">
        <f t="shared" si="2"/>
        <v>3514954.1330153877</v>
      </c>
      <c r="BP40" s="311">
        <f t="shared" si="3"/>
        <v>0</v>
      </c>
      <c r="BQ40" s="311">
        <f t="shared" si="4"/>
        <v>3514954.1330153877</v>
      </c>
      <c r="BR40" s="311">
        <f t="shared" si="5"/>
        <v>10596063.879999995</v>
      </c>
      <c r="BS40" s="311">
        <f t="shared" si="6"/>
        <v>1999140.049885133</v>
      </c>
      <c r="BT40" s="311">
        <f t="shared" si="7"/>
        <v>189028.53197665006</v>
      </c>
      <c r="BU40" s="311">
        <f t="shared" si="8"/>
        <v>0</v>
      </c>
      <c r="BV40" s="311">
        <f t="shared" si="9"/>
        <v>0</v>
      </c>
      <c r="BW40" s="311">
        <f t="shared" si="10"/>
        <v>0</v>
      </c>
      <c r="BX40" s="311">
        <f t="shared" si="11"/>
        <v>12784232.461861778</v>
      </c>
      <c r="BY40" s="311">
        <f t="shared" si="12"/>
        <v>0</v>
      </c>
    </row>
    <row r="41" spans="1:77" s="300" customFormat="1">
      <c r="A41" s="902">
        <v>22</v>
      </c>
      <c r="B41" s="105" t="s">
        <v>249</v>
      </c>
      <c r="C41" s="891" t="str">
        <f>INDEX('Medical Services Definitions'!$C$7:$C$33,MATCH($B41,'Medical Services Definitions'!$B$7:$B$33,0))</f>
        <v>Outpatient</v>
      </c>
      <c r="D41" s="212">
        <v>7003.5325999999995</v>
      </c>
      <c r="E41" s="212">
        <v>0</v>
      </c>
      <c r="F41" s="311">
        <f t="shared" si="13"/>
        <v>7003.5325999999995</v>
      </c>
      <c r="G41" s="212">
        <v>14.2974</v>
      </c>
      <c r="H41" s="212">
        <v>0</v>
      </c>
      <c r="I41" s="311">
        <f t="shared" si="14"/>
        <v>14.2974</v>
      </c>
      <c r="J41" s="311">
        <f t="shared" si="15"/>
        <v>7017.83</v>
      </c>
      <c r="K41" s="212">
        <v>238.50058190716686</v>
      </c>
      <c r="L41" s="212">
        <v>0</v>
      </c>
      <c r="M41" s="212">
        <v>0</v>
      </c>
      <c r="N41" s="212">
        <v>0</v>
      </c>
      <c r="O41" s="538">
        <v>0</v>
      </c>
      <c r="P41" s="204">
        <f t="shared" si="16"/>
        <v>7256.3305819071666</v>
      </c>
      <c r="Q41" s="900">
        <f>P41-O41-'Schedule 3A_Income Statement'!CS57</f>
        <v>0</v>
      </c>
      <c r="R41" s="205"/>
      <c r="S41" s="212">
        <v>48.966099999999997</v>
      </c>
      <c r="T41" s="212">
        <v>0</v>
      </c>
      <c r="U41" s="311">
        <f t="shared" si="17"/>
        <v>48.966099999999997</v>
      </c>
      <c r="V41" s="212">
        <v>19.0139</v>
      </c>
      <c r="W41" s="212">
        <v>0</v>
      </c>
      <c r="X41" s="311">
        <f t="shared" si="18"/>
        <v>19.0139</v>
      </c>
      <c r="Y41" s="311">
        <f t="shared" si="19"/>
        <v>67.97999999999999</v>
      </c>
      <c r="Z41" s="212">
        <v>51.04385638267059</v>
      </c>
      <c r="AA41" s="212">
        <v>0</v>
      </c>
      <c r="AB41" s="212">
        <v>0</v>
      </c>
      <c r="AC41" s="212">
        <v>0</v>
      </c>
      <c r="AD41" s="538">
        <v>0</v>
      </c>
      <c r="AE41" s="204">
        <f t="shared" si="20"/>
        <v>119.02385638267057</v>
      </c>
      <c r="AF41" s="900">
        <f>AE41-AD41-'Schedule 3A_Income Statement'!CT57</f>
        <v>0</v>
      </c>
      <c r="AG41" s="205"/>
      <c r="AH41" s="212">
        <v>0</v>
      </c>
      <c r="AI41" s="212">
        <v>0</v>
      </c>
      <c r="AJ41" s="311">
        <f t="shared" si="21"/>
        <v>0</v>
      </c>
      <c r="AK41" s="212">
        <v>0</v>
      </c>
      <c r="AL41" s="212">
        <v>0</v>
      </c>
      <c r="AM41" s="311">
        <f t="shared" si="22"/>
        <v>0</v>
      </c>
      <c r="AN41" s="311">
        <f t="shared" si="23"/>
        <v>0</v>
      </c>
      <c r="AO41" s="212">
        <v>0</v>
      </c>
      <c r="AP41" s="212">
        <v>0</v>
      </c>
      <c r="AQ41" s="212">
        <v>0</v>
      </c>
      <c r="AR41" s="212">
        <v>0</v>
      </c>
      <c r="AS41" s="538">
        <v>0</v>
      </c>
      <c r="AT41" s="204">
        <f t="shared" si="24"/>
        <v>0</v>
      </c>
      <c r="AU41" s="900">
        <f>AT41-AS41-'Schedule 3A_Income Statement'!CU57</f>
        <v>0</v>
      </c>
      <c r="AV41" s="205"/>
      <c r="AW41" s="212">
        <v>0</v>
      </c>
      <c r="AX41" s="212">
        <v>0</v>
      </c>
      <c r="AY41" s="311">
        <f t="shared" si="25"/>
        <v>0</v>
      </c>
      <c r="AZ41" s="212">
        <v>0</v>
      </c>
      <c r="BA41" s="212">
        <v>0</v>
      </c>
      <c r="BB41" s="311">
        <f t="shared" si="26"/>
        <v>0</v>
      </c>
      <c r="BC41" s="311">
        <f t="shared" si="27"/>
        <v>0</v>
      </c>
      <c r="BD41" s="212">
        <v>0</v>
      </c>
      <c r="BE41" s="212">
        <v>0</v>
      </c>
      <c r="BF41" s="212">
        <v>0</v>
      </c>
      <c r="BG41" s="212">
        <v>0</v>
      </c>
      <c r="BH41" s="538">
        <v>0</v>
      </c>
      <c r="BI41" s="204">
        <f t="shared" si="28"/>
        <v>0</v>
      </c>
      <c r="BJ41" s="900">
        <f>BI41-BH41-'Schedule 3A_Income Statement'!CV57</f>
        <v>0</v>
      </c>
      <c r="BL41" s="311">
        <f t="shared" si="29"/>
        <v>7052.4986999999992</v>
      </c>
      <c r="BM41" s="311">
        <f t="shared" si="0"/>
        <v>0</v>
      </c>
      <c r="BN41" s="311">
        <f t="shared" si="1"/>
        <v>7052.4986999999992</v>
      </c>
      <c r="BO41" s="311">
        <f t="shared" si="2"/>
        <v>33.311300000000003</v>
      </c>
      <c r="BP41" s="311">
        <f t="shared" si="3"/>
        <v>0</v>
      </c>
      <c r="BQ41" s="311">
        <f t="shared" si="4"/>
        <v>33.311300000000003</v>
      </c>
      <c r="BR41" s="311">
        <f t="shared" si="5"/>
        <v>7085.8099999999995</v>
      </c>
      <c r="BS41" s="311">
        <f t="shared" si="6"/>
        <v>289.54443828983744</v>
      </c>
      <c r="BT41" s="311">
        <f t="shared" si="7"/>
        <v>0</v>
      </c>
      <c r="BU41" s="311">
        <f t="shared" si="8"/>
        <v>0</v>
      </c>
      <c r="BV41" s="311">
        <f t="shared" si="9"/>
        <v>0</v>
      </c>
      <c r="BW41" s="311">
        <f t="shared" si="10"/>
        <v>0</v>
      </c>
      <c r="BX41" s="311">
        <f t="shared" si="11"/>
        <v>7375.3544382898372</v>
      </c>
      <c r="BY41" s="311">
        <f t="shared" si="12"/>
        <v>0</v>
      </c>
    </row>
    <row r="42" spans="1:77" s="300" customFormat="1">
      <c r="A42" s="903">
        <v>23</v>
      </c>
      <c r="B42" s="107" t="s">
        <v>524</v>
      </c>
      <c r="C42" s="901" t="str">
        <f>INDEX('Medical Services Definitions'!$C$7:$C$33,MATCH($B42,'Medical Services Definitions'!$B$7:$B$33,0))</f>
        <v>Professional</v>
      </c>
      <c r="D42" s="212">
        <v>1398.2600000000002</v>
      </c>
      <c r="E42" s="212">
        <v>3534027.6482120077</v>
      </c>
      <c r="F42" s="311">
        <f t="shared" si="13"/>
        <v>3535425.9082120075</v>
      </c>
      <c r="G42" s="212">
        <v>0</v>
      </c>
      <c r="H42" s="212">
        <v>1078004.8264300555</v>
      </c>
      <c r="I42" s="311">
        <f t="shared" si="14"/>
        <v>1078004.8264300555</v>
      </c>
      <c r="J42" s="311">
        <f t="shared" si="15"/>
        <v>4613430.7346420633</v>
      </c>
      <c r="K42" s="212">
        <v>45.247328659162804</v>
      </c>
      <c r="L42" s="212">
        <v>0</v>
      </c>
      <c r="M42" s="212">
        <v>0</v>
      </c>
      <c r="N42" s="212">
        <v>0</v>
      </c>
      <c r="O42" s="538">
        <v>0</v>
      </c>
      <c r="P42" s="204">
        <f t="shared" si="16"/>
        <v>4613475.9819707228</v>
      </c>
      <c r="Q42" s="900">
        <f>P42-O42-'Schedule 3A_Income Statement'!CS58</f>
        <v>-283984.40035795327</v>
      </c>
      <c r="R42" s="205"/>
      <c r="S42" s="212">
        <v>312.46359999999999</v>
      </c>
      <c r="T42" s="212">
        <v>3540465.2543980619</v>
      </c>
      <c r="U42" s="311">
        <f t="shared" si="17"/>
        <v>3540777.7179980618</v>
      </c>
      <c r="V42" s="212">
        <v>141.21639999999999</v>
      </c>
      <c r="W42" s="212">
        <v>1077124.3309598379</v>
      </c>
      <c r="X42" s="311">
        <f t="shared" si="18"/>
        <v>1077265.5473598379</v>
      </c>
      <c r="Y42" s="311">
        <f t="shared" si="19"/>
        <v>4618043.2653578995</v>
      </c>
      <c r="Z42" s="212">
        <v>142.98086259388867</v>
      </c>
      <c r="AA42" s="212">
        <v>0</v>
      </c>
      <c r="AB42" s="212">
        <v>0</v>
      </c>
      <c r="AC42" s="212">
        <v>0</v>
      </c>
      <c r="AD42" s="538">
        <v>0</v>
      </c>
      <c r="AE42" s="204">
        <f t="shared" si="20"/>
        <v>4618186.2462204937</v>
      </c>
      <c r="AF42" s="900">
        <f>AE42-AD42-'Schedule 3A_Income Statement'!CT58</f>
        <v>-272474.78964211326</v>
      </c>
      <c r="AG42" s="205"/>
      <c r="AH42" s="212">
        <v>0</v>
      </c>
      <c r="AI42" s="212">
        <v>0</v>
      </c>
      <c r="AJ42" s="311">
        <f t="shared" si="21"/>
        <v>0</v>
      </c>
      <c r="AK42" s="212">
        <v>0</v>
      </c>
      <c r="AL42" s="212">
        <v>0</v>
      </c>
      <c r="AM42" s="311">
        <f t="shared" si="22"/>
        <v>0</v>
      </c>
      <c r="AN42" s="311">
        <f t="shared" si="23"/>
        <v>0</v>
      </c>
      <c r="AO42" s="212">
        <v>0</v>
      </c>
      <c r="AP42" s="212">
        <v>0</v>
      </c>
      <c r="AQ42" s="212">
        <v>0</v>
      </c>
      <c r="AR42" s="212">
        <v>0</v>
      </c>
      <c r="AS42" s="538">
        <v>0</v>
      </c>
      <c r="AT42" s="204">
        <f t="shared" si="24"/>
        <v>0</v>
      </c>
      <c r="AU42" s="900">
        <f>AT42-AS42-'Schedule 3A_Income Statement'!CU58</f>
        <v>0</v>
      </c>
      <c r="AV42" s="205"/>
      <c r="AW42" s="212">
        <v>0</v>
      </c>
      <c r="AX42" s="212">
        <v>0</v>
      </c>
      <c r="AY42" s="311">
        <f t="shared" si="25"/>
        <v>0</v>
      </c>
      <c r="AZ42" s="212">
        <v>0</v>
      </c>
      <c r="BA42" s="212">
        <v>0</v>
      </c>
      <c r="BB42" s="311">
        <f t="shared" si="26"/>
        <v>0</v>
      </c>
      <c r="BC42" s="311">
        <f t="shared" si="27"/>
        <v>0</v>
      </c>
      <c r="BD42" s="212">
        <v>0</v>
      </c>
      <c r="BE42" s="212">
        <v>0</v>
      </c>
      <c r="BF42" s="212">
        <v>0</v>
      </c>
      <c r="BG42" s="212">
        <v>0</v>
      </c>
      <c r="BH42" s="538">
        <v>0</v>
      </c>
      <c r="BI42" s="204">
        <f t="shared" si="28"/>
        <v>0</v>
      </c>
      <c r="BJ42" s="900">
        <f>BI42-BH42-'Schedule 3A_Income Statement'!CV58</f>
        <v>0</v>
      </c>
      <c r="BL42" s="311">
        <f t="shared" si="29"/>
        <v>1710.7236000000003</v>
      </c>
      <c r="BM42" s="311">
        <f t="shared" si="0"/>
        <v>7074492.9026100691</v>
      </c>
      <c r="BN42" s="311">
        <f t="shared" si="1"/>
        <v>7076203.6262100693</v>
      </c>
      <c r="BO42" s="311">
        <f t="shared" si="2"/>
        <v>141.21639999999999</v>
      </c>
      <c r="BP42" s="311">
        <f t="shared" si="3"/>
        <v>2155129.1573898932</v>
      </c>
      <c r="BQ42" s="311">
        <f t="shared" si="4"/>
        <v>2155270.3737898935</v>
      </c>
      <c r="BR42" s="311">
        <f t="shared" si="5"/>
        <v>9231473.9999999627</v>
      </c>
      <c r="BS42" s="311">
        <f t="shared" si="6"/>
        <v>188.22819125305148</v>
      </c>
      <c r="BT42" s="311">
        <f t="shared" si="7"/>
        <v>0</v>
      </c>
      <c r="BU42" s="311">
        <f t="shared" si="8"/>
        <v>0</v>
      </c>
      <c r="BV42" s="311">
        <f t="shared" si="9"/>
        <v>0</v>
      </c>
      <c r="BW42" s="311">
        <f t="shared" si="10"/>
        <v>0</v>
      </c>
      <c r="BX42" s="311">
        <f t="shared" si="11"/>
        <v>9231662.2281912155</v>
      </c>
      <c r="BY42" s="311">
        <f t="shared" si="12"/>
        <v>-556459.19000006653</v>
      </c>
    </row>
    <row r="43" spans="1:77" s="300" customFormat="1" ht="15" customHeight="1">
      <c r="A43" s="902">
        <v>24</v>
      </c>
      <c r="B43" s="509" t="s">
        <v>1431</v>
      </c>
      <c r="C43" s="105" t="str">
        <f>INDEX('Medical Services Definitions'!$C$7:$C$33,MATCH($B43,'Medical Services Definitions'!$B$7:$B$33,0))</f>
        <v>Professional</v>
      </c>
      <c r="D43" s="212">
        <v>0</v>
      </c>
      <c r="E43" s="212">
        <v>0</v>
      </c>
      <c r="F43" s="311">
        <f t="shared" si="13"/>
        <v>0</v>
      </c>
      <c r="G43" s="212">
        <v>0</v>
      </c>
      <c r="H43" s="212">
        <v>0</v>
      </c>
      <c r="I43" s="311">
        <f t="shared" si="14"/>
        <v>0</v>
      </c>
      <c r="J43" s="311">
        <f t="shared" si="15"/>
        <v>0</v>
      </c>
      <c r="K43" s="212">
        <v>0</v>
      </c>
      <c r="L43" s="212">
        <v>0</v>
      </c>
      <c r="M43" s="212">
        <v>0</v>
      </c>
      <c r="N43" s="212">
        <v>0</v>
      </c>
      <c r="O43" s="538">
        <v>0</v>
      </c>
      <c r="P43" s="204">
        <f t="shared" si="16"/>
        <v>0</v>
      </c>
      <c r="Q43" s="900">
        <f>P43-O43-'Schedule 3A_Income Statement'!CS59</f>
        <v>0</v>
      </c>
      <c r="R43" s="205"/>
      <c r="S43" s="212">
        <v>0</v>
      </c>
      <c r="T43" s="212">
        <v>0</v>
      </c>
      <c r="U43" s="311">
        <f t="shared" si="17"/>
        <v>0</v>
      </c>
      <c r="V43" s="212">
        <v>0</v>
      </c>
      <c r="W43" s="212">
        <v>0</v>
      </c>
      <c r="X43" s="311">
        <f t="shared" si="18"/>
        <v>0</v>
      </c>
      <c r="Y43" s="311">
        <f t="shared" si="19"/>
        <v>0</v>
      </c>
      <c r="Z43" s="212">
        <v>0</v>
      </c>
      <c r="AA43" s="212">
        <v>0</v>
      </c>
      <c r="AB43" s="212">
        <v>0</v>
      </c>
      <c r="AC43" s="212">
        <v>0</v>
      </c>
      <c r="AD43" s="538">
        <v>0</v>
      </c>
      <c r="AE43" s="204">
        <f t="shared" si="20"/>
        <v>0</v>
      </c>
      <c r="AF43" s="900">
        <f>AE43-AD43-'Schedule 3A_Income Statement'!CT59</f>
        <v>0</v>
      </c>
      <c r="AG43" s="205"/>
      <c r="AH43" s="212">
        <v>0</v>
      </c>
      <c r="AI43" s="212">
        <v>0</v>
      </c>
      <c r="AJ43" s="311">
        <f t="shared" si="21"/>
        <v>0</v>
      </c>
      <c r="AK43" s="212">
        <v>0</v>
      </c>
      <c r="AL43" s="212">
        <v>0</v>
      </c>
      <c r="AM43" s="311">
        <f t="shared" si="22"/>
        <v>0</v>
      </c>
      <c r="AN43" s="311">
        <f t="shared" si="23"/>
        <v>0</v>
      </c>
      <c r="AO43" s="212">
        <v>0</v>
      </c>
      <c r="AP43" s="212">
        <v>0</v>
      </c>
      <c r="AQ43" s="212">
        <v>0</v>
      </c>
      <c r="AR43" s="212">
        <v>0</v>
      </c>
      <c r="AS43" s="538">
        <v>0</v>
      </c>
      <c r="AT43" s="204">
        <f t="shared" si="24"/>
        <v>0</v>
      </c>
      <c r="AU43" s="900">
        <f>AT43-AS43-'Schedule 3A_Income Statement'!CU59</f>
        <v>0</v>
      </c>
      <c r="AV43" s="205"/>
      <c r="AW43" s="212">
        <v>0</v>
      </c>
      <c r="AX43" s="212">
        <v>0</v>
      </c>
      <c r="AY43" s="311">
        <f t="shared" si="25"/>
        <v>0</v>
      </c>
      <c r="AZ43" s="212">
        <v>0</v>
      </c>
      <c r="BA43" s="212">
        <v>0</v>
      </c>
      <c r="BB43" s="311">
        <f t="shared" si="26"/>
        <v>0</v>
      </c>
      <c r="BC43" s="311">
        <f t="shared" si="27"/>
        <v>0</v>
      </c>
      <c r="BD43" s="212">
        <v>0</v>
      </c>
      <c r="BE43" s="212">
        <v>0</v>
      </c>
      <c r="BF43" s="212">
        <v>0</v>
      </c>
      <c r="BG43" s="212">
        <v>0</v>
      </c>
      <c r="BH43" s="538">
        <v>0</v>
      </c>
      <c r="BI43" s="204">
        <f t="shared" si="28"/>
        <v>0</v>
      </c>
      <c r="BJ43" s="900">
        <f>BI43-BH43-'Schedule 3A_Income Statement'!CV59</f>
        <v>0</v>
      </c>
      <c r="BL43" s="311">
        <f t="shared" si="29"/>
        <v>0</v>
      </c>
      <c r="BM43" s="311">
        <f t="shared" si="0"/>
        <v>0</v>
      </c>
      <c r="BN43" s="311">
        <f t="shared" si="1"/>
        <v>0</v>
      </c>
      <c r="BO43" s="311">
        <f t="shared" si="2"/>
        <v>0</v>
      </c>
      <c r="BP43" s="311">
        <f t="shared" si="3"/>
        <v>0</v>
      </c>
      <c r="BQ43" s="311">
        <f t="shared" si="4"/>
        <v>0</v>
      </c>
      <c r="BR43" s="311">
        <f t="shared" si="5"/>
        <v>0</v>
      </c>
      <c r="BS43" s="311">
        <f t="shared" si="6"/>
        <v>0</v>
      </c>
      <c r="BT43" s="311">
        <f t="shared" si="7"/>
        <v>0</v>
      </c>
      <c r="BU43" s="311">
        <f t="shared" si="8"/>
        <v>0</v>
      </c>
      <c r="BV43" s="311">
        <f t="shared" si="9"/>
        <v>0</v>
      </c>
      <c r="BW43" s="311">
        <f t="shared" si="10"/>
        <v>0</v>
      </c>
      <c r="BX43" s="311">
        <f t="shared" si="11"/>
        <v>0</v>
      </c>
      <c r="BY43" s="311">
        <f t="shared" si="12"/>
        <v>0</v>
      </c>
    </row>
    <row r="44" spans="1:77" s="300" customFormat="1">
      <c r="A44" s="902">
        <v>25</v>
      </c>
      <c r="B44" s="105" t="s">
        <v>252</v>
      </c>
      <c r="C44" s="533" t="str">
        <f>INDEX('Medical Services Definitions'!$C$7:$C$33,MATCH($B44,'Medical Services Definitions'!$B$7:$B$33,0))</f>
        <v>Professional</v>
      </c>
      <c r="D44" s="212">
        <v>803733.75795768166</v>
      </c>
      <c r="E44" s="212">
        <v>0</v>
      </c>
      <c r="F44" s="311">
        <f t="shared" si="13"/>
        <v>803733.75795768166</v>
      </c>
      <c r="G44" s="212">
        <v>798793.57204231888</v>
      </c>
      <c r="H44" s="212">
        <v>0</v>
      </c>
      <c r="I44" s="311">
        <f t="shared" si="14"/>
        <v>798793.57204231888</v>
      </c>
      <c r="J44" s="311">
        <f t="shared" si="15"/>
        <v>1602527.3300000005</v>
      </c>
      <c r="K44" s="212">
        <v>63161.629176331815</v>
      </c>
      <c r="L44" s="212">
        <v>-761483.34929326433</v>
      </c>
      <c r="M44" s="212">
        <v>-1426644.9587714504</v>
      </c>
      <c r="N44" s="212">
        <v>0</v>
      </c>
      <c r="O44" s="538">
        <v>0</v>
      </c>
      <c r="P44" s="204">
        <f t="shared" si="16"/>
        <v>-522439.34888838232</v>
      </c>
      <c r="Q44" s="900">
        <f>P44-O44-'Schedule 3A_Income Statement'!CS60</f>
        <v>-1426644.95877145</v>
      </c>
      <c r="R44" s="205"/>
      <c r="S44" s="212">
        <v>582264.77110000036</v>
      </c>
      <c r="T44" s="212">
        <v>0</v>
      </c>
      <c r="U44" s="311">
        <f t="shared" si="17"/>
        <v>582264.77110000036</v>
      </c>
      <c r="V44" s="212">
        <v>698262.73889999965</v>
      </c>
      <c r="W44" s="212">
        <v>0</v>
      </c>
      <c r="X44" s="311">
        <f t="shared" si="18"/>
        <v>698262.73889999965</v>
      </c>
      <c r="Y44" s="311">
        <f t="shared" si="19"/>
        <v>1280527.51</v>
      </c>
      <c r="Z44" s="212">
        <v>410195.65653797274</v>
      </c>
      <c r="AA44" s="212">
        <v>-739814.53070673556</v>
      </c>
      <c r="AB44" s="212">
        <v>-1379965.6712285497</v>
      </c>
      <c r="AC44" s="212">
        <v>0</v>
      </c>
      <c r="AD44" s="538">
        <v>0</v>
      </c>
      <c r="AE44" s="204">
        <f t="shared" si="20"/>
        <v>-429057.0353973126</v>
      </c>
      <c r="AF44" s="900">
        <f>AE44-AD44-'Schedule 3A_Income Statement'!CT60</f>
        <v>-1379965.6712285499</v>
      </c>
      <c r="AG44" s="205"/>
      <c r="AH44" s="212">
        <v>0</v>
      </c>
      <c r="AI44" s="212">
        <v>0</v>
      </c>
      <c r="AJ44" s="311">
        <f t="shared" si="21"/>
        <v>0</v>
      </c>
      <c r="AK44" s="212">
        <v>0</v>
      </c>
      <c r="AL44" s="212">
        <v>0</v>
      </c>
      <c r="AM44" s="311">
        <f t="shared" si="22"/>
        <v>0</v>
      </c>
      <c r="AN44" s="311">
        <f t="shared" si="23"/>
        <v>0</v>
      </c>
      <c r="AO44" s="212">
        <v>0</v>
      </c>
      <c r="AP44" s="212">
        <v>0</v>
      </c>
      <c r="AQ44" s="212">
        <v>0</v>
      </c>
      <c r="AR44" s="212">
        <v>0</v>
      </c>
      <c r="AS44" s="538">
        <v>0</v>
      </c>
      <c r="AT44" s="204">
        <f t="shared" si="24"/>
        <v>0</v>
      </c>
      <c r="AU44" s="900">
        <f>AT44-AS44-'Schedule 3A_Income Statement'!CU60</f>
        <v>0</v>
      </c>
      <c r="AV44" s="205"/>
      <c r="AW44" s="212">
        <v>0</v>
      </c>
      <c r="AX44" s="212">
        <v>0</v>
      </c>
      <c r="AY44" s="311">
        <f t="shared" si="25"/>
        <v>0</v>
      </c>
      <c r="AZ44" s="212">
        <v>0</v>
      </c>
      <c r="BA44" s="212">
        <v>0</v>
      </c>
      <c r="BB44" s="311">
        <f t="shared" si="26"/>
        <v>0</v>
      </c>
      <c r="BC44" s="311">
        <f t="shared" si="27"/>
        <v>0</v>
      </c>
      <c r="BD44" s="212">
        <v>0</v>
      </c>
      <c r="BE44" s="212">
        <v>0</v>
      </c>
      <c r="BF44" s="212">
        <v>0</v>
      </c>
      <c r="BG44" s="212">
        <v>0</v>
      </c>
      <c r="BH44" s="538">
        <v>0</v>
      </c>
      <c r="BI44" s="204">
        <f t="shared" si="28"/>
        <v>0</v>
      </c>
      <c r="BJ44" s="900">
        <f>BI44-BH44-'Schedule 3A_Income Statement'!CV60</f>
        <v>0</v>
      </c>
      <c r="BL44" s="311">
        <f t="shared" si="29"/>
        <v>1385998.529057682</v>
      </c>
      <c r="BM44" s="311">
        <f t="shared" si="0"/>
        <v>0</v>
      </c>
      <c r="BN44" s="311">
        <f t="shared" si="1"/>
        <v>1385998.529057682</v>
      </c>
      <c r="BO44" s="311">
        <f t="shared" si="2"/>
        <v>1497056.3109423185</v>
      </c>
      <c r="BP44" s="311">
        <f t="shared" si="3"/>
        <v>0</v>
      </c>
      <c r="BQ44" s="311">
        <f t="shared" si="4"/>
        <v>1497056.3109423185</v>
      </c>
      <c r="BR44" s="311">
        <f t="shared" si="5"/>
        <v>2883054.8400000008</v>
      </c>
      <c r="BS44" s="311">
        <f t="shared" si="6"/>
        <v>473357.28571430454</v>
      </c>
      <c r="BT44" s="311">
        <f t="shared" si="7"/>
        <v>-1501297.88</v>
      </c>
      <c r="BU44" s="311">
        <f t="shared" si="8"/>
        <v>-2806610.63</v>
      </c>
      <c r="BV44" s="311">
        <f t="shared" si="9"/>
        <v>0</v>
      </c>
      <c r="BW44" s="311">
        <f t="shared" si="10"/>
        <v>0</v>
      </c>
      <c r="BX44" s="311">
        <f t="shared" si="11"/>
        <v>-951496.38428569492</v>
      </c>
      <c r="BY44" s="311">
        <f t="shared" si="12"/>
        <v>-2806610.63</v>
      </c>
    </row>
    <row r="45" spans="1:77" s="300" customFormat="1" ht="15" customHeight="1">
      <c r="A45" s="903">
        <v>26</v>
      </c>
      <c r="B45" s="107" t="s">
        <v>53</v>
      </c>
      <c r="C45" s="107"/>
      <c r="D45" s="206">
        <f>SUM(D18:D44)-D27-D29</f>
        <v>240347835.08579454</v>
      </c>
      <c r="E45" s="206">
        <f t="shared" ref="E45:H45" si="46">SUM(E18:E44)-E27-E29</f>
        <v>3534027.6482120077</v>
      </c>
      <c r="F45" s="206">
        <f t="shared" si="13"/>
        <v>243881862.73400655</v>
      </c>
      <c r="G45" s="206">
        <f t="shared" ref="G45:O45" si="47">SUM(G18:G44)-G27-G29</f>
        <v>116415056.69633308</v>
      </c>
      <c r="H45" s="206">
        <f t="shared" si="46"/>
        <v>1078004.8264300555</v>
      </c>
      <c r="I45" s="206">
        <f t="shared" si="14"/>
        <v>117493061.52276313</v>
      </c>
      <c r="J45" s="206">
        <f t="shared" si="15"/>
        <v>361374924.25676966</v>
      </c>
      <c r="K45" s="206">
        <f t="shared" si="47"/>
        <v>9107608.803199023</v>
      </c>
      <c r="L45" s="206">
        <f t="shared" si="47"/>
        <v>3801265.2460288317</v>
      </c>
      <c r="M45" s="206">
        <f t="shared" si="47"/>
        <v>-1426644.9587714504</v>
      </c>
      <c r="N45" s="206">
        <f t="shared" si="47"/>
        <v>0</v>
      </c>
      <c r="O45" s="206">
        <f t="shared" si="47"/>
        <v>0</v>
      </c>
      <c r="P45" s="206">
        <f t="shared" si="16"/>
        <v>372857153.34722608</v>
      </c>
      <c r="Q45" s="904">
        <f>P45-O45-(SUM('Schedule 3A_Income Statement'!$CS$34:$CS$60)-'Schedule 3A_Income Statement'!$CS$43-'Schedule 3A_Income Statement'!$CS$45)</f>
        <v>-1426644.9587714076</v>
      </c>
      <c r="R45" s="205"/>
      <c r="S45" s="206">
        <f>SUM(S18:S44)-S27-S29</f>
        <v>208843388.9855091</v>
      </c>
      <c r="T45" s="206">
        <f t="shared" ref="T45" si="48">SUM(T18:T44)-T27-T29</f>
        <v>3540465.2543980619</v>
      </c>
      <c r="U45" s="206">
        <f t="shared" si="17"/>
        <v>212383854.23990715</v>
      </c>
      <c r="V45" s="206">
        <f t="shared" ref="V45" si="49">SUM(V18:V44)-V27-V29</f>
        <v>103191386.81191194</v>
      </c>
      <c r="W45" s="206">
        <f t="shared" ref="W45" si="50">SUM(W18:W44)-W27-W29</f>
        <v>1077124.3309598379</v>
      </c>
      <c r="X45" s="206">
        <f t="shared" si="18"/>
        <v>104268511.14287178</v>
      </c>
      <c r="Y45" s="206">
        <f t="shared" si="19"/>
        <v>316652365.38277894</v>
      </c>
      <c r="Z45" s="206">
        <f t="shared" ref="Z45:AC45" si="51">SUM(Z18:Z44)-Z27-Z29</f>
        <v>57467022.866870105</v>
      </c>
      <c r="AA45" s="206">
        <f t="shared" si="51"/>
        <v>3638460.7011693055</v>
      </c>
      <c r="AB45" s="206">
        <f t="shared" si="51"/>
        <v>-1379965.6712285497</v>
      </c>
      <c r="AC45" s="206">
        <f t="shared" si="51"/>
        <v>0</v>
      </c>
      <c r="AD45" s="206">
        <f t="shared" ref="AD45" si="52">SUM(AD18:AD44)-AD27-AD29</f>
        <v>0</v>
      </c>
      <c r="AE45" s="206">
        <f t="shared" si="20"/>
        <v>376377883.27958983</v>
      </c>
      <c r="AF45" s="904">
        <f>AE45-AD45-(SUM('Schedule 3A_Income Statement'!$CT$34:$CT$60)-'Schedule 3A_Income Statement'!$CT$43-'Schedule 3A_Income Statement'!$CT$45)</f>
        <v>-1379965.6712284684</v>
      </c>
      <c r="AG45" s="205"/>
      <c r="AH45" s="206">
        <f>SUM(AH18:AH44)-AH27-AH29</f>
        <v>0</v>
      </c>
      <c r="AI45" s="206">
        <f t="shared" ref="AI45" si="53">SUM(AI18:AI44)-AI27-AI29</f>
        <v>0</v>
      </c>
      <c r="AJ45" s="206">
        <f t="shared" si="21"/>
        <v>0</v>
      </c>
      <c r="AK45" s="206">
        <f t="shared" ref="AK45" si="54">SUM(AK18:AK44)-AK27-AK29</f>
        <v>0</v>
      </c>
      <c r="AL45" s="206">
        <f t="shared" ref="AL45" si="55">SUM(AL18:AL44)-AL27-AL29</f>
        <v>0</v>
      </c>
      <c r="AM45" s="206">
        <f t="shared" si="22"/>
        <v>0</v>
      </c>
      <c r="AN45" s="206">
        <f t="shared" si="23"/>
        <v>0</v>
      </c>
      <c r="AO45" s="206">
        <f t="shared" ref="AO45:AR45" si="56">SUM(AO18:AO44)-AO27-AO29</f>
        <v>0</v>
      </c>
      <c r="AP45" s="206">
        <f t="shared" si="56"/>
        <v>0</v>
      </c>
      <c r="AQ45" s="206">
        <f t="shared" si="56"/>
        <v>0</v>
      </c>
      <c r="AR45" s="206">
        <f t="shared" si="56"/>
        <v>0</v>
      </c>
      <c r="AS45" s="206">
        <f t="shared" ref="AS45" si="57">SUM(AS18:AS44)-AS27-AS29</f>
        <v>0</v>
      </c>
      <c r="AT45" s="206">
        <f t="shared" si="24"/>
        <v>0</v>
      </c>
      <c r="AU45" s="904">
        <f>AT45-AS45-(SUM('Schedule 3A_Income Statement'!$CU$34:$CU$60)-'Schedule 3A_Income Statement'!$CU$43-'Schedule 3A_Income Statement'!$CU$45)</f>
        <v>0</v>
      </c>
      <c r="AV45" s="205"/>
      <c r="AW45" s="206">
        <f>SUM(AW18:AW44)-AW27-AW29</f>
        <v>0</v>
      </c>
      <c r="AX45" s="206">
        <f t="shared" ref="AX45" si="58">SUM(AX18:AX44)-AX27-AX29</f>
        <v>0</v>
      </c>
      <c r="AY45" s="206">
        <f t="shared" si="25"/>
        <v>0</v>
      </c>
      <c r="AZ45" s="206">
        <f t="shared" ref="AZ45" si="59">SUM(AZ18:AZ44)-AZ27-AZ29</f>
        <v>0</v>
      </c>
      <c r="BA45" s="206">
        <f t="shared" ref="BA45" si="60">SUM(BA18:BA44)-BA27-BA29</f>
        <v>0</v>
      </c>
      <c r="BB45" s="206">
        <f t="shared" si="26"/>
        <v>0</v>
      </c>
      <c r="BC45" s="206">
        <f t="shared" si="27"/>
        <v>0</v>
      </c>
      <c r="BD45" s="206">
        <f t="shared" ref="BD45:BG45" si="61">SUM(BD18:BD44)-BD27-BD29</f>
        <v>0</v>
      </c>
      <c r="BE45" s="206">
        <f t="shared" si="61"/>
        <v>0</v>
      </c>
      <c r="BF45" s="206">
        <f t="shared" si="61"/>
        <v>0</v>
      </c>
      <c r="BG45" s="206">
        <f t="shared" si="61"/>
        <v>0</v>
      </c>
      <c r="BH45" s="206">
        <f t="shared" ref="BH45" si="62">SUM(BH18:BH44)-BH27-BH29</f>
        <v>0</v>
      </c>
      <c r="BI45" s="206">
        <f t="shared" si="28"/>
        <v>0</v>
      </c>
      <c r="BJ45" s="904">
        <f>BI45-BH45-(SUM('Schedule 3A_Income Statement'!$CV$34:$CV$60)-'Schedule 3A_Income Statement'!$CV$43-'Schedule 3A_Income Statement'!$CV$45)</f>
        <v>0</v>
      </c>
      <c r="BL45" s="311">
        <f t="shared" si="29"/>
        <v>449191224.07130361</v>
      </c>
      <c r="BM45" s="311">
        <f t="shared" si="0"/>
        <v>7074492.9026100691</v>
      </c>
      <c r="BN45" s="311">
        <f t="shared" si="1"/>
        <v>456265716.97391367</v>
      </c>
      <c r="BO45" s="311">
        <f t="shared" si="2"/>
        <v>219606443.50824502</v>
      </c>
      <c r="BP45" s="311">
        <f t="shared" si="3"/>
        <v>2155129.1573898932</v>
      </c>
      <c r="BQ45" s="311">
        <f t="shared" si="4"/>
        <v>221761572.66563493</v>
      </c>
      <c r="BR45" s="311">
        <f t="shared" si="5"/>
        <v>678027289.63954854</v>
      </c>
      <c r="BS45" s="311">
        <f t="shared" si="6"/>
        <v>66574631.670069128</v>
      </c>
      <c r="BT45" s="311">
        <f t="shared" si="7"/>
        <v>7439725.9471981376</v>
      </c>
      <c r="BU45" s="311">
        <f t="shared" si="8"/>
        <v>-2806610.63</v>
      </c>
      <c r="BV45" s="311">
        <f t="shared" si="9"/>
        <v>0</v>
      </c>
      <c r="BW45" s="311">
        <f t="shared" si="10"/>
        <v>0</v>
      </c>
      <c r="BX45" s="311">
        <f t="shared" si="11"/>
        <v>749235036.62681592</v>
      </c>
      <c r="BY45" s="311">
        <f t="shared" si="12"/>
        <v>-2806610.629999876</v>
      </c>
    </row>
    <row r="46" spans="1:77" s="300" customFormat="1" ht="15" customHeight="1">
      <c r="A46" s="514"/>
      <c r="B46" s="215"/>
      <c r="C46" s="215"/>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L46" s="129"/>
      <c r="BM46" s="129"/>
      <c r="BN46" s="129"/>
      <c r="BO46" s="129"/>
      <c r="BP46" s="129"/>
      <c r="BQ46" s="129"/>
      <c r="BR46" s="129"/>
      <c r="BS46" s="129"/>
      <c r="BT46" s="129"/>
      <c r="BU46" s="129"/>
      <c r="BV46" s="129"/>
      <c r="BW46" s="129"/>
      <c r="BX46" s="129"/>
      <c r="BY46" s="129"/>
    </row>
    <row r="47" spans="1:77" s="300" customFormat="1">
      <c r="A47" s="512">
        <v>27</v>
      </c>
      <c r="B47" s="107" t="s">
        <v>226</v>
      </c>
      <c r="C47" s="107" t="s">
        <v>226</v>
      </c>
      <c r="D47" s="311">
        <f t="shared" ref="D47:H52" si="63">SUMIF($C$18:$C$45,$C47,D$18:D$45)</f>
        <v>0</v>
      </c>
      <c r="E47" s="311">
        <f t="shared" si="63"/>
        <v>0</v>
      </c>
      <c r="F47" s="311">
        <f t="shared" si="13"/>
        <v>0</v>
      </c>
      <c r="G47" s="311">
        <f t="shared" si="63"/>
        <v>3436370.8200000008</v>
      </c>
      <c r="H47" s="311">
        <f t="shared" si="63"/>
        <v>0</v>
      </c>
      <c r="I47" s="311">
        <f t="shared" ref="I47:I52" si="64">SUM(G47:H47)</f>
        <v>3436370.8200000008</v>
      </c>
      <c r="J47" s="311">
        <f t="shared" ref="J47:J52" si="65">F47+I47</f>
        <v>3436370.8200000008</v>
      </c>
      <c r="K47" s="311">
        <f t="shared" ref="K47:O52" si="66">SUMIF($C$18:$C$45,$C47,K$18:K$45)</f>
        <v>0</v>
      </c>
      <c r="L47" s="311">
        <f t="shared" si="66"/>
        <v>0</v>
      </c>
      <c r="M47" s="311">
        <f t="shared" si="66"/>
        <v>0</v>
      </c>
      <c r="N47" s="311">
        <f t="shared" si="66"/>
        <v>0</v>
      </c>
      <c r="O47" s="311">
        <f t="shared" si="66"/>
        <v>0</v>
      </c>
      <c r="P47" s="312">
        <f t="shared" ref="P47:P52" si="67">SUM(J47:N47)</f>
        <v>3436370.8200000008</v>
      </c>
      <c r="Q47" s="535"/>
      <c r="R47" s="129"/>
      <c r="S47" s="311">
        <f t="shared" ref="S47:W52" si="68">SUMIF($C$18:$C$45,$C47,S$18:S$45)</f>
        <v>0</v>
      </c>
      <c r="T47" s="311">
        <f t="shared" si="68"/>
        <v>0</v>
      </c>
      <c r="U47" s="311">
        <f t="shared" ref="U47:U52" si="69">SUM(S47:T47)</f>
        <v>0</v>
      </c>
      <c r="V47" s="311">
        <f t="shared" si="68"/>
        <v>3808094.6500000008</v>
      </c>
      <c r="W47" s="311">
        <f t="shared" si="68"/>
        <v>0</v>
      </c>
      <c r="X47" s="311">
        <f t="shared" ref="X47:X52" si="70">SUM(V47:W47)</f>
        <v>3808094.6500000008</v>
      </c>
      <c r="Y47" s="311">
        <f t="shared" ref="Y47:Y52" si="71">U47+X47</f>
        <v>3808094.6500000008</v>
      </c>
      <c r="Z47" s="311">
        <f t="shared" ref="Z47:AD52" si="72">SUMIF($C$18:$C$45,$C47,Z$18:Z$45)</f>
        <v>0</v>
      </c>
      <c r="AA47" s="311">
        <f t="shared" si="72"/>
        <v>0</v>
      </c>
      <c r="AB47" s="311">
        <f t="shared" si="72"/>
        <v>0</v>
      </c>
      <c r="AC47" s="311">
        <f t="shared" si="72"/>
        <v>0</v>
      </c>
      <c r="AD47" s="311">
        <f t="shared" si="72"/>
        <v>0</v>
      </c>
      <c r="AE47" s="312">
        <f t="shared" ref="AE47:AE52" si="73">SUM(Y47:AC47)</f>
        <v>3808094.6500000008</v>
      </c>
      <c r="AF47" s="535"/>
      <c r="AG47" s="129"/>
      <c r="AH47" s="311">
        <f t="shared" ref="AH47:AL52" si="74">SUMIF($C$18:$C$45,$C47,AH$18:AH$45)</f>
        <v>0</v>
      </c>
      <c r="AI47" s="311">
        <f t="shared" si="74"/>
        <v>0</v>
      </c>
      <c r="AJ47" s="311">
        <f t="shared" ref="AJ47:AJ52" si="75">SUM(AH47:AI47)</f>
        <v>0</v>
      </c>
      <c r="AK47" s="311">
        <f t="shared" si="74"/>
        <v>0</v>
      </c>
      <c r="AL47" s="311">
        <f t="shared" si="74"/>
        <v>0</v>
      </c>
      <c r="AM47" s="311">
        <f t="shared" ref="AM47:AM52" si="76">SUM(AK47:AL47)</f>
        <v>0</v>
      </c>
      <c r="AN47" s="311">
        <f t="shared" ref="AN47:AN52" si="77">AJ47+AM47</f>
        <v>0</v>
      </c>
      <c r="AO47" s="311">
        <f t="shared" ref="AO47:AS52" si="78">SUMIF($C$18:$C$45,$C47,AO$18:AO$45)</f>
        <v>0</v>
      </c>
      <c r="AP47" s="311">
        <f t="shared" si="78"/>
        <v>0</v>
      </c>
      <c r="AQ47" s="311">
        <f t="shared" si="78"/>
        <v>0</v>
      </c>
      <c r="AR47" s="311">
        <f t="shared" si="78"/>
        <v>0</v>
      </c>
      <c r="AS47" s="311">
        <f t="shared" si="78"/>
        <v>0</v>
      </c>
      <c r="AT47" s="312">
        <f t="shared" ref="AT47:AT52" si="79">SUM(AN47:AR47)</f>
        <v>0</v>
      </c>
      <c r="AU47" s="535"/>
      <c r="AV47" s="129"/>
      <c r="AW47" s="311">
        <f t="shared" ref="AW47:BA52" si="80">SUMIF($C$18:$C$45,$C47,AW$18:AW$45)</f>
        <v>0</v>
      </c>
      <c r="AX47" s="311">
        <f t="shared" si="80"/>
        <v>0</v>
      </c>
      <c r="AY47" s="311">
        <f t="shared" ref="AY47:AY52" si="81">SUM(AW47:AX47)</f>
        <v>0</v>
      </c>
      <c r="AZ47" s="311">
        <f t="shared" si="80"/>
        <v>0</v>
      </c>
      <c r="BA47" s="311">
        <f t="shared" si="80"/>
        <v>0</v>
      </c>
      <c r="BB47" s="311">
        <f t="shared" ref="BB47:BB52" si="82">SUM(AZ47:BA47)</f>
        <v>0</v>
      </c>
      <c r="BC47" s="311">
        <f t="shared" ref="BC47:BC52" si="83">AY47+BB47</f>
        <v>0</v>
      </c>
      <c r="BD47" s="311">
        <f t="shared" ref="BD47:BH52" si="84">SUMIF($C$18:$C$45,$C47,BD$18:BD$45)</f>
        <v>0</v>
      </c>
      <c r="BE47" s="311">
        <f t="shared" si="84"/>
        <v>0</v>
      </c>
      <c r="BF47" s="311">
        <f t="shared" si="84"/>
        <v>0</v>
      </c>
      <c r="BG47" s="311">
        <f t="shared" si="84"/>
        <v>0</v>
      </c>
      <c r="BH47" s="311">
        <f t="shared" si="84"/>
        <v>0</v>
      </c>
      <c r="BI47" s="312">
        <f t="shared" ref="BI47:BI52" si="85">SUM(BC47:BG47)</f>
        <v>0</v>
      </c>
      <c r="BJ47" s="535"/>
      <c r="BL47" s="311">
        <f t="shared" ref="BL47:BL52" si="86">D47+S47+AH47+AW47</f>
        <v>0</v>
      </c>
      <c r="BM47" s="311">
        <f t="shared" ref="BM47:BM52" si="87">E47+T47+AI47+AX47</f>
        <v>0</v>
      </c>
      <c r="BN47" s="311">
        <f t="shared" ref="BN47:BN52" si="88">F47+U47+AJ47+AY47</f>
        <v>0</v>
      </c>
      <c r="BO47" s="311">
        <f t="shared" ref="BO47:BO52" si="89">G47+V47+AK47+AZ47</f>
        <v>7244465.4700000016</v>
      </c>
      <c r="BP47" s="311">
        <f t="shared" ref="BP47:BP52" si="90">H47+W47+AL47+BA47</f>
        <v>0</v>
      </c>
      <c r="BQ47" s="311">
        <f t="shared" ref="BQ47:BQ52" si="91">I47+X47+AM47+BB47</f>
        <v>7244465.4700000016</v>
      </c>
      <c r="BR47" s="311">
        <f t="shared" ref="BR47:BR52" si="92">J47+Y47+AN47+BC47</f>
        <v>7244465.4700000016</v>
      </c>
      <c r="BS47" s="311">
        <f t="shared" ref="BS47:BS52" si="93">K47+Z47+AO47+BD47</f>
        <v>0</v>
      </c>
      <c r="BT47" s="311">
        <f t="shared" ref="BT47:BT52" si="94">L47+AA47+AP47+BE47</f>
        <v>0</v>
      </c>
      <c r="BU47" s="311">
        <f t="shared" ref="BU47:BU52" si="95">M47+AB47+AQ47+BF47</f>
        <v>0</v>
      </c>
      <c r="BV47" s="311">
        <f t="shared" ref="BV47:BV52" si="96">N47+AC47+AR47+BG47</f>
        <v>0</v>
      </c>
      <c r="BW47" s="311">
        <f t="shared" ref="BW47:BW52" si="97">O47+AD47+AS47+BH47</f>
        <v>0</v>
      </c>
      <c r="BX47" s="311">
        <f t="shared" ref="BX47:BX52" si="98">P47+AE47+AT47+BI47</f>
        <v>7244465.4700000016</v>
      </c>
      <c r="BY47" s="535"/>
    </row>
    <row r="48" spans="1:77" s="300" customFormat="1">
      <c r="A48" s="512">
        <v>28</v>
      </c>
      <c r="B48" s="105" t="s">
        <v>445</v>
      </c>
      <c r="C48" s="105" t="s">
        <v>445</v>
      </c>
      <c r="D48" s="311">
        <f t="shared" si="63"/>
        <v>65253847.363020666</v>
      </c>
      <c r="E48" s="311">
        <f t="shared" si="63"/>
        <v>0</v>
      </c>
      <c r="F48" s="311">
        <f t="shared" si="13"/>
        <v>65253847.363020666</v>
      </c>
      <c r="G48" s="311">
        <f t="shared" si="63"/>
        <v>7199895.0669793263</v>
      </c>
      <c r="H48" s="311">
        <f t="shared" si="63"/>
        <v>0</v>
      </c>
      <c r="I48" s="311">
        <f t="shared" si="64"/>
        <v>7199895.0669793263</v>
      </c>
      <c r="J48" s="311">
        <f t="shared" si="65"/>
        <v>72453742.429999992</v>
      </c>
      <c r="K48" s="311">
        <f t="shared" si="66"/>
        <v>2805660.0859101503</v>
      </c>
      <c r="L48" s="311">
        <f t="shared" si="66"/>
        <v>0</v>
      </c>
      <c r="M48" s="311">
        <f t="shared" si="66"/>
        <v>0</v>
      </c>
      <c r="N48" s="311">
        <f t="shared" si="66"/>
        <v>0</v>
      </c>
      <c r="O48" s="311">
        <f t="shared" si="66"/>
        <v>0</v>
      </c>
      <c r="P48" s="313">
        <f t="shared" si="67"/>
        <v>75259402.515910149</v>
      </c>
      <c r="Q48" s="535"/>
      <c r="R48" s="129"/>
      <c r="S48" s="311">
        <f t="shared" si="68"/>
        <v>45500711.89780052</v>
      </c>
      <c r="T48" s="311">
        <f t="shared" si="68"/>
        <v>0</v>
      </c>
      <c r="U48" s="311">
        <f t="shared" si="69"/>
        <v>45500711.89780052</v>
      </c>
      <c r="V48" s="311">
        <f t="shared" si="68"/>
        <v>5192610.5521994764</v>
      </c>
      <c r="W48" s="311">
        <f t="shared" si="68"/>
        <v>0</v>
      </c>
      <c r="X48" s="311">
        <f t="shared" si="70"/>
        <v>5192610.5521994764</v>
      </c>
      <c r="Y48" s="311">
        <f t="shared" si="71"/>
        <v>50693322.449999996</v>
      </c>
      <c r="Z48" s="311">
        <f t="shared" si="72"/>
        <v>13535195.443791319</v>
      </c>
      <c r="AA48" s="311">
        <f t="shared" si="72"/>
        <v>0</v>
      </c>
      <c r="AB48" s="311">
        <f t="shared" si="72"/>
        <v>0</v>
      </c>
      <c r="AC48" s="311">
        <f t="shared" si="72"/>
        <v>0</v>
      </c>
      <c r="AD48" s="311">
        <f t="shared" si="72"/>
        <v>0</v>
      </c>
      <c r="AE48" s="313">
        <f t="shared" si="73"/>
        <v>64228517.893791318</v>
      </c>
      <c r="AF48" s="535"/>
      <c r="AG48" s="129"/>
      <c r="AH48" s="311">
        <f t="shared" si="74"/>
        <v>0</v>
      </c>
      <c r="AI48" s="311">
        <f t="shared" si="74"/>
        <v>0</v>
      </c>
      <c r="AJ48" s="311">
        <f t="shared" si="75"/>
        <v>0</v>
      </c>
      <c r="AK48" s="311">
        <f t="shared" si="74"/>
        <v>0</v>
      </c>
      <c r="AL48" s="311">
        <f t="shared" si="74"/>
        <v>0</v>
      </c>
      <c r="AM48" s="311">
        <f t="shared" si="76"/>
        <v>0</v>
      </c>
      <c r="AN48" s="311">
        <f t="shared" si="77"/>
        <v>0</v>
      </c>
      <c r="AO48" s="311">
        <f t="shared" si="78"/>
        <v>0</v>
      </c>
      <c r="AP48" s="311">
        <f t="shared" si="78"/>
        <v>0</v>
      </c>
      <c r="AQ48" s="311">
        <f t="shared" si="78"/>
        <v>0</v>
      </c>
      <c r="AR48" s="311">
        <f t="shared" si="78"/>
        <v>0</v>
      </c>
      <c r="AS48" s="311">
        <f t="shared" si="78"/>
        <v>0</v>
      </c>
      <c r="AT48" s="313">
        <f t="shared" si="79"/>
        <v>0</v>
      </c>
      <c r="AU48" s="535"/>
      <c r="AV48" s="129"/>
      <c r="AW48" s="311">
        <f t="shared" si="80"/>
        <v>0</v>
      </c>
      <c r="AX48" s="311">
        <f t="shared" si="80"/>
        <v>0</v>
      </c>
      <c r="AY48" s="311">
        <f t="shared" si="81"/>
        <v>0</v>
      </c>
      <c r="AZ48" s="311">
        <f t="shared" si="80"/>
        <v>0</v>
      </c>
      <c r="BA48" s="311">
        <f t="shared" si="80"/>
        <v>0</v>
      </c>
      <c r="BB48" s="311">
        <f t="shared" si="82"/>
        <v>0</v>
      </c>
      <c r="BC48" s="311">
        <f t="shared" si="83"/>
        <v>0</v>
      </c>
      <c r="BD48" s="311">
        <f t="shared" si="84"/>
        <v>0</v>
      </c>
      <c r="BE48" s="311">
        <f t="shared" si="84"/>
        <v>0</v>
      </c>
      <c r="BF48" s="311">
        <f t="shared" si="84"/>
        <v>0</v>
      </c>
      <c r="BG48" s="311">
        <f t="shared" si="84"/>
        <v>0</v>
      </c>
      <c r="BH48" s="311">
        <f t="shared" si="84"/>
        <v>0</v>
      </c>
      <c r="BI48" s="313">
        <f t="shared" si="85"/>
        <v>0</v>
      </c>
      <c r="BJ48" s="535"/>
      <c r="BL48" s="311">
        <f t="shared" si="86"/>
        <v>110754559.26082119</v>
      </c>
      <c r="BM48" s="311">
        <f t="shared" si="87"/>
        <v>0</v>
      </c>
      <c r="BN48" s="311">
        <f t="shared" si="88"/>
        <v>110754559.26082119</v>
      </c>
      <c r="BO48" s="311">
        <f t="shared" si="89"/>
        <v>12392505.619178802</v>
      </c>
      <c r="BP48" s="311">
        <f t="shared" si="90"/>
        <v>0</v>
      </c>
      <c r="BQ48" s="311">
        <f t="shared" si="91"/>
        <v>12392505.619178802</v>
      </c>
      <c r="BR48" s="311">
        <f t="shared" si="92"/>
        <v>123147064.88</v>
      </c>
      <c r="BS48" s="311">
        <f t="shared" si="93"/>
        <v>16340855.529701469</v>
      </c>
      <c r="BT48" s="311">
        <f t="shared" si="94"/>
        <v>0</v>
      </c>
      <c r="BU48" s="311">
        <f t="shared" si="95"/>
        <v>0</v>
      </c>
      <c r="BV48" s="311">
        <f t="shared" si="96"/>
        <v>0</v>
      </c>
      <c r="BW48" s="311">
        <f t="shared" si="97"/>
        <v>0</v>
      </c>
      <c r="BX48" s="311">
        <f t="shared" si="98"/>
        <v>139487920.40970147</v>
      </c>
      <c r="BY48" s="535"/>
    </row>
    <row r="49" spans="1:77" s="300" customFormat="1">
      <c r="A49" s="512">
        <v>29</v>
      </c>
      <c r="B49" s="107" t="s">
        <v>446</v>
      </c>
      <c r="C49" s="107" t="s">
        <v>446</v>
      </c>
      <c r="D49" s="311">
        <f t="shared" si="63"/>
        <v>8759727.8467118442</v>
      </c>
      <c r="E49" s="311">
        <f t="shared" si="63"/>
        <v>0</v>
      </c>
      <c r="F49" s="311">
        <f t="shared" si="13"/>
        <v>8759727.8467118442</v>
      </c>
      <c r="G49" s="311">
        <f t="shared" si="63"/>
        <v>2149805.4632881545</v>
      </c>
      <c r="H49" s="311">
        <f t="shared" si="63"/>
        <v>0</v>
      </c>
      <c r="I49" s="311">
        <f t="shared" si="64"/>
        <v>2149805.4632881545</v>
      </c>
      <c r="J49" s="311">
        <f t="shared" si="65"/>
        <v>10909533.309999999</v>
      </c>
      <c r="K49" s="311">
        <f t="shared" si="66"/>
        <v>433756.17074096878</v>
      </c>
      <c r="L49" s="311">
        <f t="shared" si="66"/>
        <v>0</v>
      </c>
      <c r="M49" s="311">
        <f t="shared" si="66"/>
        <v>0</v>
      </c>
      <c r="N49" s="311">
        <f t="shared" si="66"/>
        <v>0</v>
      </c>
      <c r="O49" s="311">
        <f t="shared" si="66"/>
        <v>0</v>
      </c>
      <c r="P49" s="313">
        <f t="shared" si="67"/>
        <v>11343289.480740968</v>
      </c>
      <c r="Q49" s="535"/>
      <c r="R49" s="129"/>
      <c r="S49" s="311">
        <f t="shared" si="68"/>
        <v>6902216.2850139895</v>
      </c>
      <c r="T49" s="311">
        <f t="shared" si="68"/>
        <v>0</v>
      </c>
      <c r="U49" s="311">
        <f t="shared" si="69"/>
        <v>6902216.2850139895</v>
      </c>
      <c r="V49" s="311">
        <f t="shared" si="68"/>
        <v>1692735.4049860109</v>
      </c>
      <c r="W49" s="311">
        <f t="shared" si="68"/>
        <v>0</v>
      </c>
      <c r="X49" s="311">
        <f t="shared" si="70"/>
        <v>1692735.4049860109</v>
      </c>
      <c r="Y49" s="311">
        <f t="shared" si="71"/>
        <v>8594951.6900000013</v>
      </c>
      <c r="Z49" s="311">
        <f t="shared" si="72"/>
        <v>2713219.369564407</v>
      </c>
      <c r="AA49" s="311">
        <f t="shared" si="72"/>
        <v>0</v>
      </c>
      <c r="AB49" s="311">
        <f t="shared" si="72"/>
        <v>0</v>
      </c>
      <c r="AC49" s="311">
        <f t="shared" si="72"/>
        <v>0</v>
      </c>
      <c r="AD49" s="311">
        <f t="shared" si="72"/>
        <v>0</v>
      </c>
      <c r="AE49" s="313">
        <f t="shared" si="73"/>
        <v>11308171.059564408</v>
      </c>
      <c r="AF49" s="535"/>
      <c r="AG49" s="129"/>
      <c r="AH49" s="311">
        <f t="shared" si="74"/>
        <v>0</v>
      </c>
      <c r="AI49" s="311">
        <f t="shared" si="74"/>
        <v>0</v>
      </c>
      <c r="AJ49" s="311">
        <f t="shared" si="75"/>
        <v>0</v>
      </c>
      <c r="AK49" s="311">
        <f t="shared" si="74"/>
        <v>0</v>
      </c>
      <c r="AL49" s="311">
        <f t="shared" si="74"/>
        <v>0</v>
      </c>
      <c r="AM49" s="311">
        <f t="shared" si="76"/>
        <v>0</v>
      </c>
      <c r="AN49" s="311">
        <f t="shared" si="77"/>
        <v>0</v>
      </c>
      <c r="AO49" s="311">
        <f t="shared" si="78"/>
        <v>0</v>
      </c>
      <c r="AP49" s="311">
        <f t="shared" si="78"/>
        <v>0</v>
      </c>
      <c r="AQ49" s="311">
        <f t="shared" si="78"/>
        <v>0</v>
      </c>
      <c r="AR49" s="311">
        <f t="shared" si="78"/>
        <v>0</v>
      </c>
      <c r="AS49" s="311">
        <f t="shared" si="78"/>
        <v>0</v>
      </c>
      <c r="AT49" s="313">
        <f t="shared" si="79"/>
        <v>0</v>
      </c>
      <c r="AU49" s="535"/>
      <c r="AV49" s="129"/>
      <c r="AW49" s="311">
        <f t="shared" si="80"/>
        <v>0</v>
      </c>
      <c r="AX49" s="311">
        <f t="shared" si="80"/>
        <v>0</v>
      </c>
      <c r="AY49" s="311">
        <f t="shared" si="81"/>
        <v>0</v>
      </c>
      <c r="AZ49" s="311">
        <f t="shared" si="80"/>
        <v>0</v>
      </c>
      <c r="BA49" s="311">
        <f t="shared" si="80"/>
        <v>0</v>
      </c>
      <c r="BB49" s="311">
        <f t="shared" si="82"/>
        <v>0</v>
      </c>
      <c r="BC49" s="311">
        <f t="shared" si="83"/>
        <v>0</v>
      </c>
      <c r="BD49" s="311">
        <f t="shared" si="84"/>
        <v>0</v>
      </c>
      <c r="BE49" s="311">
        <f t="shared" si="84"/>
        <v>0</v>
      </c>
      <c r="BF49" s="311">
        <f t="shared" si="84"/>
        <v>0</v>
      </c>
      <c r="BG49" s="311">
        <f t="shared" si="84"/>
        <v>0</v>
      </c>
      <c r="BH49" s="311">
        <f t="shared" si="84"/>
        <v>0</v>
      </c>
      <c r="BI49" s="313">
        <f t="shared" si="85"/>
        <v>0</v>
      </c>
      <c r="BJ49" s="535"/>
      <c r="BL49" s="311">
        <f t="shared" si="86"/>
        <v>15661944.131725833</v>
      </c>
      <c r="BM49" s="311">
        <f t="shared" si="87"/>
        <v>0</v>
      </c>
      <c r="BN49" s="311">
        <f t="shared" si="88"/>
        <v>15661944.131725833</v>
      </c>
      <c r="BO49" s="311">
        <f t="shared" si="89"/>
        <v>3842540.8682741653</v>
      </c>
      <c r="BP49" s="311">
        <f t="shared" si="90"/>
        <v>0</v>
      </c>
      <c r="BQ49" s="311">
        <f t="shared" si="91"/>
        <v>3842540.8682741653</v>
      </c>
      <c r="BR49" s="311">
        <f t="shared" si="92"/>
        <v>19504485</v>
      </c>
      <c r="BS49" s="311">
        <f t="shared" si="93"/>
        <v>3146975.5403053761</v>
      </c>
      <c r="BT49" s="311">
        <f t="shared" si="94"/>
        <v>0</v>
      </c>
      <c r="BU49" s="311">
        <f t="shared" si="95"/>
        <v>0</v>
      </c>
      <c r="BV49" s="311">
        <f t="shared" si="96"/>
        <v>0</v>
      </c>
      <c r="BW49" s="311">
        <f t="shared" si="97"/>
        <v>0</v>
      </c>
      <c r="BX49" s="311">
        <f t="shared" si="98"/>
        <v>22651460.540305376</v>
      </c>
      <c r="BY49" s="535"/>
    </row>
    <row r="50" spans="1:77" s="300" customFormat="1">
      <c r="A50" s="512">
        <v>30</v>
      </c>
      <c r="B50" s="105" t="s">
        <v>1432</v>
      </c>
      <c r="C50" s="105" t="s">
        <v>224</v>
      </c>
      <c r="D50" s="311">
        <f t="shared" si="63"/>
        <v>47382035.671213992</v>
      </c>
      <c r="E50" s="311">
        <f t="shared" si="63"/>
        <v>3534027.6482120077</v>
      </c>
      <c r="F50" s="311">
        <f t="shared" si="13"/>
        <v>50916063.319426</v>
      </c>
      <c r="G50" s="311">
        <f t="shared" si="63"/>
        <v>93843500.081811339</v>
      </c>
      <c r="H50" s="311">
        <f t="shared" si="63"/>
        <v>1078004.8264300555</v>
      </c>
      <c r="I50" s="311">
        <f t="shared" si="64"/>
        <v>94921504.908241391</v>
      </c>
      <c r="J50" s="311">
        <f t="shared" si="65"/>
        <v>145837568.22766739</v>
      </c>
      <c r="K50" s="311">
        <f t="shared" si="66"/>
        <v>3743173.0345803583</v>
      </c>
      <c r="L50" s="311">
        <f t="shared" si="66"/>
        <v>2682600.8035150785</v>
      </c>
      <c r="M50" s="311">
        <f t="shared" si="66"/>
        <v>-1426644.9587714504</v>
      </c>
      <c r="N50" s="311">
        <f t="shared" si="66"/>
        <v>0</v>
      </c>
      <c r="O50" s="311">
        <f t="shared" si="66"/>
        <v>0</v>
      </c>
      <c r="P50" s="313">
        <f t="shared" si="67"/>
        <v>150836697.10699138</v>
      </c>
      <c r="Q50" s="535"/>
      <c r="R50" s="129"/>
      <c r="S50" s="311">
        <f t="shared" si="68"/>
        <v>41774236.775542572</v>
      </c>
      <c r="T50" s="311">
        <f t="shared" si="68"/>
        <v>3540465.2543980619</v>
      </c>
      <c r="U50" s="311">
        <f t="shared" si="69"/>
        <v>45314702.029940635</v>
      </c>
      <c r="V50" s="311">
        <f t="shared" si="68"/>
        <v>85123302.421432167</v>
      </c>
      <c r="W50" s="311">
        <f t="shared" si="68"/>
        <v>1077124.3309598379</v>
      </c>
      <c r="X50" s="311">
        <f t="shared" si="70"/>
        <v>86200426.752392009</v>
      </c>
      <c r="Y50" s="311">
        <f t="shared" si="71"/>
        <v>131515128.78233264</v>
      </c>
      <c r="Z50" s="311">
        <f t="shared" si="72"/>
        <v>26802286.78249402</v>
      </c>
      <c r="AA50" s="311">
        <f t="shared" si="72"/>
        <v>2567553.4036830552</v>
      </c>
      <c r="AB50" s="311">
        <f t="shared" si="72"/>
        <v>-1379965.6712285497</v>
      </c>
      <c r="AC50" s="311">
        <f t="shared" si="72"/>
        <v>0</v>
      </c>
      <c r="AD50" s="311">
        <f t="shared" si="72"/>
        <v>0</v>
      </c>
      <c r="AE50" s="313">
        <f t="shared" si="73"/>
        <v>159505003.29728118</v>
      </c>
      <c r="AF50" s="535"/>
      <c r="AG50" s="129"/>
      <c r="AH50" s="311">
        <f t="shared" si="74"/>
        <v>0</v>
      </c>
      <c r="AI50" s="311">
        <f t="shared" si="74"/>
        <v>0</v>
      </c>
      <c r="AJ50" s="311">
        <f t="shared" si="75"/>
        <v>0</v>
      </c>
      <c r="AK50" s="311">
        <f t="shared" si="74"/>
        <v>0</v>
      </c>
      <c r="AL50" s="311">
        <f t="shared" si="74"/>
        <v>0</v>
      </c>
      <c r="AM50" s="311">
        <f t="shared" si="76"/>
        <v>0</v>
      </c>
      <c r="AN50" s="311">
        <f t="shared" si="77"/>
        <v>0</v>
      </c>
      <c r="AO50" s="311">
        <f t="shared" si="78"/>
        <v>0</v>
      </c>
      <c r="AP50" s="311">
        <f t="shared" si="78"/>
        <v>0</v>
      </c>
      <c r="AQ50" s="311">
        <f t="shared" si="78"/>
        <v>0</v>
      </c>
      <c r="AR50" s="311">
        <f t="shared" si="78"/>
        <v>0</v>
      </c>
      <c r="AS50" s="311">
        <f t="shared" si="78"/>
        <v>0</v>
      </c>
      <c r="AT50" s="313">
        <f t="shared" si="79"/>
        <v>0</v>
      </c>
      <c r="AU50" s="535"/>
      <c r="AV50" s="129"/>
      <c r="AW50" s="311">
        <f t="shared" si="80"/>
        <v>0</v>
      </c>
      <c r="AX50" s="311">
        <f t="shared" si="80"/>
        <v>0</v>
      </c>
      <c r="AY50" s="311">
        <f t="shared" si="81"/>
        <v>0</v>
      </c>
      <c r="AZ50" s="311">
        <f t="shared" si="80"/>
        <v>0</v>
      </c>
      <c r="BA50" s="311">
        <f t="shared" si="80"/>
        <v>0</v>
      </c>
      <c r="BB50" s="311">
        <f t="shared" si="82"/>
        <v>0</v>
      </c>
      <c r="BC50" s="311">
        <f t="shared" si="83"/>
        <v>0</v>
      </c>
      <c r="BD50" s="311">
        <f t="shared" si="84"/>
        <v>0</v>
      </c>
      <c r="BE50" s="311">
        <f t="shared" si="84"/>
        <v>0</v>
      </c>
      <c r="BF50" s="311">
        <f t="shared" si="84"/>
        <v>0</v>
      </c>
      <c r="BG50" s="311">
        <f t="shared" si="84"/>
        <v>0</v>
      </c>
      <c r="BH50" s="311">
        <f t="shared" si="84"/>
        <v>0</v>
      </c>
      <c r="BI50" s="313">
        <f t="shared" si="85"/>
        <v>0</v>
      </c>
      <c r="BJ50" s="535"/>
      <c r="BL50" s="311">
        <f t="shared" si="86"/>
        <v>89156272.446756572</v>
      </c>
      <c r="BM50" s="311">
        <f t="shared" si="87"/>
        <v>7074492.9026100691</v>
      </c>
      <c r="BN50" s="311">
        <f t="shared" si="88"/>
        <v>96230765.349366635</v>
      </c>
      <c r="BO50" s="311">
        <f t="shared" si="89"/>
        <v>178966802.50324351</v>
      </c>
      <c r="BP50" s="311">
        <f t="shared" si="90"/>
        <v>2155129.1573898932</v>
      </c>
      <c r="BQ50" s="311">
        <f t="shared" si="91"/>
        <v>181121931.66063339</v>
      </c>
      <c r="BR50" s="311">
        <f t="shared" si="92"/>
        <v>277352697.01000005</v>
      </c>
      <c r="BS50" s="311">
        <f t="shared" si="93"/>
        <v>30545459.817074377</v>
      </c>
      <c r="BT50" s="311">
        <f t="shared" si="94"/>
        <v>5250154.2071981337</v>
      </c>
      <c r="BU50" s="311">
        <f t="shared" si="95"/>
        <v>-2806610.63</v>
      </c>
      <c r="BV50" s="311">
        <f t="shared" si="96"/>
        <v>0</v>
      </c>
      <c r="BW50" s="311">
        <f t="shared" si="97"/>
        <v>0</v>
      </c>
      <c r="BX50" s="311">
        <f t="shared" si="98"/>
        <v>310341700.40427256</v>
      </c>
      <c r="BY50" s="535"/>
    </row>
    <row r="51" spans="1:77" s="300" customFormat="1">
      <c r="A51" s="512">
        <v>31</v>
      </c>
      <c r="B51" s="107" t="s">
        <v>447</v>
      </c>
      <c r="C51" s="107" t="s">
        <v>447</v>
      </c>
      <c r="D51" s="311">
        <f t="shared" si="63"/>
        <v>41103014.72260198</v>
      </c>
      <c r="E51" s="311">
        <f t="shared" si="63"/>
        <v>0</v>
      </c>
      <c r="F51" s="311">
        <f t="shared" si="13"/>
        <v>41103014.72260198</v>
      </c>
      <c r="G51" s="311">
        <f t="shared" si="63"/>
        <v>9217826.9673980195</v>
      </c>
      <c r="H51" s="311">
        <f t="shared" si="63"/>
        <v>0</v>
      </c>
      <c r="I51" s="311">
        <f t="shared" si="64"/>
        <v>9217826.9673980195</v>
      </c>
      <c r="J51" s="311">
        <f t="shared" si="65"/>
        <v>50320841.689999998</v>
      </c>
      <c r="K51" s="311">
        <f t="shared" si="66"/>
        <v>2012053.7974238542</v>
      </c>
      <c r="L51" s="311">
        <f t="shared" si="66"/>
        <v>1144528.8510733345</v>
      </c>
      <c r="M51" s="311">
        <f t="shared" si="66"/>
        <v>0</v>
      </c>
      <c r="N51" s="311">
        <f t="shared" si="66"/>
        <v>0</v>
      </c>
      <c r="O51" s="311">
        <f t="shared" si="66"/>
        <v>0</v>
      </c>
      <c r="P51" s="313">
        <f t="shared" si="67"/>
        <v>53477424.338497184</v>
      </c>
      <c r="Q51" s="535"/>
      <c r="R51" s="129"/>
      <c r="S51" s="311">
        <f t="shared" si="68"/>
        <v>35595674.126472622</v>
      </c>
      <c r="T51" s="311">
        <f t="shared" si="68"/>
        <v>0</v>
      </c>
      <c r="U51" s="311">
        <f t="shared" si="69"/>
        <v>35595674.126472622</v>
      </c>
      <c r="V51" s="311">
        <f t="shared" si="68"/>
        <v>6915132.4135274161</v>
      </c>
      <c r="W51" s="311">
        <f t="shared" si="68"/>
        <v>0</v>
      </c>
      <c r="X51" s="311">
        <f t="shared" si="70"/>
        <v>6915132.4135274161</v>
      </c>
      <c r="Y51" s="311">
        <f t="shared" si="71"/>
        <v>42510806.540000036</v>
      </c>
      <c r="Z51" s="311">
        <f t="shared" si="72"/>
        <v>13481936.956177896</v>
      </c>
      <c r="AA51" s="311">
        <f t="shared" si="72"/>
        <v>1095471.1489266667</v>
      </c>
      <c r="AB51" s="311">
        <f t="shared" si="72"/>
        <v>0</v>
      </c>
      <c r="AC51" s="311">
        <f t="shared" si="72"/>
        <v>0</v>
      </c>
      <c r="AD51" s="311">
        <f t="shared" si="72"/>
        <v>0</v>
      </c>
      <c r="AE51" s="313">
        <f t="shared" si="73"/>
        <v>57088214.645104602</v>
      </c>
      <c r="AF51" s="535"/>
      <c r="AG51" s="129"/>
      <c r="AH51" s="311">
        <f t="shared" si="74"/>
        <v>0</v>
      </c>
      <c r="AI51" s="311">
        <f t="shared" si="74"/>
        <v>0</v>
      </c>
      <c r="AJ51" s="311">
        <f t="shared" si="75"/>
        <v>0</v>
      </c>
      <c r="AK51" s="311">
        <f t="shared" si="74"/>
        <v>0</v>
      </c>
      <c r="AL51" s="311">
        <f t="shared" si="74"/>
        <v>0</v>
      </c>
      <c r="AM51" s="311">
        <f t="shared" si="76"/>
        <v>0</v>
      </c>
      <c r="AN51" s="311">
        <f t="shared" si="77"/>
        <v>0</v>
      </c>
      <c r="AO51" s="311">
        <f t="shared" si="78"/>
        <v>0</v>
      </c>
      <c r="AP51" s="311">
        <f t="shared" si="78"/>
        <v>0</v>
      </c>
      <c r="AQ51" s="311">
        <f t="shared" si="78"/>
        <v>0</v>
      </c>
      <c r="AR51" s="311">
        <f t="shared" si="78"/>
        <v>0</v>
      </c>
      <c r="AS51" s="311">
        <f t="shared" si="78"/>
        <v>0</v>
      </c>
      <c r="AT51" s="313">
        <f t="shared" si="79"/>
        <v>0</v>
      </c>
      <c r="AU51" s="535"/>
      <c r="AV51" s="129"/>
      <c r="AW51" s="311">
        <f t="shared" si="80"/>
        <v>0</v>
      </c>
      <c r="AX51" s="311">
        <f t="shared" si="80"/>
        <v>0</v>
      </c>
      <c r="AY51" s="311">
        <f t="shared" si="81"/>
        <v>0</v>
      </c>
      <c r="AZ51" s="311">
        <f t="shared" si="80"/>
        <v>0</v>
      </c>
      <c r="BA51" s="311">
        <f t="shared" si="80"/>
        <v>0</v>
      </c>
      <c r="BB51" s="311">
        <f t="shared" si="82"/>
        <v>0</v>
      </c>
      <c r="BC51" s="311">
        <f t="shared" si="83"/>
        <v>0</v>
      </c>
      <c r="BD51" s="311">
        <f t="shared" si="84"/>
        <v>0</v>
      </c>
      <c r="BE51" s="311">
        <f t="shared" si="84"/>
        <v>0</v>
      </c>
      <c r="BF51" s="311">
        <f t="shared" si="84"/>
        <v>0</v>
      </c>
      <c r="BG51" s="311">
        <f t="shared" si="84"/>
        <v>0</v>
      </c>
      <c r="BH51" s="311">
        <f t="shared" si="84"/>
        <v>0</v>
      </c>
      <c r="BI51" s="313">
        <f t="shared" si="85"/>
        <v>0</v>
      </c>
      <c r="BJ51" s="535"/>
      <c r="BL51" s="311">
        <f t="shared" si="86"/>
        <v>76698688.849074602</v>
      </c>
      <c r="BM51" s="311">
        <f t="shared" si="87"/>
        <v>0</v>
      </c>
      <c r="BN51" s="311">
        <f t="shared" si="88"/>
        <v>76698688.849074602</v>
      </c>
      <c r="BO51" s="311">
        <f t="shared" si="89"/>
        <v>16132959.380925436</v>
      </c>
      <c r="BP51" s="311">
        <f t="shared" si="90"/>
        <v>0</v>
      </c>
      <c r="BQ51" s="311">
        <f t="shared" si="91"/>
        <v>16132959.380925436</v>
      </c>
      <c r="BR51" s="311">
        <f t="shared" si="92"/>
        <v>92831648.230000034</v>
      </c>
      <c r="BS51" s="311">
        <f t="shared" si="93"/>
        <v>15493990.75360175</v>
      </c>
      <c r="BT51" s="311">
        <f t="shared" si="94"/>
        <v>2240000.0000000009</v>
      </c>
      <c r="BU51" s="311">
        <f t="shared" si="95"/>
        <v>0</v>
      </c>
      <c r="BV51" s="311">
        <f t="shared" si="96"/>
        <v>0</v>
      </c>
      <c r="BW51" s="311">
        <f t="shared" si="97"/>
        <v>0</v>
      </c>
      <c r="BX51" s="311">
        <f t="shared" si="98"/>
        <v>110565638.98360178</v>
      </c>
      <c r="BY51" s="535"/>
    </row>
    <row r="52" spans="1:77" s="300" customFormat="1">
      <c r="A52" s="512">
        <v>32</v>
      </c>
      <c r="B52" s="107" t="s">
        <v>448</v>
      </c>
      <c r="C52" s="107" t="s">
        <v>448</v>
      </c>
      <c r="D52" s="311">
        <f t="shared" si="63"/>
        <v>94805447.333143741</v>
      </c>
      <c r="E52" s="311">
        <f t="shared" si="63"/>
        <v>0</v>
      </c>
      <c r="F52" s="311">
        <f t="shared" si="13"/>
        <v>94805447.333143741</v>
      </c>
      <c r="G52" s="311">
        <f t="shared" si="63"/>
        <v>567658.2968562647</v>
      </c>
      <c r="H52" s="311">
        <f t="shared" si="63"/>
        <v>0</v>
      </c>
      <c r="I52" s="311">
        <f t="shared" si="64"/>
        <v>567658.2968562647</v>
      </c>
      <c r="J52" s="311">
        <f t="shared" si="65"/>
        <v>95373105.63000001</v>
      </c>
      <c r="K52" s="311">
        <f t="shared" si="66"/>
        <v>112965.71454369032</v>
      </c>
      <c r="L52" s="311">
        <f t="shared" si="66"/>
        <v>-25864.408559582553</v>
      </c>
      <c r="M52" s="311">
        <f t="shared" si="66"/>
        <v>0</v>
      </c>
      <c r="N52" s="311">
        <f t="shared" si="66"/>
        <v>0</v>
      </c>
      <c r="O52" s="311">
        <f t="shared" si="66"/>
        <v>0</v>
      </c>
      <c r="P52" s="313">
        <f t="shared" si="67"/>
        <v>95460206.93598412</v>
      </c>
      <c r="Q52" s="535"/>
      <c r="R52" s="129"/>
      <c r="S52" s="311">
        <f t="shared" si="68"/>
        <v>96315358.360233113</v>
      </c>
      <c r="T52" s="311">
        <f t="shared" si="68"/>
        <v>0</v>
      </c>
      <c r="U52" s="311">
        <f t="shared" si="69"/>
        <v>96315358.360233113</v>
      </c>
      <c r="V52" s="311">
        <f t="shared" si="68"/>
        <v>459511.36976687011</v>
      </c>
      <c r="W52" s="311">
        <f t="shared" si="68"/>
        <v>0</v>
      </c>
      <c r="X52" s="311">
        <f t="shared" si="70"/>
        <v>459511.36976687011</v>
      </c>
      <c r="Y52" s="311">
        <f t="shared" si="71"/>
        <v>96774869.729999989</v>
      </c>
      <c r="Z52" s="311">
        <f t="shared" si="72"/>
        <v>934384.31484246138</v>
      </c>
      <c r="AA52" s="311">
        <f t="shared" si="72"/>
        <v>-24563.851440417475</v>
      </c>
      <c r="AB52" s="311">
        <f t="shared" si="72"/>
        <v>0</v>
      </c>
      <c r="AC52" s="311">
        <f t="shared" si="72"/>
        <v>0</v>
      </c>
      <c r="AD52" s="311">
        <f t="shared" si="72"/>
        <v>0</v>
      </c>
      <c r="AE52" s="313">
        <f t="shared" si="73"/>
        <v>97684690.193402037</v>
      </c>
      <c r="AF52" s="535"/>
      <c r="AG52" s="129"/>
      <c r="AH52" s="311">
        <f t="shared" si="74"/>
        <v>0</v>
      </c>
      <c r="AI52" s="311">
        <f t="shared" si="74"/>
        <v>0</v>
      </c>
      <c r="AJ52" s="311">
        <f t="shared" si="75"/>
        <v>0</v>
      </c>
      <c r="AK52" s="311">
        <f t="shared" si="74"/>
        <v>0</v>
      </c>
      <c r="AL52" s="311">
        <f t="shared" si="74"/>
        <v>0</v>
      </c>
      <c r="AM52" s="311">
        <f t="shared" si="76"/>
        <v>0</v>
      </c>
      <c r="AN52" s="311">
        <f t="shared" si="77"/>
        <v>0</v>
      </c>
      <c r="AO52" s="311">
        <f t="shared" si="78"/>
        <v>0</v>
      </c>
      <c r="AP52" s="311">
        <f t="shared" si="78"/>
        <v>0</v>
      </c>
      <c r="AQ52" s="311">
        <f t="shared" si="78"/>
        <v>0</v>
      </c>
      <c r="AR52" s="311">
        <f t="shared" si="78"/>
        <v>0</v>
      </c>
      <c r="AS52" s="311">
        <f t="shared" si="78"/>
        <v>0</v>
      </c>
      <c r="AT52" s="313">
        <f t="shared" si="79"/>
        <v>0</v>
      </c>
      <c r="AU52" s="535"/>
      <c r="AV52" s="129"/>
      <c r="AW52" s="311">
        <f t="shared" si="80"/>
        <v>0</v>
      </c>
      <c r="AX52" s="311">
        <f t="shared" si="80"/>
        <v>0</v>
      </c>
      <c r="AY52" s="311">
        <f t="shared" si="81"/>
        <v>0</v>
      </c>
      <c r="AZ52" s="311">
        <f t="shared" si="80"/>
        <v>0</v>
      </c>
      <c r="BA52" s="311">
        <f t="shared" si="80"/>
        <v>0</v>
      </c>
      <c r="BB52" s="311">
        <f t="shared" si="82"/>
        <v>0</v>
      </c>
      <c r="BC52" s="311">
        <f t="shared" si="83"/>
        <v>0</v>
      </c>
      <c r="BD52" s="311">
        <f t="shared" si="84"/>
        <v>0</v>
      </c>
      <c r="BE52" s="311">
        <f t="shared" si="84"/>
        <v>0</v>
      </c>
      <c r="BF52" s="311">
        <f t="shared" si="84"/>
        <v>0</v>
      </c>
      <c r="BG52" s="311">
        <f t="shared" si="84"/>
        <v>0</v>
      </c>
      <c r="BH52" s="311">
        <f t="shared" si="84"/>
        <v>0</v>
      </c>
      <c r="BI52" s="313">
        <f t="shared" si="85"/>
        <v>0</v>
      </c>
      <c r="BJ52" s="535"/>
      <c r="BL52" s="311">
        <f t="shared" si="86"/>
        <v>191120805.69337684</v>
      </c>
      <c r="BM52" s="311">
        <f t="shared" si="87"/>
        <v>0</v>
      </c>
      <c r="BN52" s="311">
        <f t="shared" si="88"/>
        <v>191120805.69337684</v>
      </c>
      <c r="BO52" s="311">
        <f t="shared" si="89"/>
        <v>1027169.6666231349</v>
      </c>
      <c r="BP52" s="311">
        <f t="shared" si="90"/>
        <v>0</v>
      </c>
      <c r="BQ52" s="311">
        <f t="shared" si="91"/>
        <v>1027169.6666231349</v>
      </c>
      <c r="BR52" s="311">
        <f t="shared" si="92"/>
        <v>192147975.36000001</v>
      </c>
      <c r="BS52" s="311">
        <f t="shared" si="93"/>
        <v>1047350.0293861517</v>
      </c>
      <c r="BT52" s="311">
        <f t="shared" si="94"/>
        <v>-50428.260000000024</v>
      </c>
      <c r="BU52" s="311">
        <f t="shared" si="95"/>
        <v>0</v>
      </c>
      <c r="BV52" s="311">
        <f t="shared" si="96"/>
        <v>0</v>
      </c>
      <c r="BW52" s="311">
        <f t="shared" si="97"/>
        <v>0</v>
      </c>
      <c r="BX52" s="311">
        <f t="shared" si="98"/>
        <v>193144897.12938616</v>
      </c>
      <c r="BY52" s="535"/>
    </row>
    <row r="53" spans="1:77">
      <c r="A53" s="513"/>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c r="AK53" s="308"/>
      <c r="AL53" s="308"/>
      <c r="AM53" s="308"/>
      <c r="AN53" s="308"/>
      <c r="AO53" s="308"/>
      <c r="AP53" s="308"/>
      <c r="AQ53" s="308"/>
      <c r="AR53" s="308"/>
      <c r="AS53" s="308"/>
    </row>
    <row r="54" spans="1:77" s="300" customFormat="1" ht="15" customHeight="1">
      <c r="A54" s="216"/>
      <c r="B54" s="153" t="s">
        <v>1433</v>
      </c>
      <c r="C54" s="153"/>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row>
    <row r="55" spans="1:77" s="300" customFormat="1" ht="15" customHeight="1">
      <c r="A55" s="217"/>
      <c r="B55" s="129" t="s">
        <v>1434</v>
      </c>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row>
    <row r="56" spans="1:77" s="300" customFormat="1">
      <c r="A56" s="152"/>
      <c r="B56" s="129" t="s">
        <v>1435</v>
      </c>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row>
    <row r="57" spans="1:77" s="300" customFormat="1">
      <c r="A57" s="152"/>
      <c r="B57" s="129" t="s">
        <v>425</v>
      </c>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row>
    <row r="58" spans="1:77" s="300" customFormat="1">
      <c r="A58" s="152"/>
      <c r="B58" s="129" t="s">
        <v>1436</v>
      </c>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row>
    <row r="59" spans="1:77" s="300" customFormat="1">
      <c r="A59" s="152"/>
      <c r="B59" s="129" t="s">
        <v>1437</v>
      </c>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row>
    <row r="60" spans="1:77" s="300" customFormat="1">
      <c r="A60" s="152"/>
      <c r="B60" s="129" t="s">
        <v>431</v>
      </c>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row>
    <row r="61" spans="1:77" s="300" customFormat="1">
      <c r="A61" s="152"/>
      <c r="B61" s="129" t="s">
        <v>433</v>
      </c>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row>
    <row r="62" spans="1:77">
      <c r="B62" s="905" t="s">
        <v>1438</v>
      </c>
      <c r="C62" s="306"/>
    </row>
    <row r="63" spans="1:77">
      <c r="B63" s="298" t="s">
        <v>1439</v>
      </c>
    </row>
  </sheetData>
  <sheetProtection formatColumns="0"/>
  <mergeCells count="45">
    <mergeCell ref="BQ14:BQ15"/>
    <mergeCell ref="BR14:BR15"/>
    <mergeCell ref="BX14:BX15"/>
    <mergeCell ref="BY14:BY15"/>
    <mergeCell ref="BL14:BL15"/>
    <mergeCell ref="BM14:BM15"/>
    <mergeCell ref="BN14:BN15"/>
    <mergeCell ref="BO14:BO15"/>
    <mergeCell ref="BP14:BP15"/>
    <mergeCell ref="AW14:AW15"/>
    <mergeCell ref="AZ14:AZ15"/>
    <mergeCell ref="BC14:BC15"/>
    <mergeCell ref="AU14:AU15"/>
    <mergeCell ref="BJ14:BJ15"/>
    <mergeCell ref="BI14:BI15"/>
    <mergeCell ref="BA14:BA15"/>
    <mergeCell ref="AX14:AX15"/>
    <mergeCell ref="BB14:BB15"/>
    <mergeCell ref="AY14:AY15"/>
    <mergeCell ref="D14:D15"/>
    <mergeCell ref="G14:G15"/>
    <mergeCell ref="J14:J15"/>
    <mergeCell ref="P14:P15"/>
    <mergeCell ref="S14:S15"/>
    <mergeCell ref="Q14:Q15"/>
    <mergeCell ref="H14:H15"/>
    <mergeCell ref="E14:E15"/>
    <mergeCell ref="I14:I15"/>
    <mergeCell ref="F14:F15"/>
    <mergeCell ref="AN14:AN15"/>
    <mergeCell ref="AT14:AT15"/>
    <mergeCell ref="V14:V15"/>
    <mergeCell ref="Y14:Y15"/>
    <mergeCell ref="AE14:AE15"/>
    <mergeCell ref="AH14:AH15"/>
    <mergeCell ref="AK14:AK15"/>
    <mergeCell ref="AF14:AF15"/>
    <mergeCell ref="W14:W15"/>
    <mergeCell ref="AL14:AL15"/>
    <mergeCell ref="T14:T15"/>
    <mergeCell ref="X14:X15"/>
    <mergeCell ref="U14:U15"/>
    <mergeCell ref="AI14:AI15"/>
    <mergeCell ref="AM14:AM15"/>
    <mergeCell ref="AJ14:AJ1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34"/>
  <sheetViews>
    <sheetView zoomScale="60" zoomScaleNormal="60" workbookViewId="0"/>
  </sheetViews>
  <sheetFormatPr defaultRowHeight="12.75"/>
  <cols>
    <col min="1" max="1" width="52.42578125" style="316" bestFit="1" customWidth="1"/>
    <col min="2" max="11" width="12.42578125" style="324" customWidth="1"/>
    <col min="12" max="16" width="16.42578125" style="325" customWidth="1"/>
    <col min="17" max="21" width="8.7109375" style="326"/>
    <col min="22" max="26" width="13" style="326" customWidth="1"/>
    <col min="27" max="31" width="13.42578125" style="326" customWidth="1"/>
    <col min="32" max="36" width="15.42578125" style="315" customWidth="1"/>
    <col min="37" max="41" width="12.5703125" style="315" customWidth="1"/>
    <col min="42" max="43" width="8.7109375" style="316"/>
    <col min="44" max="44" width="8.7109375" style="317"/>
    <col min="45" max="287" width="8.7109375" style="316"/>
    <col min="288" max="288" width="11.42578125" style="316" customWidth="1"/>
    <col min="289" max="289" width="39.42578125" style="316" customWidth="1"/>
    <col min="290" max="291" width="12.42578125" style="316" customWidth="1"/>
    <col min="292" max="292" width="16.42578125" style="316" customWidth="1"/>
    <col min="293" max="293" width="8.7109375" style="316"/>
    <col min="294" max="294" width="13" style="316" customWidth="1"/>
    <col min="295" max="295" width="13.42578125" style="316" bestFit="1" customWidth="1"/>
    <col min="296" max="296" width="15.42578125" style="316" bestFit="1" customWidth="1"/>
    <col min="297" max="297" width="12.5703125" style="316" bestFit="1" customWidth="1"/>
    <col min="298" max="543" width="8.7109375" style="316"/>
    <col min="544" max="544" width="11.42578125" style="316" customWidth="1"/>
    <col min="545" max="545" width="39.42578125" style="316" customWidth="1"/>
    <col min="546" max="547" width="12.42578125" style="316" customWidth="1"/>
    <col min="548" max="548" width="16.42578125" style="316" customWidth="1"/>
    <col min="549" max="549" width="8.7109375" style="316"/>
    <col min="550" max="550" width="13" style="316" customWidth="1"/>
    <col min="551" max="551" width="13.42578125" style="316" bestFit="1" customWidth="1"/>
    <col min="552" max="552" width="15.42578125" style="316" bestFit="1" customWidth="1"/>
    <col min="553" max="553" width="12.5703125" style="316" bestFit="1" customWidth="1"/>
    <col min="554" max="799" width="8.7109375" style="316"/>
    <col min="800" max="800" width="11.42578125" style="316" customWidth="1"/>
    <col min="801" max="801" width="39.42578125" style="316" customWidth="1"/>
    <col min="802" max="803" width="12.42578125" style="316" customWidth="1"/>
    <col min="804" max="804" width="16.42578125" style="316" customWidth="1"/>
    <col min="805" max="805" width="8.7109375" style="316"/>
    <col min="806" max="806" width="13" style="316" customWidth="1"/>
    <col min="807" max="807" width="13.42578125" style="316" bestFit="1" customWidth="1"/>
    <col min="808" max="808" width="15.42578125" style="316" bestFit="1" customWidth="1"/>
    <col min="809" max="809" width="12.5703125" style="316" bestFit="1" customWidth="1"/>
    <col min="810" max="1055" width="8.7109375" style="316"/>
    <col min="1056" max="1056" width="11.42578125" style="316" customWidth="1"/>
    <col min="1057" max="1057" width="39.42578125" style="316" customWidth="1"/>
    <col min="1058" max="1059" width="12.42578125" style="316" customWidth="1"/>
    <col min="1060" max="1060" width="16.42578125" style="316" customWidth="1"/>
    <col min="1061" max="1061" width="8.7109375" style="316"/>
    <col min="1062" max="1062" width="13" style="316" customWidth="1"/>
    <col min="1063" max="1063" width="13.42578125" style="316" bestFit="1" customWidth="1"/>
    <col min="1064" max="1064" width="15.42578125" style="316" bestFit="1" customWidth="1"/>
    <col min="1065" max="1065" width="12.5703125" style="316" bestFit="1" customWidth="1"/>
    <col min="1066" max="1311" width="8.7109375" style="316"/>
    <col min="1312" max="1312" width="11.42578125" style="316" customWidth="1"/>
    <col min="1313" max="1313" width="39.42578125" style="316" customWidth="1"/>
    <col min="1314" max="1315" width="12.42578125" style="316" customWidth="1"/>
    <col min="1316" max="1316" width="16.42578125" style="316" customWidth="1"/>
    <col min="1317" max="1317" width="8.7109375" style="316"/>
    <col min="1318" max="1318" width="13" style="316" customWidth="1"/>
    <col min="1319" max="1319" width="13.42578125" style="316" bestFit="1" customWidth="1"/>
    <col min="1320" max="1320" width="15.42578125" style="316" bestFit="1" customWidth="1"/>
    <col min="1321" max="1321" width="12.5703125" style="316" bestFit="1" customWidth="1"/>
    <col min="1322" max="1567" width="8.7109375" style="316"/>
    <col min="1568" max="1568" width="11.42578125" style="316" customWidth="1"/>
    <col min="1569" max="1569" width="39.42578125" style="316" customWidth="1"/>
    <col min="1570" max="1571" width="12.42578125" style="316" customWidth="1"/>
    <col min="1572" max="1572" width="16.42578125" style="316" customWidth="1"/>
    <col min="1573" max="1573" width="8.7109375" style="316"/>
    <col min="1574" max="1574" width="13" style="316" customWidth="1"/>
    <col min="1575" max="1575" width="13.42578125" style="316" bestFit="1" customWidth="1"/>
    <col min="1576" max="1576" width="15.42578125" style="316" bestFit="1" customWidth="1"/>
    <col min="1577" max="1577" width="12.5703125" style="316" bestFit="1" customWidth="1"/>
    <col min="1578" max="1823" width="8.7109375" style="316"/>
    <col min="1824" max="1824" width="11.42578125" style="316" customWidth="1"/>
    <col min="1825" max="1825" width="39.42578125" style="316" customWidth="1"/>
    <col min="1826" max="1827" width="12.42578125" style="316" customWidth="1"/>
    <col min="1828" max="1828" width="16.42578125" style="316" customWidth="1"/>
    <col min="1829" max="1829" width="8.7109375" style="316"/>
    <col min="1830" max="1830" width="13" style="316" customWidth="1"/>
    <col min="1831" max="1831" width="13.42578125" style="316" bestFit="1" customWidth="1"/>
    <col min="1832" max="1832" width="15.42578125" style="316" bestFit="1" customWidth="1"/>
    <col min="1833" max="1833" width="12.5703125" style="316" bestFit="1" customWidth="1"/>
    <col min="1834" max="2079" width="8.7109375" style="316"/>
    <col min="2080" max="2080" width="11.42578125" style="316" customWidth="1"/>
    <col min="2081" max="2081" width="39.42578125" style="316" customWidth="1"/>
    <col min="2082" max="2083" width="12.42578125" style="316" customWidth="1"/>
    <col min="2084" max="2084" width="16.42578125" style="316" customWidth="1"/>
    <col min="2085" max="2085" width="8.7109375" style="316"/>
    <col min="2086" max="2086" width="13" style="316" customWidth="1"/>
    <col min="2087" max="2087" width="13.42578125" style="316" bestFit="1" customWidth="1"/>
    <col min="2088" max="2088" width="15.42578125" style="316" bestFit="1" customWidth="1"/>
    <col min="2089" max="2089" width="12.5703125" style="316" bestFit="1" customWidth="1"/>
    <col min="2090" max="2335" width="8.7109375" style="316"/>
    <col min="2336" max="2336" width="11.42578125" style="316" customWidth="1"/>
    <col min="2337" max="2337" width="39.42578125" style="316" customWidth="1"/>
    <col min="2338" max="2339" width="12.42578125" style="316" customWidth="1"/>
    <col min="2340" max="2340" width="16.42578125" style="316" customWidth="1"/>
    <col min="2341" max="2341" width="8.7109375" style="316"/>
    <col min="2342" max="2342" width="13" style="316" customWidth="1"/>
    <col min="2343" max="2343" width="13.42578125" style="316" bestFit="1" customWidth="1"/>
    <col min="2344" max="2344" width="15.42578125" style="316" bestFit="1" customWidth="1"/>
    <col min="2345" max="2345" width="12.5703125" style="316" bestFit="1" customWidth="1"/>
    <col min="2346" max="2591" width="8.7109375" style="316"/>
    <col min="2592" max="2592" width="11.42578125" style="316" customWidth="1"/>
    <col min="2593" max="2593" width="39.42578125" style="316" customWidth="1"/>
    <col min="2594" max="2595" width="12.42578125" style="316" customWidth="1"/>
    <col min="2596" max="2596" width="16.42578125" style="316" customWidth="1"/>
    <col min="2597" max="2597" width="8.7109375" style="316"/>
    <col min="2598" max="2598" width="13" style="316" customWidth="1"/>
    <col min="2599" max="2599" width="13.42578125" style="316" bestFit="1" customWidth="1"/>
    <col min="2600" max="2600" width="15.42578125" style="316" bestFit="1" customWidth="1"/>
    <col min="2601" max="2601" width="12.5703125" style="316" bestFit="1" customWidth="1"/>
    <col min="2602" max="2847" width="8.7109375" style="316"/>
    <col min="2848" max="2848" width="11.42578125" style="316" customWidth="1"/>
    <col min="2849" max="2849" width="39.42578125" style="316" customWidth="1"/>
    <col min="2850" max="2851" width="12.42578125" style="316" customWidth="1"/>
    <col min="2852" max="2852" width="16.42578125" style="316" customWidth="1"/>
    <col min="2853" max="2853" width="8.7109375" style="316"/>
    <col min="2854" max="2854" width="13" style="316" customWidth="1"/>
    <col min="2855" max="2855" width="13.42578125" style="316" bestFit="1" customWidth="1"/>
    <col min="2856" max="2856" width="15.42578125" style="316" bestFit="1" customWidth="1"/>
    <col min="2857" max="2857" width="12.5703125" style="316" bestFit="1" customWidth="1"/>
    <col min="2858" max="3103" width="8.7109375" style="316"/>
    <col min="3104" max="3104" width="11.42578125" style="316" customWidth="1"/>
    <col min="3105" max="3105" width="39.42578125" style="316" customWidth="1"/>
    <col min="3106" max="3107" width="12.42578125" style="316" customWidth="1"/>
    <col min="3108" max="3108" width="16.42578125" style="316" customWidth="1"/>
    <col min="3109" max="3109" width="8.7109375" style="316"/>
    <col min="3110" max="3110" width="13" style="316" customWidth="1"/>
    <col min="3111" max="3111" width="13.42578125" style="316" bestFit="1" customWidth="1"/>
    <col min="3112" max="3112" width="15.42578125" style="316" bestFit="1" customWidth="1"/>
    <col min="3113" max="3113" width="12.5703125" style="316" bestFit="1" customWidth="1"/>
    <col min="3114" max="3359" width="8.7109375" style="316"/>
    <col min="3360" max="3360" width="11.42578125" style="316" customWidth="1"/>
    <col min="3361" max="3361" width="39.42578125" style="316" customWidth="1"/>
    <col min="3362" max="3363" width="12.42578125" style="316" customWidth="1"/>
    <col min="3364" max="3364" width="16.42578125" style="316" customWidth="1"/>
    <col min="3365" max="3365" width="8.7109375" style="316"/>
    <col min="3366" max="3366" width="13" style="316" customWidth="1"/>
    <col min="3367" max="3367" width="13.42578125" style="316" bestFit="1" customWidth="1"/>
    <col min="3368" max="3368" width="15.42578125" style="316" bestFit="1" customWidth="1"/>
    <col min="3369" max="3369" width="12.5703125" style="316" bestFit="1" customWidth="1"/>
    <col min="3370" max="3615" width="8.7109375" style="316"/>
    <col min="3616" max="3616" width="11.42578125" style="316" customWidth="1"/>
    <col min="3617" max="3617" width="39.42578125" style="316" customWidth="1"/>
    <col min="3618" max="3619" width="12.42578125" style="316" customWidth="1"/>
    <col min="3620" max="3620" width="16.42578125" style="316" customWidth="1"/>
    <col min="3621" max="3621" width="8.7109375" style="316"/>
    <col min="3622" max="3622" width="13" style="316" customWidth="1"/>
    <col min="3623" max="3623" width="13.42578125" style="316" bestFit="1" customWidth="1"/>
    <col min="3624" max="3624" width="15.42578125" style="316" bestFit="1" customWidth="1"/>
    <col min="3625" max="3625" width="12.5703125" style="316" bestFit="1" customWidth="1"/>
    <col min="3626" max="3871" width="8.7109375" style="316"/>
    <col min="3872" max="3872" width="11.42578125" style="316" customWidth="1"/>
    <col min="3873" max="3873" width="39.42578125" style="316" customWidth="1"/>
    <col min="3874" max="3875" width="12.42578125" style="316" customWidth="1"/>
    <col min="3876" max="3876" width="16.42578125" style="316" customWidth="1"/>
    <col min="3877" max="3877" width="8.7109375" style="316"/>
    <col min="3878" max="3878" width="13" style="316" customWidth="1"/>
    <col min="3879" max="3879" width="13.42578125" style="316" bestFit="1" customWidth="1"/>
    <col min="3880" max="3880" width="15.42578125" style="316" bestFit="1" customWidth="1"/>
    <col min="3881" max="3881" width="12.5703125" style="316" bestFit="1" customWidth="1"/>
    <col min="3882" max="4127" width="8.7109375" style="316"/>
    <col min="4128" max="4128" width="11.42578125" style="316" customWidth="1"/>
    <col min="4129" max="4129" width="39.42578125" style="316" customWidth="1"/>
    <col min="4130" max="4131" width="12.42578125" style="316" customWidth="1"/>
    <col min="4132" max="4132" width="16.42578125" style="316" customWidth="1"/>
    <col min="4133" max="4133" width="8.7109375" style="316"/>
    <col min="4134" max="4134" width="13" style="316" customWidth="1"/>
    <col min="4135" max="4135" width="13.42578125" style="316" bestFit="1" customWidth="1"/>
    <col min="4136" max="4136" width="15.42578125" style="316" bestFit="1" customWidth="1"/>
    <col min="4137" max="4137" width="12.5703125" style="316" bestFit="1" customWidth="1"/>
    <col min="4138" max="4383" width="8.7109375" style="316"/>
    <col min="4384" max="4384" width="11.42578125" style="316" customWidth="1"/>
    <col min="4385" max="4385" width="39.42578125" style="316" customWidth="1"/>
    <col min="4386" max="4387" width="12.42578125" style="316" customWidth="1"/>
    <col min="4388" max="4388" width="16.42578125" style="316" customWidth="1"/>
    <col min="4389" max="4389" width="8.7109375" style="316"/>
    <col min="4390" max="4390" width="13" style="316" customWidth="1"/>
    <col min="4391" max="4391" width="13.42578125" style="316" bestFit="1" customWidth="1"/>
    <col min="4392" max="4392" width="15.42578125" style="316" bestFit="1" customWidth="1"/>
    <col min="4393" max="4393" width="12.5703125" style="316" bestFit="1" customWidth="1"/>
    <col min="4394" max="4639" width="8.7109375" style="316"/>
    <col min="4640" max="4640" width="11.42578125" style="316" customWidth="1"/>
    <col min="4641" max="4641" width="39.42578125" style="316" customWidth="1"/>
    <col min="4642" max="4643" width="12.42578125" style="316" customWidth="1"/>
    <col min="4644" max="4644" width="16.42578125" style="316" customWidth="1"/>
    <col min="4645" max="4645" width="8.7109375" style="316"/>
    <col min="4646" max="4646" width="13" style="316" customWidth="1"/>
    <col min="4647" max="4647" width="13.42578125" style="316" bestFit="1" customWidth="1"/>
    <col min="4648" max="4648" width="15.42578125" style="316" bestFit="1" customWidth="1"/>
    <col min="4649" max="4649" width="12.5703125" style="316" bestFit="1" customWidth="1"/>
    <col min="4650" max="4895" width="8.7109375" style="316"/>
    <col min="4896" max="4896" width="11.42578125" style="316" customWidth="1"/>
    <col min="4897" max="4897" width="39.42578125" style="316" customWidth="1"/>
    <col min="4898" max="4899" width="12.42578125" style="316" customWidth="1"/>
    <col min="4900" max="4900" width="16.42578125" style="316" customWidth="1"/>
    <col min="4901" max="4901" width="8.7109375" style="316"/>
    <col min="4902" max="4902" width="13" style="316" customWidth="1"/>
    <col min="4903" max="4903" width="13.42578125" style="316" bestFit="1" customWidth="1"/>
    <col min="4904" max="4904" width="15.42578125" style="316" bestFit="1" customWidth="1"/>
    <col min="4905" max="4905" width="12.5703125" style="316" bestFit="1" customWidth="1"/>
    <col min="4906" max="5151" width="8.7109375" style="316"/>
    <col min="5152" max="5152" width="11.42578125" style="316" customWidth="1"/>
    <col min="5153" max="5153" width="39.42578125" style="316" customWidth="1"/>
    <col min="5154" max="5155" width="12.42578125" style="316" customWidth="1"/>
    <col min="5156" max="5156" width="16.42578125" style="316" customWidth="1"/>
    <col min="5157" max="5157" width="8.7109375" style="316"/>
    <col min="5158" max="5158" width="13" style="316" customWidth="1"/>
    <col min="5159" max="5159" width="13.42578125" style="316" bestFit="1" customWidth="1"/>
    <col min="5160" max="5160" width="15.42578125" style="316" bestFit="1" customWidth="1"/>
    <col min="5161" max="5161" width="12.5703125" style="316" bestFit="1" customWidth="1"/>
    <col min="5162" max="5407" width="8.7109375" style="316"/>
    <col min="5408" max="5408" width="11.42578125" style="316" customWidth="1"/>
    <col min="5409" max="5409" width="39.42578125" style="316" customWidth="1"/>
    <col min="5410" max="5411" width="12.42578125" style="316" customWidth="1"/>
    <col min="5412" max="5412" width="16.42578125" style="316" customWidth="1"/>
    <col min="5413" max="5413" width="8.7109375" style="316"/>
    <col min="5414" max="5414" width="13" style="316" customWidth="1"/>
    <col min="5415" max="5415" width="13.42578125" style="316" bestFit="1" customWidth="1"/>
    <col min="5416" max="5416" width="15.42578125" style="316" bestFit="1" customWidth="1"/>
    <col min="5417" max="5417" width="12.5703125" style="316" bestFit="1" customWidth="1"/>
    <col min="5418" max="5663" width="8.7109375" style="316"/>
    <col min="5664" max="5664" width="11.42578125" style="316" customWidth="1"/>
    <col min="5665" max="5665" width="39.42578125" style="316" customWidth="1"/>
    <col min="5666" max="5667" width="12.42578125" style="316" customWidth="1"/>
    <col min="5668" max="5668" width="16.42578125" style="316" customWidth="1"/>
    <col min="5669" max="5669" width="8.7109375" style="316"/>
    <col min="5670" max="5670" width="13" style="316" customWidth="1"/>
    <col min="5671" max="5671" width="13.42578125" style="316" bestFit="1" customWidth="1"/>
    <col min="5672" max="5672" width="15.42578125" style="316" bestFit="1" customWidth="1"/>
    <col min="5673" max="5673" width="12.5703125" style="316" bestFit="1" customWidth="1"/>
    <col min="5674" max="5919" width="8.7109375" style="316"/>
    <col min="5920" max="5920" width="11.42578125" style="316" customWidth="1"/>
    <col min="5921" max="5921" width="39.42578125" style="316" customWidth="1"/>
    <col min="5922" max="5923" width="12.42578125" style="316" customWidth="1"/>
    <col min="5924" max="5924" width="16.42578125" style="316" customWidth="1"/>
    <col min="5925" max="5925" width="8.7109375" style="316"/>
    <col min="5926" max="5926" width="13" style="316" customWidth="1"/>
    <col min="5927" max="5927" width="13.42578125" style="316" bestFit="1" customWidth="1"/>
    <col min="5928" max="5928" width="15.42578125" style="316" bestFit="1" customWidth="1"/>
    <col min="5929" max="5929" width="12.5703125" style="316" bestFit="1" customWidth="1"/>
    <col min="5930" max="6175" width="8.7109375" style="316"/>
    <col min="6176" max="6176" width="11.42578125" style="316" customWidth="1"/>
    <col min="6177" max="6177" width="39.42578125" style="316" customWidth="1"/>
    <col min="6178" max="6179" width="12.42578125" style="316" customWidth="1"/>
    <col min="6180" max="6180" width="16.42578125" style="316" customWidth="1"/>
    <col min="6181" max="6181" width="8.7109375" style="316"/>
    <col min="6182" max="6182" width="13" style="316" customWidth="1"/>
    <col min="6183" max="6183" width="13.42578125" style="316" bestFit="1" customWidth="1"/>
    <col min="6184" max="6184" width="15.42578125" style="316" bestFit="1" customWidth="1"/>
    <col min="6185" max="6185" width="12.5703125" style="316" bestFit="1" customWidth="1"/>
    <col min="6186" max="6431" width="8.7109375" style="316"/>
    <col min="6432" max="6432" width="11.42578125" style="316" customWidth="1"/>
    <col min="6433" max="6433" width="39.42578125" style="316" customWidth="1"/>
    <col min="6434" max="6435" width="12.42578125" style="316" customWidth="1"/>
    <col min="6436" max="6436" width="16.42578125" style="316" customWidth="1"/>
    <col min="6437" max="6437" width="8.7109375" style="316"/>
    <col min="6438" max="6438" width="13" style="316" customWidth="1"/>
    <col min="6439" max="6439" width="13.42578125" style="316" bestFit="1" customWidth="1"/>
    <col min="6440" max="6440" width="15.42578125" style="316" bestFit="1" customWidth="1"/>
    <col min="6441" max="6441" width="12.5703125" style="316" bestFit="1" customWidth="1"/>
    <col min="6442" max="6687" width="8.7109375" style="316"/>
    <col min="6688" max="6688" width="11.42578125" style="316" customWidth="1"/>
    <col min="6689" max="6689" width="39.42578125" style="316" customWidth="1"/>
    <col min="6690" max="6691" width="12.42578125" style="316" customWidth="1"/>
    <col min="6692" max="6692" width="16.42578125" style="316" customWidth="1"/>
    <col min="6693" max="6693" width="8.7109375" style="316"/>
    <col min="6694" max="6694" width="13" style="316" customWidth="1"/>
    <col min="6695" max="6695" width="13.42578125" style="316" bestFit="1" customWidth="1"/>
    <col min="6696" max="6696" width="15.42578125" style="316" bestFit="1" customWidth="1"/>
    <col min="6697" max="6697" width="12.5703125" style="316" bestFit="1" customWidth="1"/>
    <col min="6698" max="6943" width="8.7109375" style="316"/>
    <col min="6944" max="6944" width="11.42578125" style="316" customWidth="1"/>
    <col min="6945" max="6945" width="39.42578125" style="316" customWidth="1"/>
    <col min="6946" max="6947" width="12.42578125" style="316" customWidth="1"/>
    <col min="6948" max="6948" width="16.42578125" style="316" customWidth="1"/>
    <col min="6949" max="6949" width="8.7109375" style="316"/>
    <col min="6950" max="6950" width="13" style="316" customWidth="1"/>
    <col min="6951" max="6951" width="13.42578125" style="316" bestFit="1" customWidth="1"/>
    <col min="6952" max="6952" width="15.42578125" style="316" bestFit="1" customWidth="1"/>
    <col min="6953" max="6953" width="12.5703125" style="316" bestFit="1" customWidth="1"/>
    <col min="6954" max="7199" width="8.7109375" style="316"/>
    <col min="7200" max="7200" width="11.42578125" style="316" customWidth="1"/>
    <col min="7201" max="7201" width="39.42578125" style="316" customWidth="1"/>
    <col min="7202" max="7203" width="12.42578125" style="316" customWidth="1"/>
    <col min="7204" max="7204" width="16.42578125" style="316" customWidth="1"/>
    <col min="7205" max="7205" width="8.7109375" style="316"/>
    <col min="7206" max="7206" width="13" style="316" customWidth="1"/>
    <col min="7207" max="7207" width="13.42578125" style="316" bestFit="1" customWidth="1"/>
    <col min="7208" max="7208" width="15.42578125" style="316" bestFit="1" customWidth="1"/>
    <col min="7209" max="7209" width="12.5703125" style="316" bestFit="1" customWidth="1"/>
    <col min="7210" max="7455" width="8.7109375" style="316"/>
    <col min="7456" max="7456" width="11.42578125" style="316" customWidth="1"/>
    <col min="7457" max="7457" width="39.42578125" style="316" customWidth="1"/>
    <col min="7458" max="7459" width="12.42578125" style="316" customWidth="1"/>
    <col min="7460" max="7460" width="16.42578125" style="316" customWidth="1"/>
    <col min="7461" max="7461" width="8.7109375" style="316"/>
    <col min="7462" max="7462" width="13" style="316" customWidth="1"/>
    <col min="7463" max="7463" width="13.42578125" style="316" bestFit="1" customWidth="1"/>
    <col min="7464" max="7464" width="15.42578125" style="316" bestFit="1" customWidth="1"/>
    <col min="7465" max="7465" width="12.5703125" style="316" bestFit="1" customWidth="1"/>
    <col min="7466" max="7711" width="8.7109375" style="316"/>
    <col min="7712" max="7712" width="11.42578125" style="316" customWidth="1"/>
    <col min="7713" max="7713" width="39.42578125" style="316" customWidth="1"/>
    <col min="7714" max="7715" width="12.42578125" style="316" customWidth="1"/>
    <col min="7716" max="7716" width="16.42578125" style="316" customWidth="1"/>
    <col min="7717" max="7717" width="8.7109375" style="316"/>
    <col min="7718" max="7718" width="13" style="316" customWidth="1"/>
    <col min="7719" max="7719" width="13.42578125" style="316" bestFit="1" customWidth="1"/>
    <col min="7720" max="7720" width="15.42578125" style="316" bestFit="1" customWidth="1"/>
    <col min="7721" max="7721" width="12.5703125" style="316" bestFit="1" customWidth="1"/>
    <col min="7722" max="7967" width="8.7109375" style="316"/>
    <col min="7968" max="7968" width="11.42578125" style="316" customWidth="1"/>
    <col min="7969" max="7969" width="39.42578125" style="316" customWidth="1"/>
    <col min="7970" max="7971" width="12.42578125" style="316" customWidth="1"/>
    <col min="7972" max="7972" width="16.42578125" style="316" customWidth="1"/>
    <col min="7973" max="7973" width="8.7109375" style="316"/>
    <col min="7974" max="7974" width="13" style="316" customWidth="1"/>
    <col min="7975" max="7975" width="13.42578125" style="316" bestFit="1" customWidth="1"/>
    <col min="7976" max="7976" width="15.42578125" style="316" bestFit="1" customWidth="1"/>
    <col min="7977" max="7977" width="12.5703125" style="316" bestFit="1" customWidth="1"/>
    <col min="7978" max="8223" width="8.7109375" style="316"/>
    <col min="8224" max="8224" width="11.42578125" style="316" customWidth="1"/>
    <col min="8225" max="8225" width="39.42578125" style="316" customWidth="1"/>
    <col min="8226" max="8227" width="12.42578125" style="316" customWidth="1"/>
    <col min="8228" max="8228" width="16.42578125" style="316" customWidth="1"/>
    <col min="8229" max="8229" width="8.7109375" style="316"/>
    <col min="8230" max="8230" width="13" style="316" customWidth="1"/>
    <col min="8231" max="8231" width="13.42578125" style="316" bestFit="1" customWidth="1"/>
    <col min="8232" max="8232" width="15.42578125" style="316" bestFit="1" customWidth="1"/>
    <col min="8233" max="8233" width="12.5703125" style="316" bestFit="1" customWidth="1"/>
    <col min="8234" max="8479" width="8.7109375" style="316"/>
    <col min="8480" max="8480" width="11.42578125" style="316" customWidth="1"/>
    <col min="8481" max="8481" width="39.42578125" style="316" customWidth="1"/>
    <col min="8482" max="8483" width="12.42578125" style="316" customWidth="1"/>
    <col min="8484" max="8484" width="16.42578125" style="316" customWidth="1"/>
    <col min="8485" max="8485" width="8.7109375" style="316"/>
    <col min="8486" max="8486" width="13" style="316" customWidth="1"/>
    <col min="8487" max="8487" width="13.42578125" style="316" bestFit="1" customWidth="1"/>
    <col min="8488" max="8488" width="15.42578125" style="316" bestFit="1" customWidth="1"/>
    <col min="8489" max="8489" width="12.5703125" style="316" bestFit="1" customWidth="1"/>
    <col min="8490" max="8735" width="8.7109375" style="316"/>
    <col min="8736" max="8736" width="11.42578125" style="316" customWidth="1"/>
    <col min="8737" max="8737" width="39.42578125" style="316" customWidth="1"/>
    <col min="8738" max="8739" width="12.42578125" style="316" customWidth="1"/>
    <col min="8740" max="8740" width="16.42578125" style="316" customWidth="1"/>
    <col min="8741" max="8741" width="8.7109375" style="316"/>
    <col min="8742" max="8742" width="13" style="316" customWidth="1"/>
    <col min="8743" max="8743" width="13.42578125" style="316" bestFit="1" customWidth="1"/>
    <col min="8744" max="8744" width="15.42578125" style="316" bestFit="1" customWidth="1"/>
    <col min="8745" max="8745" width="12.5703125" style="316" bestFit="1" customWidth="1"/>
    <col min="8746" max="8991" width="8.7109375" style="316"/>
    <col min="8992" max="8992" width="11.42578125" style="316" customWidth="1"/>
    <col min="8993" max="8993" width="39.42578125" style="316" customWidth="1"/>
    <col min="8994" max="8995" width="12.42578125" style="316" customWidth="1"/>
    <col min="8996" max="8996" width="16.42578125" style="316" customWidth="1"/>
    <col min="8997" max="8997" width="8.7109375" style="316"/>
    <col min="8998" max="8998" width="13" style="316" customWidth="1"/>
    <col min="8999" max="8999" width="13.42578125" style="316" bestFit="1" customWidth="1"/>
    <col min="9000" max="9000" width="15.42578125" style="316" bestFit="1" customWidth="1"/>
    <col min="9001" max="9001" width="12.5703125" style="316" bestFit="1" customWidth="1"/>
    <col min="9002" max="9247" width="8.7109375" style="316"/>
    <col min="9248" max="9248" width="11.42578125" style="316" customWidth="1"/>
    <col min="9249" max="9249" width="39.42578125" style="316" customWidth="1"/>
    <col min="9250" max="9251" width="12.42578125" style="316" customWidth="1"/>
    <col min="9252" max="9252" width="16.42578125" style="316" customWidth="1"/>
    <col min="9253" max="9253" width="8.7109375" style="316"/>
    <col min="9254" max="9254" width="13" style="316" customWidth="1"/>
    <col min="9255" max="9255" width="13.42578125" style="316" bestFit="1" customWidth="1"/>
    <col min="9256" max="9256" width="15.42578125" style="316" bestFit="1" customWidth="1"/>
    <col min="9257" max="9257" width="12.5703125" style="316" bestFit="1" customWidth="1"/>
    <col min="9258" max="9503" width="8.7109375" style="316"/>
    <col min="9504" max="9504" width="11.42578125" style="316" customWidth="1"/>
    <col min="9505" max="9505" width="39.42578125" style="316" customWidth="1"/>
    <col min="9506" max="9507" width="12.42578125" style="316" customWidth="1"/>
    <col min="9508" max="9508" width="16.42578125" style="316" customWidth="1"/>
    <col min="9509" max="9509" width="8.7109375" style="316"/>
    <col min="9510" max="9510" width="13" style="316" customWidth="1"/>
    <col min="9511" max="9511" width="13.42578125" style="316" bestFit="1" customWidth="1"/>
    <col min="9512" max="9512" width="15.42578125" style="316" bestFit="1" customWidth="1"/>
    <col min="9513" max="9513" width="12.5703125" style="316" bestFit="1" customWidth="1"/>
    <col min="9514" max="9759" width="8.7109375" style="316"/>
    <col min="9760" max="9760" width="11.42578125" style="316" customWidth="1"/>
    <col min="9761" max="9761" width="39.42578125" style="316" customWidth="1"/>
    <col min="9762" max="9763" width="12.42578125" style="316" customWidth="1"/>
    <col min="9764" max="9764" width="16.42578125" style="316" customWidth="1"/>
    <col min="9765" max="9765" width="8.7109375" style="316"/>
    <col min="9766" max="9766" width="13" style="316" customWidth="1"/>
    <col min="9767" max="9767" width="13.42578125" style="316" bestFit="1" customWidth="1"/>
    <col min="9768" max="9768" width="15.42578125" style="316" bestFit="1" customWidth="1"/>
    <col min="9769" max="9769" width="12.5703125" style="316" bestFit="1" customWidth="1"/>
    <col min="9770" max="10015" width="8.7109375" style="316"/>
    <col min="10016" max="10016" width="11.42578125" style="316" customWidth="1"/>
    <col min="10017" max="10017" width="39.42578125" style="316" customWidth="1"/>
    <col min="10018" max="10019" width="12.42578125" style="316" customWidth="1"/>
    <col min="10020" max="10020" width="16.42578125" style="316" customWidth="1"/>
    <col min="10021" max="10021" width="8.7109375" style="316"/>
    <col min="10022" max="10022" width="13" style="316" customWidth="1"/>
    <col min="10023" max="10023" width="13.42578125" style="316" bestFit="1" customWidth="1"/>
    <col min="10024" max="10024" width="15.42578125" style="316" bestFit="1" customWidth="1"/>
    <col min="10025" max="10025" width="12.5703125" style="316" bestFit="1" customWidth="1"/>
    <col min="10026" max="10271" width="8.7109375" style="316"/>
    <col min="10272" max="10272" width="11.42578125" style="316" customWidth="1"/>
    <col min="10273" max="10273" width="39.42578125" style="316" customWidth="1"/>
    <col min="10274" max="10275" width="12.42578125" style="316" customWidth="1"/>
    <col min="10276" max="10276" width="16.42578125" style="316" customWidth="1"/>
    <col min="10277" max="10277" width="8.7109375" style="316"/>
    <col min="10278" max="10278" width="13" style="316" customWidth="1"/>
    <col min="10279" max="10279" width="13.42578125" style="316" bestFit="1" customWidth="1"/>
    <col min="10280" max="10280" width="15.42578125" style="316" bestFit="1" customWidth="1"/>
    <col min="10281" max="10281" width="12.5703125" style="316" bestFit="1" customWidth="1"/>
    <col min="10282" max="10527" width="8.7109375" style="316"/>
    <col min="10528" max="10528" width="11.42578125" style="316" customWidth="1"/>
    <col min="10529" max="10529" width="39.42578125" style="316" customWidth="1"/>
    <col min="10530" max="10531" width="12.42578125" style="316" customWidth="1"/>
    <col min="10532" max="10532" width="16.42578125" style="316" customWidth="1"/>
    <col min="10533" max="10533" width="8.7109375" style="316"/>
    <col min="10534" max="10534" width="13" style="316" customWidth="1"/>
    <col min="10535" max="10535" width="13.42578125" style="316" bestFit="1" customWidth="1"/>
    <col min="10536" max="10536" width="15.42578125" style="316" bestFit="1" customWidth="1"/>
    <col min="10537" max="10537" width="12.5703125" style="316" bestFit="1" customWidth="1"/>
    <col min="10538" max="10783" width="8.7109375" style="316"/>
    <col min="10784" max="10784" width="11.42578125" style="316" customWidth="1"/>
    <col min="10785" max="10785" width="39.42578125" style="316" customWidth="1"/>
    <col min="10786" max="10787" width="12.42578125" style="316" customWidth="1"/>
    <col min="10788" max="10788" width="16.42578125" style="316" customWidth="1"/>
    <col min="10789" max="10789" width="8.7109375" style="316"/>
    <col min="10790" max="10790" width="13" style="316" customWidth="1"/>
    <col min="10791" max="10791" width="13.42578125" style="316" bestFit="1" customWidth="1"/>
    <col min="10792" max="10792" width="15.42578125" style="316" bestFit="1" customWidth="1"/>
    <col min="10793" max="10793" width="12.5703125" style="316" bestFit="1" customWidth="1"/>
    <col min="10794" max="11039" width="8.7109375" style="316"/>
    <col min="11040" max="11040" width="11.42578125" style="316" customWidth="1"/>
    <col min="11041" max="11041" width="39.42578125" style="316" customWidth="1"/>
    <col min="11042" max="11043" width="12.42578125" style="316" customWidth="1"/>
    <col min="11044" max="11044" width="16.42578125" style="316" customWidth="1"/>
    <col min="11045" max="11045" width="8.7109375" style="316"/>
    <col min="11046" max="11046" width="13" style="316" customWidth="1"/>
    <col min="11047" max="11047" width="13.42578125" style="316" bestFit="1" customWidth="1"/>
    <col min="11048" max="11048" width="15.42578125" style="316" bestFit="1" customWidth="1"/>
    <col min="11049" max="11049" width="12.5703125" style="316" bestFit="1" customWidth="1"/>
    <col min="11050" max="11295" width="8.7109375" style="316"/>
    <col min="11296" max="11296" width="11.42578125" style="316" customWidth="1"/>
    <col min="11297" max="11297" width="39.42578125" style="316" customWidth="1"/>
    <col min="11298" max="11299" width="12.42578125" style="316" customWidth="1"/>
    <col min="11300" max="11300" width="16.42578125" style="316" customWidth="1"/>
    <col min="11301" max="11301" width="8.7109375" style="316"/>
    <col min="11302" max="11302" width="13" style="316" customWidth="1"/>
    <col min="11303" max="11303" width="13.42578125" style="316" bestFit="1" customWidth="1"/>
    <col min="11304" max="11304" width="15.42578125" style="316" bestFit="1" customWidth="1"/>
    <col min="11305" max="11305" width="12.5703125" style="316" bestFit="1" customWidth="1"/>
    <col min="11306" max="11551" width="8.7109375" style="316"/>
    <col min="11552" max="11552" width="11.42578125" style="316" customWidth="1"/>
    <col min="11553" max="11553" width="39.42578125" style="316" customWidth="1"/>
    <col min="11554" max="11555" width="12.42578125" style="316" customWidth="1"/>
    <col min="11556" max="11556" width="16.42578125" style="316" customWidth="1"/>
    <col min="11557" max="11557" width="8.7109375" style="316"/>
    <col min="11558" max="11558" width="13" style="316" customWidth="1"/>
    <col min="11559" max="11559" width="13.42578125" style="316" bestFit="1" customWidth="1"/>
    <col min="11560" max="11560" width="15.42578125" style="316" bestFit="1" customWidth="1"/>
    <col min="11561" max="11561" width="12.5703125" style="316" bestFit="1" customWidth="1"/>
    <col min="11562" max="11807" width="8.7109375" style="316"/>
    <col min="11808" max="11808" width="11.42578125" style="316" customWidth="1"/>
    <col min="11809" max="11809" width="39.42578125" style="316" customWidth="1"/>
    <col min="11810" max="11811" width="12.42578125" style="316" customWidth="1"/>
    <col min="11812" max="11812" width="16.42578125" style="316" customWidth="1"/>
    <col min="11813" max="11813" width="8.7109375" style="316"/>
    <col min="11814" max="11814" width="13" style="316" customWidth="1"/>
    <col min="11815" max="11815" width="13.42578125" style="316" bestFit="1" customWidth="1"/>
    <col min="11816" max="11816" width="15.42578125" style="316" bestFit="1" customWidth="1"/>
    <col min="11817" max="11817" width="12.5703125" style="316" bestFit="1" customWidth="1"/>
    <col min="11818" max="12063" width="8.7109375" style="316"/>
    <col min="12064" max="12064" width="11.42578125" style="316" customWidth="1"/>
    <col min="12065" max="12065" width="39.42578125" style="316" customWidth="1"/>
    <col min="12066" max="12067" width="12.42578125" style="316" customWidth="1"/>
    <col min="12068" max="12068" width="16.42578125" style="316" customWidth="1"/>
    <col min="12069" max="12069" width="8.7109375" style="316"/>
    <col min="12070" max="12070" width="13" style="316" customWidth="1"/>
    <col min="12071" max="12071" width="13.42578125" style="316" bestFit="1" customWidth="1"/>
    <col min="12072" max="12072" width="15.42578125" style="316" bestFit="1" customWidth="1"/>
    <col min="12073" max="12073" width="12.5703125" style="316" bestFit="1" customWidth="1"/>
    <col min="12074" max="12319" width="8.7109375" style="316"/>
    <col min="12320" max="12320" width="11.42578125" style="316" customWidth="1"/>
    <col min="12321" max="12321" width="39.42578125" style="316" customWidth="1"/>
    <col min="12322" max="12323" width="12.42578125" style="316" customWidth="1"/>
    <col min="12324" max="12324" width="16.42578125" style="316" customWidth="1"/>
    <col min="12325" max="12325" width="8.7109375" style="316"/>
    <col min="12326" max="12326" width="13" style="316" customWidth="1"/>
    <col min="12327" max="12327" width="13.42578125" style="316" bestFit="1" customWidth="1"/>
    <col min="12328" max="12328" width="15.42578125" style="316" bestFit="1" customWidth="1"/>
    <col min="12329" max="12329" width="12.5703125" style="316" bestFit="1" customWidth="1"/>
    <col min="12330" max="12575" width="8.7109375" style="316"/>
    <col min="12576" max="12576" width="11.42578125" style="316" customWidth="1"/>
    <col min="12577" max="12577" width="39.42578125" style="316" customWidth="1"/>
    <col min="12578" max="12579" width="12.42578125" style="316" customWidth="1"/>
    <col min="12580" max="12580" width="16.42578125" style="316" customWidth="1"/>
    <col min="12581" max="12581" width="8.7109375" style="316"/>
    <col min="12582" max="12582" width="13" style="316" customWidth="1"/>
    <col min="12583" max="12583" width="13.42578125" style="316" bestFit="1" customWidth="1"/>
    <col min="12584" max="12584" width="15.42578125" style="316" bestFit="1" customWidth="1"/>
    <col min="12585" max="12585" width="12.5703125" style="316" bestFit="1" customWidth="1"/>
    <col min="12586" max="12831" width="8.7109375" style="316"/>
    <col min="12832" max="12832" width="11.42578125" style="316" customWidth="1"/>
    <col min="12833" max="12833" width="39.42578125" style="316" customWidth="1"/>
    <col min="12834" max="12835" width="12.42578125" style="316" customWidth="1"/>
    <col min="12836" max="12836" width="16.42578125" style="316" customWidth="1"/>
    <col min="12837" max="12837" width="8.7109375" style="316"/>
    <col min="12838" max="12838" width="13" style="316" customWidth="1"/>
    <col min="12839" max="12839" width="13.42578125" style="316" bestFit="1" customWidth="1"/>
    <col min="12840" max="12840" width="15.42578125" style="316" bestFit="1" customWidth="1"/>
    <col min="12841" max="12841" width="12.5703125" style="316" bestFit="1" customWidth="1"/>
    <col min="12842" max="13087" width="8.7109375" style="316"/>
    <col min="13088" max="13088" width="11.42578125" style="316" customWidth="1"/>
    <col min="13089" max="13089" width="39.42578125" style="316" customWidth="1"/>
    <col min="13090" max="13091" width="12.42578125" style="316" customWidth="1"/>
    <col min="13092" max="13092" width="16.42578125" style="316" customWidth="1"/>
    <col min="13093" max="13093" width="8.7109375" style="316"/>
    <col min="13094" max="13094" width="13" style="316" customWidth="1"/>
    <col min="13095" max="13095" width="13.42578125" style="316" bestFit="1" customWidth="1"/>
    <col min="13096" max="13096" width="15.42578125" style="316" bestFit="1" customWidth="1"/>
    <col min="13097" max="13097" width="12.5703125" style="316" bestFit="1" customWidth="1"/>
    <col min="13098" max="13343" width="8.7109375" style="316"/>
    <col min="13344" max="13344" width="11.42578125" style="316" customWidth="1"/>
    <col min="13345" max="13345" width="39.42578125" style="316" customWidth="1"/>
    <col min="13346" max="13347" width="12.42578125" style="316" customWidth="1"/>
    <col min="13348" max="13348" width="16.42578125" style="316" customWidth="1"/>
    <col min="13349" max="13349" width="8.7109375" style="316"/>
    <col min="13350" max="13350" width="13" style="316" customWidth="1"/>
    <col min="13351" max="13351" width="13.42578125" style="316" bestFit="1" customWidth="1"/>
    <col min="13352" max="13352" width="15.42578125" style="316" bestFit="1" customWidth="1"/>
    <col min="13353" max="13353" width="12.5703125" style="316" bestFit="1" customWidth="1"/>
    <col min="13354" max="13599" width="8.7109375" style="316"/>
    <col min="13600" max="13600" width="11.42578125" style="316" customWidth="1"/>
    <col min="13601" max="13601" width="39.42578125" style="316" customWidth="1"/>
    <col min="13602" max="13603" width="12.42578125" style="316" customWidth="1"/>
    <col min="13604" max="13604" width="16.42578125" style="316" customWidth="1"/>
    <col min="13605" max="13605" width="8.7109375" style="316"/>
    <col min="13606" max="13606" width="13" style="316" customWidth="1"/>
    <col min="13607" max="13607" width="13.42578125" style="316" bestFit="1" customWidth="1"/>
    <col min="13608" max="13608" width="15.42578125" style="316" bestFit="1" customWidth="1"/>
    <col min="13609" max="13609" width="12.5703125" style="316" bestFit="1" customWidth="1"/>
    <col min="13610" max="13855" width="8.7109375" style="316"/>
    <col min="13856" max="13856" width="11.42578125" style="316" customWidth="1"/>
    <col min="13857" max="13857" width="39.42578125" style="316" customWidth="1"/>
    <col min="13858" max="13859" width="12.42578125" style="316" customWidth="1"/>
    <col min="13860" max="13860" width="16.42578125" style="316" customWidth="1"/>
    <col min="13861" max="13861" width="8.7109375" style="316"/>
    <col min="13862" max="13862" width="13" style="316" customWidth="1"/>
    <col min="13863" max="13863" width="13.42578125" style="316" bestFit="1" customWidth="1"/>
    <col min="13864" max="13864" width="15.42578125" style="316" bestFit="1" customWidth="1"/>
    <col min="13865" max="13865" width="12.5703125" style="316" bestFit="1" customWidth="1"/>
    <col min="13866" max="14111" width="8.7109375" style="316"/>
    <col min="14112" max="14112" width="11.42578125" style="316" customWidth="1"/>
    <col min="14113" max="14113" width="39.42578125" style="316" customWidth="1"/>
    <col min="14114" max="14115" width="12.42578125" style="316" customWidth="1"/>
    <col min="14116" max="14116" width="16.42578125" style="316" customWidth="1"/>
    <col min="14117" max="14117" width="8.7109375" style="316"/>
    <col min="14118" max="14118" width="13" style="316" customWidth="1"/>
    <col min="14119" max="14119" width="13.42578125" style="316" bestFit="1" customWidth="1"/>
    <col min="14120" max="14120" width="15.42578125" style="316" bestFit="1" customWidth="1"/>
    <col min="14121" max="14121" width="12.5703125" style="316" bestFit="1" customWidth="1"/>
    <col min="14122" max="14367" width="8.7109375" style="316"/>
    <col min="14368" max="14368" width="11.42578125" style="316" customWidth="1"/>
    <col min="14369" max="14369" width="39.42578125" style="316" customWidth="1"/>
    <col min="14370" max="14371" width="12.42578125" style="316" customWidth="1"/>
    <col min="14372" max="14372" width="16.42578125" style="316" customWidth="1"/>
    <col min="14373" max="14373" width="8.7109375" style="316"/>
    <col min="14374" max="14374" width="13" style="316" customWidth="1"/>
    <col min="14375" max="14375" width="13.42578125" style="316" bestFit="1" customWidth="1"/>
    <col min="14376" max="14376" width="15.42578125" style="316" bestFit="1" customWidth="1"/>
    <col min="14377" max="14377" width="12.5703125" style="316" bestFit="1" customWidth="1"/>
    <col min="14378" max="14623" width="8.7109375" style="316"/>
    <col min="14624" max="14624" width="11.42578125" style="316" customWidth="1"/>
    <col min="14625" max="14625" width="39.42578125" style="316" customWidth="1"/>
    <col min="14626" max="14627" width="12.42578125" style="316" customWidth="1"/>
    <col min="14628" max="14628" width="16.42578125" style="316" customWidth="1"/>
    <col min="14629" max="14629" width="8.7109375" style="316"/>
    <col min="14630" max="14630" width="13" style="316" customWidth="1"/>
    <col min="14631" max="14631" width="13.42578125" style="316" bestFit="1" customWidth="1"/>
    <col min="14632" max="14632" width="15.42578125" style="316" bestFit="1" customWidth="1"/>
    <col min="14633" max="14633" width="12.5703125" style="316" bestFit="1" customWidth="1"/>
    <col min="14634" max="14879" width="8.7109375" style="316"/>
    <col min="14880" max="14880" width="11.42578125" style="316" customWidth="1"/>
    <col min="14881" max="14881" width="39.42578125" style="316" customWidth="1"/>
    <col min="14882" max="14883" width="12.42578125" style="316" customWidth="1"/>
    <col min="14884" max="14884" width="16.42578125" style="316" customWidth="1"/>
    <col min="14885" max="14885" width="8.7109375" style="316"/>
    <col min="14886" max="14886" width="13" style="316" customWidth="1"/>
    <col min="14887" max="14887" width="13.42578125" style="316" bestFit="1" customWidth="1"/>
    <col min="14888" max="14888" width="15.42578125" style="316" bestFit="1" customWidth="1"/>
    <col min="14889" max="14889" width="12.5703125" style="316" bestFit="1" customWidth="1"/>
    <col min="14890" max="15135" width="8.7109375" style="316"/>
    <col min="15136" max="15136" width="11.42578125" style="316" customWidth="1"/>
    <col min="15137" max="15137" width="39.42578125" style="316" customWidth="1"/>
    <col min="15138" max="15139" width="12.42578125" style="316" customWidth="1"/>
    <col min="15140" max="15140" width="16.42578125" style="316" customWidth="1"/>
    <col min="15141" max="15141" width="8.7109375" style="316"/>
    <col min="15142" max="15142" width="13" style="316" customWidth="1"/>
    <col min="15143" max="15143" width="13.42578125" style="316" bestFit="1" customWidth="1"/>
    <col min="15144" max="15144" width="15.42578125" style="316" bestFit="1" customWidth="1"/>
    <col min="15145" max="15145" width="12.5703125" style="316" bestFit="1" customWidth="1"/>
    <col min="15146" max="15391" width="8.7109375" style="316"/>
    <col min="15392" max="15392" width="11.42578125" style="316" customWidth="1"/>
    <col min="15393" max="15393" width="39.42578125" style="316" customWidth="1"/>
    <col min="15394" max="15395" width="12.42578125" style="316" customWidth="1"/>
    <col min="15396" max="15396" width="16.42578125" style="316" customWidth="1"/>
    <col min="15397" max="15397" width="8.7109375" style="316"/>
    <col min="15398" max="15398" width="13" style="316" customWidth="1"/>
    <col min="15399" max="15399" width="13.42578125" style="316" bestFit="1" customWidth="1"/>
    <col min="15400" max="15400" width="15.42578125" style="316" bestFit="1" customWidth="1"/>
    <col min="15401" max="15401" width="12.5703125" style="316" bestFit="1" customWidth="1"/>
    <col min="15402" max="15647" width="8.7109375" style="316"/>
    <col min="15648" max="15648" width="11.42578125" style="316" customWidth="1"/>
    <col min="15649" max="15649" width="39.42578125" style="316" customWidth="1"/>
    <col min="15650" max="15651" width="12.42578125" style="316" customWidth="1"/>
    <col min="15652" max="15652" width="16.42578125" style="316" customWidth="1"/>
    <col min="15653" max="15653" width="8.7109375" style="316"/>
    <col min="15654" max="15654" width="13" style="316" customWidth="1"/>
    <col min="15655" max="15655" width="13.42578125" style="316" bestFit="1" customWidth="1"/>
    <col min="15656" max="15656" width="15.42578125" style="316" bestFit="1" customWidth="1"/>
    <col min="15657" max="15657" width="12.5703125" style="316" bestFit="1" customWidth="1"/>
    <col min="15658" max="15903" width="8.7109375" style="316"/>
    <col min="15904" max="15904" width="11.42578125" style="316" customWidth="1"/>
    <col min="15905" max="15905" width="39.42578125" style="316" customWidth="1"/>
    <col min="15906" max="15907" width="12.42578125" style="316" customWidth="1"/>
    <col min="15908" max="15908" width="16.42578125" style="316" customWidth="1"/>
    <col min="15909" max="15909" width="8.7109375" style="316"/>
    <col min="15910" max="15910" width="13" style="316" customWidth="1"/>
    <col min="15911" max="15911" width="13.42578125" style="316" bestFit="1" customWidth="1"/>
    <col min="15912" max="15912" width="15.42578125" style="316" bestFit="1" customWidth="1"/>
    <col min="15913" max="15913" width="12.5703125" style="316" bestFit="1" customWidth="1"/>
    <col min="15914" max="16159" width="8.7109375" style="316"/>
    <col min="16160" max="16160" width="11.42578125" style="316" customWidth="1"/>
    <col min="16161" max="16161" width="39.42578125" style="316" customWidth="1"/>
    <col min="16162" max="16163" width="12.42578125" style="316" customWidth="1"/>
    <col min="16164" max="16164" width="16.42578125" style="316" customWidth="1"/>
    <col min="16165" max="16165" width="8.7109375" style="316"/>
    <col min="16166" max="16166" width="13" style="316" customWidth="1"/>
    <col min="16167" max="16167" width="13.42578125" style="316" bestFit="1" customWidth="1"/>
    <col min="16168" max="16168" width="15.42578125" style="316" bestFit="1" customWidth="1"/>
    <col min="16169" max="16169" width="12.5703125" style="316" bestFit="1" customWidth="1"/>
    <col min="16170" max="16384" width="8.7109375" style="316"/>
  </cols>
  <sheetData>
    <row r="1" spans="1:44" s="164" customFormat="1" ht="21" customHeight="1">
      <c r="A1" s="17" t="s">
        <v>1440</v>
      </c>
      <c r="B1" s="163"/>
      <c r="C1" s="163"/>
      <c r="D1" s="750"/>
      <c r="E1" s="750"/>
    </row>
    <row r="2" spans="1:44" s="164" customFormat="1" ht="21" customHeight="1">
      <c r="A2" s="15" t="s">
        <v>1353</v>
      </c>
      <c r="B2" s="356" t="str">
        <f>'Schedule 2_Balance Sheet'!C2</f>
        <v>CCA One Care-Commonwealth Care Alliance</v>
      </c>
      <c r="C2" s="357"/>
      <c r="D2" s="357"/>
      <c r="E2" s="357"/>
      <c r="F2" s="358"/>
    </row>
    <row r="3" spans="1:44" s="164" customFormat="1" ht="21" customHeight="1">
      <c r="A3" s="15" t="s">
        <v>1338</v>
      </c>
      <c r="B3" s="456" t="str">
        <f>'Schedule 2_Balance Sheet'!C3</f>
        <v>January 2024-June 2024</v>
      </c>
      <c r="C3" s="457"/>
      <c r="D3" s="457"/>
      <c r="E3" s="457"/>
      <c r="F3" s="458"/>
    </row>
    <row r="4" spans="1:44" s="164" customFormat="1" ht="21" customHeight="1">
      <c r="A4" s="15" t="s">
        <v>1356</v>
      </c>
      <c r="B4" s="359">
        <f>'Schedule 2_Balance Sheet'!C4</f>
        <v>45473</v>
      </c>
      <c r="C4" s="357"/>
      <c r="D4" s="357"/>
      <c r="E4" s="357"/>
      <c r="F4" s="358"/>
    </row>
    <row r="5" spans="1:44" s="164" customFormat="1" ht="21" customHeight="1">
      <c r="A5" s="15" t="s">
        <v>1357</v>
      </c>
      <c r="B5" s="356" t="str">
        <f>'Schedule 2_Balance Sheet'!C5</f>
        <v>CCA</v>
      </c>
      <c r="C5" s="357"/>
      <c r="D5" s="357"/>
      <c r="E5" s="357"/>
      <c r="F5" s="358"/>
    </row>
    <row r="6" spans="1:44" s="164" customFormat="1" ht="21" customHeight="1">
      <c r="A6" s="15" t="s">
        <v>1341</v>
      </c>
      <c r="B6" s="359">
        <f>'Schedule 2_Balance Sheet'!C6</f>
        <v>45534</v>
      </c>
      <c r="C6" s="357"/>
      <c r="D6" s="357"/>
      <c r="E6" s="357"/>
      <c r="F6" s="358"/>
      <c r="H6" s="314"/>
      <c r="M6" s="314"/>
      <c r="O6" s="314"/>
    </row>
    <row r="7" spans="1:44">
      <c r="A7" s="163" t="s">
        <v>1342</v>
      </c>
      <c r="B7" s="163"/>
      <c r="C7" s="163"/>
      <c r="D7" s="163"/>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row>
    <row r="8" spans="1:44">
      <c r="A8" s="163" t="s">
        <v>1441</v>
      </c>
      <c r="B8" s="163"/>
      <c r="C8" s="163"/>
      <c r="D8" s="163"/>
      <c r="E8" s="163"/>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row>
    <row r="9" spans="1:44" ht="13.5" thickBot="1">
      <c r="A9" s="163"/>
      <c r="B9" s="163"/>
      <c r="C9" s="163"/>
      <c r="D9" s="163"/>
      <c r="E9" s="163"/>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row>
    <row r="10" spans="1:44" ht="13.5" thickBot="1">
      <c r="A10" s="906" t="s">
        <v>1442</v>
      </c>
      <c r="B10" s="90">
        <f>'Schedule 7B_Utilization_Eastern'!B10+'Schedule 7C_Utilization_Western'!B10+'Schedule 7D_Utilization_TheCape'!B10</f>
        <v>95727</v>
      </c>
      <c r="C10" s="90">
        <f>'Schedule 7B_Utilization_Eastern'!C10+'Schedule 7C_Utilization_Western'!C10+'Schedule 7D_Utilization_TheCape'!C10</f>
        <v>92035</v>
      </c>
      <c r="D10" s="90">
        <f>'Schedule 7B_Utilization_Eastern'!D10+'Schedule 7C_Utilization_Western'!D10+'Schedule 7D_Utilization_TheCape'!D10</f>
        <v>0</v>
      </c>
      <c r="E10" s="90">
        <f>'Schedule 7B_Utilization_Eastern'!E10+'Schedule 7C_Utilization_Western'!E10+'Schedule 7D_Utilization_TheCape'!E10</f>
        <v>0</v>
      </c>
      <c r="F10" s="251">
        <f>B10+C10+D10+E10</f>
        <v>187762</v>
      </c>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row>
    <row r="11" spans="1:44" s="318" customFormat="1" ht="13.5" customHeight="1" thickBot="1">
      <c r="A11" s="327"/>
      <c r="B11" s="907" t="s">
        <v>1443</v>
      </c>
      <c r="C11" s="907"/>
      <c r="D11" s="907"/>
      <c r="E11" s="907"/>
      <c r="F11" s="908"/>
      <c r="G11" s="909" t="s">
        <v>1444</v>
      </c>
      <c r="H11" s="907"/>
      <c r="I11" s="907"/>
      <c r="J11" s="907"/>
      <c r="K11" s="908"/>
      <c r="L11" s="910" t="s">
        <v>1445</v>
      </c>
      <c r="M11" s="911"/>
      <c r="N11" s="911"/>
      <c r="O11" s="911"/>
      <c r="P11" s="912"/>
      <c r="Q11" s="913" t="s">
        <v>1446</v>
      </c>
      <c r="R11" s="914"/>
      <c r="S11" s="914"/>
      <c r="T11" s="914"/>
      <c r="U11" s="915"/>
      <c r="V11" s="913" t="s">
        <v>1447</v>
      </c>
      <c r="W11" s="914"/>
      <c r="X11" s="914"/>
      <c r="Y11" s="914"/>
      <c r="Z11" s="915"/>
      <c r="AA11" s="913" t="s">
        <v>1448</v>
      </c>
      <c r="AB11" s="914"/>
      <c r="AC11" s="914"/>
      <c r="AD11" s="914"/>
      <c r="AE11" s="915"/>
      <c r="AF11" s="916" t="s">
        <v>1449</v>
      </c>
      <c r="AG11" s="917"/>
      <c r="AH11" s="917"/>
      <c r="AI11" s="917"/>
      <c r="AJ11" s="918"/>
      <c r="AK11" s="919" t="s">
        <v>1450</v>
      </c>
      <c r="AL11" s="917"/>
      <c r="AM11" s="917"/>
      <c r="AN11" s="917"/>
      <c r="AO11" s="918"/>
      <c r="AR11" s="319"/>
    </row>
    <row r="12" spans="1:44" s="318" customFormat="1">
      <c r="A12" s="920" t="s">
        <v>1451</v>
      </c>
      <c r="B12" s="921" t="s">
        <v>1344</v>
      </c>
      <c r="C12" s="921" t="s">
        <v>1348</v>
      </c>
      <c r="D12" s="921" t="s">
        <v>1349</v>
      </c>
      <c r="E12" s="921" t="s">
        <v>1350</v>
      </c>
      <c r="F12" s="921" t="s">
        <v>53</v>
      </c>
      <c r="G12" s="921" t="str">
        <f>B12</f>
        <v>Q1</v>
      </c>
      <c r="H12" s="921" t="str">
        <f>C12</f>
        <v>Q2</v>
      </c>
      <c r="I12" s="921" t="str">
        <f>D12</f>
        <v>Q3</v>
      </c>
      <c r="J12" s="921" t="str">
        <f>E12</f>
        <v>Q4</v>
      </c>
      <c r="K12" s="921" t="s">
        <v>53</v>
      </c>
      <c r="L12" s="921" t="str">
        <f>G12</f>
        <v>Q1</v>
      </c>
      <c r="M12" s="921" t="str">
        <f>H12</f>
        <v>Q2</v>
      </c>
      <c r="N12" s="921" t="str">
        <f>I12</f>
        <v>Q3</v>
      </c>
      <c r="O12" s="921" t="str">
        <f>J12</f>
        <v>Q4</v>
      </c>
      <c r="P12" s="921" t="s">
        <v>53</v>
      </c>
      <c r="Q12" s="921" t="str">
        <f>L12</f>
        <v>Q1</v>
      </c>
      <c r="R12" s="921" t="str">
        <f>M12</f>
        <v>Q2</v>
      </c>
      <c r="S12" s="921" t="str">
        <f>N12</f>
        <v>Q3</v>
      </c>
      <c r="T12" s="921" t="str">
        <f>O12</f>
        <v>Q4</v>
      </c>
      <c r="U12" s="921" t="s">
        <v>53</v>
      </c>
      <c r="V12" s="921" t="str">
        <f>Q12</f>
        <v>Q1</v>
      </c>
      <c r="W12" s="921" t="str">
        <f>R12</f>
        <v>Q2</v>
      </c>
      <c r="X12" s="921" t="str">
        <f>S12</f>
        <v>Q3</v>
      </c>
      <c r="Y12" s="921" t="str">
        <f>T12</f>
        <v>Q4</v>
      </c>
      <c r="Z12" s="921" t="s">
        <v>53</v>
      </c>
      <c r="AA12" s="921" t="str">
        <f>V12</f>
        <v>Q1</v>
      </c>
      <c r="AB12" s="921" t="str">
        <f>W12</f>
        <v>Q2</v>
      </c>
      <c r="AC12" s="921" t="str">
        <f>X12</f>
        <v>Q3</v>
      </c>
      <c r="AD12" s="921" t="str">
        <f>Y12</f>
        <v>Q4</v>
      </c>
      <c r="AE12" s="921" t="s">
        <v>53</v>
      </c>
      <c r="AF12" s="921" t="str">
        <f>AA12</f>
        <v>Q1</v>
      </c>
      <c r="AG12" s="921" t="str">
        <f>AB12</f>
        <v>Q2</v>
      </c>
      <c r="AH12" s="921" t="str">
        <f>AC12</f>
        <v>Q3</v>
      </c>
      <c r="AI12" s="921" t="str">
        <f>AD12</f>
        <v>Q4</v>
      </c>
      <c r="AJ12" s="921" t="s">
        <v>53</v>
      </c>
      <c r="AK12" s="95" t="str">
        <f t="shared" ref="AK12:AN12" si="0">AF12</f>
        <v>Q1</v>
      </c>
      <c r="AL12" s="95" t="str">
        <f t="shared" si="0"/>
        <v>Q2</v>
      </c>
      <c r="AM12" s="95" t="str">
        <f t="shared" si="0"/>
        <v>Q3</v>
      </c>
      <c r="AN12" s="95" t="str">
        <f t="shared" si="0"/>
        <v>Q4</v>
      </c>
      <c r="AO12" s="96" t="s">
        <v>53</v>
      </c>
      <c r="AR12" s="319"/>
    </row>
    <row r="13" spans="1:44" s="320" customFormat="1">
      <c r="A13" s="625" t="s">
        <v>1452</v>
      </c>
      <c r="B13" s="263"/>
      <c r="C13" s="263"/>
      <c r="D13" s="263"/>
      <c r="E13" s="263"/>
      <c r="F13" s="263"/>
      <c r="G13" s="263"/>
      <c r="H13" s="263"/>
      <c r="I13" s="263"/>
      <c r="J13" s="263"/>
      <c r="K13" s="263"/>
      <c r="L13" s="264"/>
      <c r="M13" s="264"/>
      <c r="N13" s="264"/>
      <c r="O13" s="264"/>
      <c r="P13" s="264"/>
      <c r="Q13" s="265"/>
      <c r="R13" s="265"/>
      <c r="S13" s="265"/>
      <c r="T13" s="265"/>
      <c r="U13" s="265"/>
      <c r="V13" s="265"/>
      <c r="W13" s="265"/>
      <c r="X13" s="265"/>
      <c r="Y13" s="265"/>
      <c r="Z13" s="265"/>
      <c r="AA13" s="265"/>
      <c r="AB13" s="265"/>
      <c r="AC13" s="265"/>
      <c r="AD13" s="265"/>
      <c r="AE13" s="265"/>
      <c r="AF13" s="266"/>
      <c r="AG13" s="266"/>
      <c r="AH13" s="266"/>
      <c r="AI13" s="266"/>
      <c r="AJ13" s="266"/>
      <c r="AK13" s="267"/>
      <c r="AL13" s="267"/>
      <c r="AM13" s="267"/>
      <c r="AN13" s="268"/>
      <c r="AO13" s="269"/>
      <c r="AR13" s="321"/>
    </row>
    <row r="14" spans="1:44" s="320" customFormat="1">
      <c r="A14" s="625"/>
      <c r="B14" s="263"/>
      <c r="C14" s="263"/>
      <c r="D14" s="263"/>
      <c r="E14" s="263"/>
      <c r="F14" s="263"/>
      <c r="G14" s="263"/>
      <c r="H14" s="263"/>
      <c r="I14" s="263"/>
      <c r="J14" s="263"/>
      <c r="K14" s="263"/>
      <c r="L14" s="264"/>
      <c r="M14" s="264"/>
      <c r="N14" s="264"/>
      <c r="O14" s="264"/>
      <c r="P14" s="264"/>
      <c r="Q14" s="265"/>
      <c r="R14" s="265"/>
      <c r="S14" s="265"/>
      <c r="T14" s="265"/>
      <c r="U14" s="265"/>
      <c r="V14" s="265"/>
      <c r="W14" s="265"/>
      <c r="X14" s="265"/>
      <c r="Y14" s="265"/>
      <c r="Z14" s="265"/>
      <c r="AA14" s="265"/>
      <c r="AB14" s="265"/>
      <c r="AC14" s="265"/>
      <c r="AD14" s="265"/>
      <c r="AE14" s="265"/>
      <c r="AF14" s="266"/>
      <c r="AG14" s="266"/>
      <c r="AH14" s="266"/>
      <c r="AI14" s="266"/>
      <c r="AJ14" s="266"/>
      <c r="AK14" s="267"/>
      <c r="AL14" s="267"/>
      <c r="AM14" s="267"/>
      <c r="AN14" s="268"/>
      <c r="AO14" s="269"/>
      <c r="AR14" s="321"/>
    </row>
    <row r="15" spans="1:44">
      <c r="A15" s="626" t="s">
        <v>219</v>
      </c>
      <c r="B15" s="97">
        <f>'Schedule 7B_Utilization_Eastern'!B15+'Schedule 7C_Utilization_Western'!B15+'Schedule 7D_Utilization_TheCape'!B15</f>
        <v>2812</v>
      </c>
      <c r="C15" s="97">
        <f>'Schedule 7B_Utilization_Eastern'!C15+'Schedule 7C_Utilization_Western'!C15+'Schedule 7D_Utilization_TheCape'!C15</f>
        <v>2289</v>
      </c>
      <c r="D15" s="97">
        <f>'Schedule 7B_Utilization_Eastern'!D15+'Schedule 7C_Utilization_Western'!D15+'Schedule 7D_Utilization_TheCape'!D15</f>
        <v>0</v>
      </c>
      <c r="E15" s="97">
        <f>'Schedule 7B_Utilization_Eastern'!E15+'Schedule 7C_Utilization_Western'!E15+'Schedule 7D_Utilization_TheCape'!E15</f>
        <v>0</v>
      </c>
      <c r="F15" s="97">
        <f>SUM(B15:E15)</f>
        <v>5101</v>
      </c>
      <c r="G15" s="97">
        <f>'Schedule 7B_Utilization_Eastern'!G15+'Schedule 7C_Utilization_Western'!G15+'Schedule 7D_Utilization_TheCape'!G15</f>
        <v>18348</v>
      </c>
      <c r="H15" s="97">
        <f>'Schedule 7B_Utilization_Eastern'!H15+'Schedule 7C_Utilization_Western'!H15+'Schedule 7D_Utilization_TheCape'!H15</f>
        <v>12110</v>
      </c>
      <c r="I15" s="97">
        <f>'Schedule 7B_Utilization_Eastern'!I15+'Schedule 7C_Utilization_Western'!I15+'Schedule 7D_Utilization_TheCape'!I15</f>
        <v>0</v>
      </c>
      <c r="J15" s="97">
        <f>'Schedule 7B_Utilization_Eastern'!J15+'Schedule 7C_Utilization_Western'!J15+'Schedule 7D_Utilization_TheCape'!J15</f>
        <v>0</v>
      </c>
      <c r="K15" s="97">
        <f t="shared" ref="K15:K28" si="1">SUM(G15:J15)</f>
        <v>30458</v>
      </c>
      <c r="L15" s="91">
        <f>'Schedule 3A_Income Statement'!CS34</f>
        <v>52828188.19521904</v>
      </c>
      <c r="M15" s="91">
        <f>'Schedule 3A_Income Statement'!CT34</f>
        <v>46754954.204372719</v>
      </c>
      <c r="N15" s="91">
        <f>'Schedule 3A_Income Statement'!CU34</f>
        <v>0</v>
      </c>
      <c r="O15" s="91">
        <f>'Schedule 3A_Income Statement'!CV34</f>
        <v>0</v>
      </c>
      <c r="P15" s="91">
        <f t="shared" ref="P15:P29" si="2">SUM(L15:O15)</f>
        <v>99583142.399591759</v>
      </c>
      <c r="Q15" s="98">
        <f>IF(B10=0,0,(B15/$B$10)*12000)</f>
        <v>352.50242878184838</v>
      </c>
      <c r="R15" s="98">
        <f>IF(C10=0,0,(C15/$C$10)*12000)</f>
        <v>298.45167599282883</v>
      </c>
      <c r="S15" s="98">
        <f>IF(D10=0,0,(D15/$D$10)*12000)</f>
        <v>0</v>
      </c>
      <c r="T15" s="98">
        <f>IF(E10=0,0,(E15/$E$10)*12000)</f>
        <v>0</v>
      </c>
      <c r="U15" s="98">
        <f>IF(F10=0,0,(F15/$F$10)*12000)</f>
        <v>326.00845751536519</v>
      </c>
      <c r="V15" s="99">
        <f t="shared" ref="V15:Z30" si="3">IF(B15=0,0,G15/B15)</f>
        <v>6.5248933143669987</v>
      </c>
      <c r="W15" s="99">
        <f t="shared" si="3"/>
        <v>5.2905198776758411</v>
      </c>
      <c r="X15" s="99">
        <f t="shared" si="3"/>
        <v>0</v>
      </c>
      <c r="Y15" s="99">
        <f t="shared" si="3"/>
        <v>0</v>
      </c>
      <c r="Z15" s="99">
        <f t="shared" si="3"/>
        <v>5.9709860811605564</v>
      </c>
      <c r="AA15" s="98">
        <f>IF($B$10=0,0,(G15/$B$10)*12000)</f>
        <v>2300.0407408568117</v>
      </c>
      <c r="AB15" s="98">
        <f>IF($C$10=0,0,(H15/$C$10)*12000)</f>
        <v>1578.9645243657305</v>
      </c>
      <c r="AC15" s="98">
        <f>IF($D$10=0,0,(I15/$D$10)*12000)</f>
        <v>0</v>
      </c>
      <c r="AD15" s="98">
        <f>IF($E$10=0,0,(J15/$E$10)*12000)</f>
        <v>0</v>
      </c>
      <c r="AE15" s="98">
        <f>IF($F$10=0,0,(K15/$F$10)*12000)</f>
        <v>1946.5919621648684</v>
      </c>
      <c r="AF15" s="92">
        <f t="shared" ref="AF15:AJ30" si="4">IF(G15=0,0,L15/G15)</f>
        <v>2879.2341506005582</v>
      </c>
      <c r="AG15" s="92">
        <f t="shared" si="4"/>
        <v>3860.855012747541</v>
      </c>
      <c r="AH15" s="92">
        <f t="shared" si="4"/>
        <v>0</v>
      </c>
      <c r="AI15" s="92">
        <f t="shared" si="4"/>
        <v>0</v>
      </c>
      <c r="AJ15" s="93">
        <f t="shared" si="4"/>
        <v>3269.5233567401588</v>
      </c>
      <c r="AK15" s="92">
        <f>IF(B$10=0,0,L15/B$10)</f>
        <v>551.86298740396171</v>
      </c>
      <c r="AL15" s="92">
        <f>IF(C$10=0,0,M15/C$10)</f>
        <v>508.01275823733056</v>
      </c>
      <c r="AM15" s="92">
        <f>IF(D$10=0,0,N15/D$10)</f>
        <v>0</v>
      </c>
      <c r="AN15" s="92">
        <f>IF(E$10=0,0,O15/E$10)</f>
        <v>0</v>
      </c>
      <c r="AO15" s="94">
        <f>IF(F$10=0,0,P15/F$10)</f>
        <v>530.36899052839101</v>
      </c>
    </row>
    <row r="16" spans="1:44">
      <c r="A16" s="626" t="s">
        <v>437</v>
      </c>
      <c r="B16" s="97">
        <f>'Schedule 7B_Utilization_Eastern'!B16+'Schedule 7C_Utilization_Western'!B16+'Schedule 7D_Utilization_TheCape'!B16</f>
        <v>1263</v>
      </c>
      <c r="C16" s="97">
        <f>'Schedule 7B_Utilization_Eastern'!C16+'Schedule 7C_Utilization_Western'!C16+'Schedule 7D_Utilization_TheCape'!C16</f>
        <v>1035</v>
      </c>
      <c r="D16" s="97">
        <f>'Schedule 7B_Utilization_Eastern'!D16+'Schedule 7C_Utilization_Western'!D16+'Schedule 7D_Utilization_TheCape'!D16</f>
        <v>0</v>
      </c>
      <c r="E16" s="97">
        <f>'Schedule 7B_Utilization_Eastern'!E16+'Schedule 7C_Utilization_Western'!E16+'Schedule 7D_Utilization_TheCape'!E16</f>
        <v>0</v>
      </c>
      <c r="F16" s="97">
        <f>SUM(B16:E16)</f>
        <v>2298</v>
      </c>
      <c r="G16" s="97">
        <f>'Schedule 7B_Utilization_Eastern'!G16+'Schedule 7C_Utilization_Western'!G16+'Schedule 7D_Utilization_TheCape'!G16</f>
        <v>20577</v>
      </c>
      <c r="H16" s="97">
        <f>'Schedule 7B_Utilization_Eastern'!H16+'Schedule 7C_Utilization_Western'!H16+'Schedule 7D_Utilization_TheCape'!H16</f>
        <v>12393</v>
      </c>
      <c r="I16" s="97">
        <f>'Schedule 7B_Utilization_Eastern'!I16+'Schedule 7C_Utilization_Western'!I16+'Schedule 7D_Utilization_TheCape'!I16</f>
        <v>0</v>
      </c>
      <c r="J16" s="97">
        <f>'Schedule 7B_Utilization_Eastern'!J16+'Schedule 7C_Utilization_Western'!J16+'Schedule 7D_Utilization_TheCape'!J16</f>
        <v>0</v>
      </c>
      <c r="K16" s="97">
        <f t="shared" si="1"/>
        <v>32970</v>
      </c>
      <c r="L16" s="91">
        <f>'Schedule 3A_Income Statement'!CS35</f>
        <v>22431214.320691098</v>
      </c>
      <c r="M16" s="91">
        <f>'Schedule 3A_Income Statement'!CT35</f>
        <v>17473563.689418595</v>
      </c>
      <c r="N16" s="91">
        <f>'Schedule 3A_Income Statement'!CU35</f>
        <v>0</v>
      </c>
      <c r="O16" s="91">
        <f>'Schedule 3A_Income Statement'!CV35</f>
        <v>0</v>
      </c>
      <c r="P16" s="91">
        <f t="shared" si="2"/>
        <v>39904778.010109693</v>
      </c>
      <c r="Q16" s="98">
        <f>IF(B10=0,0,(B16/$B$10)*12000)</f>
        <v>158.32523739383871</v>
      </c>
      <c r="R16" s="98">
        <f>IF(C10=0,0,(C16/$C$10)*12000)</f>
        <v>134.94866083555169</v>
      </c>
      <c r="S16" s="98">
        <f>IF(D10=0,0,(D16/$D$10)*12000)</f>
        <v>0</v>
      </c>
      <c r="T16" s="98">
        <f>IF(E10=0,0,(E16/$E$10)*12000)</f>
        <v>0</v>
      </c>
      <c r="U16" s="98">
        <f>IF(F10=0,0,(F16/$F$10)*12000)</f>
        <v>146.86677815532428</v>
      </c>
      <c r="V16" s="99">
        <f t="shared" si="3"/>
        <v>16.292161520190025</v>
      </c>
      <c r="W16" s="99">
        <f t="shared" si="3"/>
        <v>11.973913043478261</v>
      </c>
      <c r="X16" s="99">
        <f t="shared" si="3"/>
        <v>0</v>
      </c>
      <c r="Y16" s="99">
        <f t="shared" si="3"/>
        <v>0</v>
      </c>
      <c r="Z16" s="99">
        <f t="shared" si="3"/>
        <v>14.347258485639687</v>
      </c>
      <c r="AA16" s="98">
        <f t="shared" ref="AA16:AA34" si="5">IF($B$10=0,0,(G16/$B$10)*12000)</f>
        <v>2579.46034034285</v>
      </c>
      <c r="AB16" s="98">
        <f t="shared" ref="AB16:AB32" si="6">IF($C$10=0,0,(H16/$C$10)*12000)</f>
        <v>1615.8635301787363</v>
      </c>
      <c r="AC16" s="98">
        <f t="shared" ref="AC16:AC32" si="7">IF($D$10=0,0,(I16/$D$10)*12000)</f>
        <v>0</v>
      </c>
      <c r="AD16" s="98">
        <f t="shared" ref="AD16:AD32" si="8">IF($E$10=0,0,(J16/$E$10)*12000)</f>
        <v>0</v>
      </c>
      <c r="AE16" s="98">
        <f t="shared" ref="AE16:AE32" si="9">IF($F$10=0,0,(K16/$F$10)*12000)</f>
        <v>2107.1356291475377</v>
      </c>
      <c r="AF16" s="92">
        <f t="shared" si="4"/>
        <v>1090.111013300826</v>
      </c>
      <c r="AG16" s="92">
        <f t="shared" si="4"/>
        <v>1409.9543039956907</v>
      </c>
      <c r="AH16" s="92">
        <f t="shared" si="4"/>
        <v>0</v>
      </c>
      <c r="AI16" s="92">
        <f t="shared" si="4"/>
        <v>0</v>
      </c>
      <c r="AJ16" s="93">
        <f t="shared" si="4"/>
        <v>1210.3360027330814</v>
      </c>
      <c r="AK16" s="92">
        <f t="shared" ref="AK16:AO32" si="10">IF(B$10=0,0,L16/B$10)</f>
        <v>234.32484378170315</v>
      </c>
      <c r="AL16" s="92">
        <f t="shared" si="10"/>
        <v>189.85781158709833</v>
      </c>
      <c r="AM16" s="92">
        <f t="shared" si="10"/>
        <v>0</v>
      </c>
      <c r="AN16" s="92">
        <f t="shared" si="10"/>
        <v>0</v>
      </c>
      <c r="AO16" s="94">
        <f t="shared" si="10"/>
        <v>212.52850954990728</v>
      </c>
    </row>
    <row r="17" spans="1:41">
      <c r="A17" s="626" t="s">
        <v>222</v>
      </c>
      <c r="B17" s="261"/>
      <c r="C17" s="261"/>
      <c r="D17" s="261"/>
      <c r="E17" s="261"/>
      <c r="F17" s="261"/>
      <c r="G17" s="97">
        <f>'Schedule 7B_Utilization_Eastern'!G17+'Schedule 7C_Utilization_Western'!G17+'Schedule 7D_Utilization_TheCape'!G17</f>
        <v>1519296</v>
      </c>
      <c r="H17" s="97">
        <f>'Schedule 7B_Utilization_Eastern'!H17+'Schedule 7C_Utilization_Western'!H17+'Schedule 7D_Utilization_TheCape'!H17</f>
        <v>1326349</v>
      </c>
      <c r="I17" s="97">
        <f>'Schedule 7B_Utilization_Eastern'!I17+'Schedule 7C_Utilization_Western'!I17+'Schedule 7D_Utilization_TheCape'!I17</f>
        <v>0</v>
      </c>
      <c r="J17" s="97">
        <f>'Schedule 7B_Utilization_Eastern'!J17+'Schedule 7C_Utilization_Western'!J17+'Schedule 7D_Utilization_TheCape'!J17</f>
        <v>0</v>
      </c>
      <c r="K17" s="97">
        <f>SUM(G17:J17)</f>
        <v>2845645</v>
      </c>
      <c r="L17" s="91">
        <f>'Schedule 3A_Income Statement'!CS36</f>
        <v>49595884.246364959</v>
      </c>
      <c r="M17" s="91">
        <f>'Schedule 3A_Income Statement'!CT36</f>
        <v>52834800.878678121</v>
      </c>
      <c r="N17" s="91">
        <f>'Schedule 3A_Income Statement'!CU36</f>
        <v>0</v>
      </c>
      <c r="O17" s="91">
        <f>'Schedule 3A_Income Statement'!CV36</f>
        <v>0</v>
      </c>
      <c r="P17" s="91">
        <f>SUM(L17:O17)</f>
        <v>102430685.12504308</v>
      </c>
      <c r="Q17" s="259"/>
      <c r="R17" s="259"/>
      <c r="S17" s="259"/>
      <c r="T17" s="259"/>
      <c r="U17" s="259"/>
      <c r="V17" s="99">
        <f>IF(B17=0,0,G17/B17)</f>
        <v>0</v>
      </c>
      <c r="W17" s="99">
        <f>IF(C17=0,0,H17/C17)</f>
        <v>0</v>
      </c>
      <c r="X17" s="99">
        <f>IF(D17=0,0,I17/D17)</f>
        <v>0</v>
      </c>
      <c r="Y17" s="99">
        <f>IF(E17=0,0,J17/E17)</f>
        <v>0</v>
      </c>
      <c r="Z17" s="99">
        <f>IF(F17=0,0,K17/F17)</f>
        <v>0</v>
      </c>
      <c r="AA17" s="98">
        <f t="shared" si="5"/>
        <v>190453.60243191576</v>
      </c>
      <c r="AB17" s="98">
        <f t="shared" si="6"/>
        <v>172936.25251263106</v>
      </c>
      <c r="AC17" s="98">
        <f t="shared" si="7"/>
        <v>0</v>
      </c>
      <c r="AD17" s="98">
        <f t="shared" si="8"/>
        <v>0</v>
      </c>
      <c r="AE17" s="98">
        <f t="shared" si="9"/>
        <v>181867.15096771443</v>
      </c>
      <c r="AF17" s="92">
        <f>IF(G17=0,0,L17/G17)</f>
        <v>32.643990536646548</v>
      </c>
      <c r="AG17" s="92">
        <f>IF(H17=0,0,M17/H17)</f>
        <v>39.834765117384734</v>
      </c>
      <c r="AH17" s="92">
        <f>IF(I17=0,0,N17/I17)</f>
        <v>0</v>
      </c>
      <c r="AI17" s="92">
        <f>IF(J17=0,0,O17/J17)</f>
        <v>0</v>
      </c>
      <c r="AJ17" s="93">
        <f>IF(K17=0,0,P17/K17)</f>
        <v>35.995595067214317</v>
      </c>
      <c r="AK17" s="92">
        <f t="shared" si="10"/>
        <v>518.09713295480856</v>
      </c>
      <c r="AL17" s="92">
        <f t="shared" si="10"/>
        <v>574.07291659344946</v>
      </c>
      <c r="AM17" s="92">
        <f t="shared" si="10"/>
        <v>0</v>
      </c>
      <c r="AN17" s="92">
        <f t="shared" si="10"/>
        <v>0</v>
      </c>
      <c r="AO17" s="94">
        <f t="shared" si="10"/>
        <v>545.53469352181526</v>
      </c>
    </row>
    <row r="18" spans="1:41">
      <c r="A18" s="626" t="s">
        <v>223</v>
      </c>
      <c r="B18" s="261"/>
      <c r="C18" s="261"/>
      <c r="D18" s="261"/>
      <c r="E18" s="261"/>
      <c r="F18" s="261"/>
      <c r="G18" s="97">
        <f>'Schedule 7B_Utilization_Eastern'!G18+'Schedule 7C_Utilization_Western'!G18+'Schedule 7D_Utilization_TheCape'!G18</f>
        <v>129709</v>
      </c>
      <c r="H18" s="97">
        <f>'Schedule 7B_Utilization_Eastern'!H18+'Schedule 7C_Utilization_Western'!H18+'Schedule 7D_Utilization_TheCape'!H18</f>
        <v>116904</v>
      </c>
      <c r="I18" s="97">
        <f>'Schedule 7B_Utilization_Eastern'!I18+'Schedule 7C_Utilization_Western'!I18+'Schedule 7D_Utilization_TheCape'!I18</f>
        <v>0</v>
      </c>
      <c r="J18" s="97">
        <f>'Schedule 7B_Utilization_Eastern'!J18+'Schedule 7C_Utilization_Western'!J18+'Schedule 7D_Utilization_TheCape'!J18</f>
        <v>0</v>
      </c>
      <c r="K18" s="97">
        <f t="shared" ref="K18" si="11">SUM(G18:J18)</f>
        <v>246613</v>
      </c>
      <c r="L18" s="91">
        <f>'Schedule 3A_Income Statement'!CS37</f>
        <v>15860447.943492938</v>
      </c>
      <c r="M18" s="91">
        <f>'Schedule 3A_Income Statement'!CT37</f>
        <v>17897495.655431569</v>
      </c>
      <c r="N18" s="91">
        <f>'Schedule 3A_Income Statement'!CU37</f>
        <v>0</v>
      </c>
      <c r="O18" s="91">
        <f>'Schedule 3A_Income Statement'!CV37</f>
        <v>0</v>
      </c>
      <c r="P18" s="91">
        <f t="shared" ref="P18:P19" si="12">SUM(L18:O18)</f>
        <v>33757943.598924503</v>
      </c>
      <c r="Q18" s="259"/>
      <c r="R18" s="259"/>
      <c r="S18" s="259"/>
      <c r="T18" s="259"/>
      <c r="U18" s="259"/>
      <c r="V18" s="99">
        <f t="shared" ref="V18:Z20" si="13">IF(B18=0,0,G18/B18)</f>
        <v>0</v>
      </c>
      <c r="W18" s="99">
        <f t="shared" si="13"/>
        <v>0</v>
      </c>
      <c r="X18" s="99">
        <f t="shared" si="13"/>
        <v>0</v>
      </c>
      <c r="Y18" s="99">
        <f t="shared" si="13"/>
        <v>0</v>
      </c>
      <c r="Z18" s="99">
        <f t="shared" si="13"/>
        <v>0</v>
      </c>
      <c r="AA18" s="98">
        <f t="shared" si="5"/>
        <v>16259.863988216492</v>
      </c>
      <c r="AB18" s="98">
        <f t="shared" si="6"/>
        <v>15242.549030260227</v>
      </c>
      <c r="AC18" s="98">
        <f t="shared" si="7"/>
        <v>0</v>
      </c>
      <c r="AD18" s="98">
        <f t="shared" si="8"/>
        <v>0</v>
      </c>
      <c r="AE18" s="98">
        <f t="shared" si="9"/>
        <v>15761.2083382154</v>
      </c>
      <c r="AF18" s="92">
        <f t="shared" ref="AF18:AJ20" si="14">IF(G18=0,0,L18/G18)</f>
        <v>122.27715843536637</v>
      </c>
      <c r="AG18" s="92">
        <f t="shared" si="14"/>
        <v>153.09566529315993</v>
      </c>
      <c r="AH18" s="92">
        <f t="shared" si="14"/>
        <v>0</v>
      </c>
      <c r="AI18" s="92">
        <f t="shared" si="14"/>
        <v>0</v>
      </c>
      <c r="AJ18" s="93">
        <f t="shared" si="14"/>
        <v>136.88631012527523</v>
      </c>
      <c r="AK18" s="92">
        <f t="shared" si="10"/>
        <v>165.68416375205467</v>
      </c>
      <c r="AL18" s="92">
        <f t="shared" si="10"/>
        <v>194.46401537927494</v>
      </c>
      <c r="AM18" s="92">
        <f t="shared" si="10"/>
        <v>0</v>
      </c>
      <c r="AN18" s="92">
        <f t="shared" si="10"/>
        <v>0</v>
      </c>
      <c r="AO18" s="94">
        <f t="shared" si="10"/>
        <v>179.79113771116894</v>
      </c>
    </row>
    <row r="19" spans="1:41">
      <c r="A19" s="626" t="s">
        <v>224</v>
      </c>
      <c r="B19" s="261"/>
      <c r="C19" s="261"/>
      <c r="D19" s="261"/>
      <c r="E19" s="261"/>
      <c r="F19" s="261"/>
      <c r="G19" s="97">
        <f>'Schedule 7B_Utilization_Eastern'!G19+'Schedule 7C_Utilization_Western'!G19+'Schedule 7D_Utilization_TheCape'!G19</f>
        <v>523647</v>
      </c>
      <c r="H19" s="97">
        <f>'Schedule 7B_Utilization_Eastern'!H19+'Schedule 7C_Utilization_Western'!H19+'Schedule 7D_Utilization_TheCape'!H19</f>
        <v>426021</v>
      </c>
      <c r="I19" s="97">
        <f>'Schedule 7B_Utilization_Eastern'!I19+'Schedule 7C_Utilization_Western'!I19+'Schedule 7D_Utilization_TheCape'!I19</f>
        <v>0</v>
      </c>
      <c r="J19" s="97">
        <f>'Schedule 7B_Utilization_Eastern'!J19+'Schedule 7C_Utilization_Western'!J19+'Schedule 7D_Utilization_TheCape'!J19</f>
        <v>0</v>
      </c>
      <c r="K19" s="97">
        <f>SUM(G19:J19)</f>
        <v>949668</v>
      </c>
      <c r="L19" s="91">
        <f>'Schedule 3A_Income Statement'!CS38</f>
        <v>23402381.23912923</v>
      </c>
      <c r="M19" s="91">
        <f>'Schedule 3A_Income Statement'!CT38</f>
        <v>25378538.124088079</v>
      </c>
      <c r="N19" s="91">
        <f>'Schedule 3A_Income Statement'!CU38</f>
        <v>0</v>
      </c>
      <c r="O19" s="91">
        <f>'Schedule 3A_Income Statement'!CV38</f>
        <v>0</v>
      </c>
      <c r="P19" s="91">
        <f t="shared" si="12"/>
        <v>48780919.363217309</v>
      </c>
      <c r="Q19" s="259"/>
      <c r="R19" s="259"/>
      <c r="S19" s="259"/>
      <c r="T19" s="259"/>
      <c r="U19" s="259"/>
      <c r="V19" s="99">
        <f t="shared" si="13"/>
        <v>0</v>
      </c>
      <c r="W19" s="99">
        <f t="shared" si="13"/>
        <v>0</v>
      </c>
      <c r="X19" s="99">
        <f t="shared" si="13"/>
        <v>0</v>
      </c>
      <c r="Y19" s="99">
        <f t="shared" si="13"/>
        <v>0</v>
      </c>
      <c r="Z19" s="99">
        <f t="shared" si="13"/>
        <v>0</v>
      </c>
      <c r="AA19" s="98">
        <f t="shared" si="5"/>
        <v>65642.545990159517</v>
      </c>
      <c r="AB19" s="98">
        <f t="shared" si="6"/>
        <v>55546.824577606349</v>
      </c>
      <c r="AC19" s="98">
        <f t="shared" si="7"/>
        <v>0</v>
      </c>
      <c r="AD19" s="98">
        <f t="shared" si="8"/>
        <v>0</v>
      </c>
      <c r="AE19" s="98">
        <f t="shared" si="9"/>
        <v>60693.942331249134</v>
      </c>
      <c r="AF19" s="92">
        <f t="shared" si="14"/>
        <v>44.691139716506022</v>
      </c>
      <c r="AG19" s="92">
        <f t="shared" si="14"/>
        <v>59.571096551785189</v>
      </c>
      <c r="AH19" s="92">
        <f t="shared" si="14"/>
        <v>0</v>
      </c>
      <c r="AI19" s="92">
        <f t="shared" si="14"/>
        <v>0</v>
      </c>
      <c r="AJ19" s="93">
        <f t="shared" si="14"/>
        <v>51.366287337487741</v>
      </c>
      <c r="AK19" s="92">
        <f t="shared" si="10"/>
        <v>244.47001618278262</v>
      </c>
      <c r="AL19" s="92">
        <f t="shared" si="10"/>
        <v>275.74877083813851</v>
      </c>
      <c r="AM19" s="92">
        <f t="shared" si="10"/>
        <v>0</v>
      </c>
      <c r="AN19" s="92">
        <f t="shared" si="10"/>
        <v>0</v>
      </c>
      <c r="AO19" s="94">
        <f t="shared" si="10"/>
        <v>259.80187345265449</v>
      </c>
    </row>
    <row r="20" spans="1:41" s="316" customFormat="1">
      <c r="A20" s="626" t="s">
        <v>1453</v>
      </c>
      <c r="B20" s="499"/>
      <c r="C20" s="499"/>
      <c r="D20" s="499"/>
      <c r="E20" s="499"/>
      <c r="F20" s="499"/>
      <c r="G20" s="97">
        <f>'Schedule 7B_Utilization_Eastern'!G20+'Schedule 7C_Utilization_Western'!G20+'Schedule 7D_Utilization_TheCape'!G20</f>
        <v>12318</v>
      </c>
      <c r="H20" s="97">
        <f>'Schedule 7B_Utilization_Eastern'!H20+'Schedule 7C_Utilization_Western'!H20+'Schedule 7D_Utilization_TheCape'!H20</f>
        <v>11617</v>
      </c>
      <c r="I20" s="97">
        <f>'Schedule 7B_Utilization_Eastern'!I20+'Schedule 7C_Utilization_Western'!I20+'Schedule 7D_Utilization_TheCape'!I20</f>
        <v>0</v>
      </c>
      <c r="J20" s="97">
        <f>'Schedule 7B_Utilization_Eastern'!J20+'Schedule 7C_Utilization_Western'!J20+'Schedule 7D_Utilization_TheCape'!J20</f>
        <v>0</v>
      </c>
      <c r="K20" s="97">
        <f>SUM(G20:J20)</f>
        <v>23935</v>
      </c>
      <c r="L20" s="91">
        <f>'Schedule 3A_Income Statement'!CS40</f>
        <v>3436370.8200000003</v>
      </c>
      <c r="M20" s="91">
        <f>'Schedule 3A_Income Statement'!CT40</f>
        <v>3808094.65</v>
      </c>
      <c r="N20" s="91">
        <f>'Schedule 3A_Income Statement'!CU40</f>
        <v>0</v>
      </c>
      <c r="O20" s="91">
        <f>'Schedule 3A_Income Statement'!CV40</f>
        <v>0</v>
      </c>
      <c r="P20" s="91">
        <f>SUM(L20:O20)</f>
        <v>7244465.4700000007</v>
      </c>
      <c r="Q20" s="259"/>
      <c r="R20" s="259"/>
      <c r="S20" s="259"/>
      <c r="T20" s="259"/>
      <c r="U20" s="259"/>
      <c r="V20" s="99">
        <f t="shared" si="13"/>
        <v>0</v>
      </c>
      <c r="W20" s="99">
        <f t="shared" si="13"/>
        <v>0</v>
      </c>
      <c r="X20" s="99">
        <f t="shared" si="13"/>
        <v>0</v>
      </c>
      <c r="Y20" s="99">
        <f t="shared" si="13"/>
        <v>0</v>
      </c>
      <c r="Z20" s="99">
        <f t="shared" si="13"/>
        <v>0</v>
      </c>
      <c r="AA20" s="98">
        <f t="shared" si="5"/>
        <v>1544.1411513992916</v>
      </c>
      <c r="AB20" s="98">
        <f t="shared" si="6"/>
        <v>1514.6846308469605</v>
      </c>
      <c r="AC20" s="98">
        <f t="shared" si="7"/>
        <v>0</v>
      </c>
      <c r="AD20" s="98">
        <f t="shared" si="8"/>
        <v>0</v>
      </c>
      <c r="AE20" s="98">
        <f t="shared" si="9"/>
        <v>1529.7024957126575</v>
      </c>
      <c r="AF20" s="92">
        <f t="shared" si="14"/>
        <v>278.97149050170486</v>
      </c>
      <c r="AG20" s="92">
        <f t="shared" si="14"/>
        <v>327.80361969527416</v>
      </c>
      <c r="AH20" s="92">
        <f t="shared" si="14"/>
        <v>0</v>
      </c>
      <c r="AI20" s="92">
        <f t="shared" si="14"/>
        <v>0</v>
      </c>
      <c r="AJ20" s="93">
        <f t="shared" si="14"/>
        <v>302.67246584499691</v>
      </c>
      <c r="AK20" s="92">
        <f t="shared" si="10"/>
        <v>35.897613212573255</v>
      </c>
      <c r="AL20" s="92">
        <f t="shared" si="10"/>
        <v>41.376592057369479</v>
      </c>
      <c r="AM20" s="92">
        <f t="shared" si="10"/>
        <v>0</v>
      </c>
      <c r="AN20" s="92">
        <f t="shared" si="10"/>
        <v>0</v>
      </c>
      <c r="AO20" s="94">
        <f t="shared" si="10"/>
        <v>38.583235532216321</v>
      </c>
    </row>
    <row r="21" spans="1:41">
      <c r="A21" s="626" t="s">
        <v>240</v>
      </c>
      <c r="B21" s="261"/>
      <c r="C21" s="261"/>
      <c r="D21" s="261"/>
      <c r="E21" s="261"/>
      <c r="F21" s="261"/>
      <c r="G21" s="97">
        <f>'Schedule 7B_Utilization_Eastern'!G21+'Schedule 7C_Utilization_Western'!G21+'Schedule 7D_Utilization_TheCape'!G21</f>
        <v>94377</v>
      </c>
      <c r="H21" s="97">
        <f>'Schedule 7B_Utilization_Eastern'!H21+'Schedule 7C_Utilization_Western'!H21+'Schedule 7D_Utilization_TheCape'!H21</f>
        <v>71592</v>
      </c>
      <c r="I21" s="97">
        <f>'Schedule 7B_Utilization_Eastern'!I21+'Schedule 7C_Utilization_Western'!I21+'Schedule 7D_Utilization_TheCape'!I21</f>
        <v>0</v>
      </c>
      <c r="J21" s="97">
        <f>'Schedule 7B_Utilization_Eastern'!J21+'Schedule 7C_Utilization_Western'!J21+'Schedule 7D_Utilization_TheCape'!J21</f>
        <v>0</v>
      </c>
      <c r="K21" s="97">
        <f t="shared" si="1"/>
        <v>165969</v>
      </c>
      <c r="L21" s="91">
        <f>'Schedule 3A_Income Statement'!CS48</f>
        <v>11343289.480740968</v>
      </c>
      <c r="M21" s="91">
        <f>'Schedule 3A_Income Statement'!CT48</f>
        <v>11308171.059564406</v>
      </c>
      <c r="N21" s="91">
        <f>'Schedule 3A_Income Statement'!CU48</f>
        <v>0</v>
      </c>
      <c r="O21" s="91">
        <f>'Schedule 3A_Income Statement'!CV48</f>
        <v>0</v>
      </c>
      <c r="P21" s="91">
        <f t="shared" si="2"/>
        <v>22651460.540305376</v>
      </c>
      <c r="Q21" s="259"/>
      <c r="R21" s="259"/>
      <c r="S21" s="259"/>
      <c r="T21" s="259"/>
      <c r="U21" s="259"/>
      <c r="V21" s="99">
        <f t="shared" si="3"/>
        <v>0</v>
      </c>
      <c r="W21" s="99">
        <f t="shared" si="3"/>
        <v>0</v>
      </c>
      <c r="X21" s="99">
        <f t="shared" si="3"/>
        <v>0</v>
      </c>
      <c r="Y21" s="99">
        <f t="shared" si="3"/>
        <v>0</v>
      </c>
      <c r="Z21" s="99">
        <f t="shared" si="3"/>
        <v>0</v>
      </c>
      <c r="AA21" s="98">
        <f t="shared" si="5"/>
        <v>11830.768748628912</v>
      </c>
      <c r="AB21" s="98">
        <f t="shared" si="6"/>
        <v>9334.5357744336397</v>
      </c>
      <c r="AC21" s="98">
        <f t="shared" si="7"/>
        <v>0</v>
      </c>
      <c r="AD21" s="98">
        <f t="shared" si="8"/>
        <v>0</v>
      </c>
      <c r="AE21" s="98">
        <f t="shared" si="9"/>
        <v>10607.194213951705</v>
      </c>
      <c r="AF21" s="92">
        <f t="shared" si="4"/>
        <v>120.19124872311016</v>
      </c>
      <c r="AG21" s="92">
        <f t="shared" si="4"/>
        <v>157.95299837362285</v>
      </c>
      <c r="AH21" s="92">
        <f t="shared" si="4"/>
        <v>0</v>
      </c>
      <c r="AI21" s="92">
        <f t="shared" si="4"/>
        <v>0</v>
      </c>
      <c r="AJ21" s="93">
        <f t="shared" si="4"/>
        <v>136.48006880987037</v>
      </c>
      <c r="AK21" s="92">
        <f t="shared" si="10"/>
        <v>118.49623910433804</v>
      </c>
      <c r="AL21" s="92">
        <f t="shared" si="10"/>
        <v>122.8681594998034</v>
      </c>
      <c r="AM21" s="92">
        <f t="shared" si="10"/>
        <v>0</v>
      </c>
      <c r="AN21" s="92">
        <f t="shared" si="10"/>
        <v>0</v>
      </c>
      <c r="AO21" s="94">
        <f t="shared" si="10"/>
        <v>120.63921634998229</v>
      </c>
    </row>
    <row r="22" spans="1:41">
      <c r="A22" s="626" t="s">
        <v>241</v>
      </c>
      <c r="B22" s="261"/>
      <c r="C22" s="261"/>
      <c r="D22" s="261"/>
      <c r="E22" s="261"/>
      <c r="F22" s="261"/>
      <c r="G22" s="97">
        <f>'Schedule 7B_Utilization_Eastern'!G22+'Schedule 7C_Utilization_Western'!G22+'Schedule 7D_Utilization_TheCape'!G22</f>
        <v>7621478</v>
      </c>
      <c r="H22" s="97">
        <f>'Schedule 7B_Utilization_Eastern'!H22+'Schedule 7C_Utilization_Western'!H22+'Schedule 7D_Utilization_TheCape'!H22</f>
        <v>7491539</v>
      </c>
      <c r="I22" s="97">
        <f>'Schedule 7B_Utilization_Eastern'!I22+'Schedule 7C_Utilization_Western'!I22+'Schedule 7D_Utilization_TheCape'!I22</f>
        <v>0</v>
      </c>
      <c r="J22" s="97">
        <f>'Schedule 7B_Utilization_Eastern'!J22+'Schedule 7C_Utilization_Western'!J22+'Schedule 7D_Utilization_TheCape'!J22</f>
        <v>0</v>
      </c>
      <c r="K22" s="97">
        <f t="shared" si="1"/>
        <v>15113017</v>
      </c>
      <c r="L22" s="91">
        <f>'Schedule 3A_Income Statement'!CS49</f>
        <v>40146969.556272119</v>
      </c>
      <c r="M22" s="91">
        <f>'Schedule 3A_Income Statement'!CT49</f>
        <v>40514114.010612041</v>
      </c>
      <c r="N22" s="91">
        <f>'Schedule 3A_Income Statement'!CU49</f>
        <v>0</v>
      </c>
      <c r="O22" s="91">
        <f>'Schedule 3A_Income Statement'!CV49</f>
        <v>0</v>
      </c>
      <c r="P22" s="91">
        <f t="shared" si="2"/>
        <v>80661083.56688416</v>
      </c>
      <c r="Q22" s="259"/>
      <c r="R22" s="259"/>
      <c r="S22" s="259"/>
      <c r="T22" s="259"/>
      <c r="U22" s="259"/>
      <c r="V22" s="99">
        <f t="shared" si="3"/>
        <v>0</v>
      </c>
      <c r="W22" s="99">
        <f t="shared" si="3"/>
        <v>0</v>
      </c>
      <c r="X22" s="99">
        <f t="shared" si="3"/>
        <v>0</v>
      </c>
      <c r="Y22" s="99">
        <f t="shared" si="3"/>
        <v>0</v>
      </c>
      <c r="Z22" s="99">
        <f t="shared" si="3"/>
        <v>0</v>
      </c>
      <c r="AA22" s="98">
        <f t="shared" si="5"/>
        <v>955401.67350904131</v>
      </c>
      <c r="AB22" s="98">
        <f t="shared" si="6"/>
        <v>976785.65763024939</v>
      </c>
      <c r="AC22" s="98">
        <f t="shared" si="7"/>
        <v>0</v>
      </c>
      <c r="AD22" s="98">
        <f t="shared" si="8"/>
        <v>0</v>
      </c>
      <c r="AE22" s="98">
        <f t="shared" si="9"/>
        <v>965883.42689149023</v>
      </c>
      <c r="AF22" s="92">
        <f t="shared" si="4"/>
        <v>5.2676094526904258</v>
      </c>
      <c r="AG22" s="92">
        <f t="shared" si="4"/>
        <v>5.4079827937373137</v>
      </c>
      <c r="AH22" s="92">
        <f t="shared" si="4"/>
        <v>0</v>
      </c>
      <c r="AI22" s="92">
        <f t="shared" si="4"/>
        <v>0</v>
      </c>
      <c r="AJ22" s="93">
        <f t="shared" si="4"/>
        <v>5.3371926708534874</v>
      </c>
      <c r="AK22" s="92">
        <f t="shared" si="10"/>
        <v>419.39024054103982</v>
      </c>
      <c r="AL22" s="92">
        <f t="shared" si="10"/>
        <v>440.20333580281459</v>
      </c>
      <c r="AM22" s="92">
        <f t="shared" si="10"/>
        <v>0</v>
      </c>
      <c r="AN22" s="92">
        <f t="shared" si="10"/>
        <v>0</v>
      </c>
      <c r="AO22" s="94">
        <f t="shared" si="10"/>
        <v>429.59216224200935</v>
      </c>
    </row>
    <row r="23" spans="1:41">
      <c r="A23" s="626" t="s">
        <v>242</v>
      </c>
      <c r="B23" s="261"/>
      <c r="C23" s="261"/>
      <c r="D23" s="261"/>
      <c r="E23" s="261"/>
      <c r="F23" s="261"/>
      <c r="G23" s="97">
        <f>'Schedule 7B_Utilization_Eastern'!G23+'Schedule 7C_Utilization_Western'!G23+'Schedule 7D_Utilization_TheCape'!G23</f>
        <v>456078</v>
      </c>
      <c r="H23" s="97">
        <f>'Schedule 7B_Utilization_Eastern'!H23+'Schedule 7C_Utilization_Western'!H23+'Schedule 7D_Utilization_TheCape'!H23</f>
        <v>374627</v>
      </c>
      <c r="I23" s="97">
        <f>'Schedule 7B_Utilization_Eastern'!I23+'Schedule 7C_Utilization_Western'!I23+'Schedule 7D_Utilization_TheCape'!I23</f>
        <v>0</v>
      </c>
      <c r="J23" s="97">
        <f>'Schedule 7B_Utilization_Eastern'!J23+'Schedule 7C_Utilization_Western'!J23+'Schedule 7D_Utilization_TheCape'!J23</f>
        <v>0</v>
      </c>
      <c r="K23" s="97">
        <f t="shared" si="1"/>
        <v>830705</v>
      </c>
      <c r="L23" s="91">
        <f>'Schedule 3A_Income Statement'!CS50</f>
        <v>21326492.896359142</v>
      </c>
      <c r="M23" s="91">
        <f>'Schedule 3A_Income Statement'!CT50</f>
        <v>22540153.536403574</v>
      </c>
      <c r="N23" s="91">
        <f>'Schedule 3A_Income Statement'!CU50</f>
        <v>0</v>
      </c>
      <c r="O23" s="91">
        <f>'Schedule 3A_Income Statement'!CV50</f>
        <v>0</v>
      </c>
      <c r="P23" s="91">
        <f t="shared" si="2"/>
        <v>43866646.432762712</v>
      </c>
      <c r="Q23" s="259"/>
      <c r="R23" s="259"/>
      <c r="S23" s="259"/>
      <c r="T23" s="259"/>
      <c r="U23" s="259"/>
      <c r="V23" s="99">
        <f t="shared" si="3"/>
        <v>0</v>
      </c>
      <c r="W23" s="99">
        <f t="shared" si="3"/>
        <v>0</v>
      </c>
      <c r="X23" s="99">
        <f t="shared" si="3"/>
        <v>0</v>
      </c>
      <c r="Y23" s="99">
        <f t="shared" si="3"/>
        <v>0</v>
      </c>
      <c r="Z23" s="99">
        <f t="shared" si="3"/>
        <v>0</v>
      </c>
      <c r="AA23" s="98">
        <f t="shared" si="5"/>
        <v>57172.333824312896</v>
      </c>
      <c r="AB23" s="98">
        <f t="shared" si="6"/>
        <v>48845.808659749004</v>
      </c>
      <c r="AC23" s="98">
        <f t="shared" si="7"/>
        <v>0</v>
      </c>
      <c r="AD23" s="98">
        <f t="shared" si="8"/>
        <v>0</v>
      </c>
      <c r="AE23" s="98">
        <f t="shared" si="9"/>
        <v>53090.934267849727</v>
      </c>
      <c r="AF23" s="92">
        <f t="shared" si="4"/>
        <v>46.760626244544007</v>
      </c>
      <c r="AG23" s="92">
        <f t="shared" si="4"/>
        <v>60.1669221289538</v>
      </c>
      <c r="AH23" s="92">
        <f t="shared" si="4"/>
        <v>0</v>
      </c>
      <c r="AI23" s="92">
        <f t="shared" si="4"/>
        <v>0</v>
      </c>
      <c r="AJ23" s="93">
        <f t="shared" si="4"/>
        <v>52.806527507072559</v>
      </c>
      <c r="AK23" s="92">
        <f t="shared" si="10"/>
        <v>222.78451112391636</v>
      </c>
      <c r="AL23" s="92">
        <f t="shared" si="10"/>
        <v>244.90849716307463</v>
      </c>
      <c r="AM23" s="92">
        <f t="shared" si="10"/>
        <v>0</v>
      </c>
      <c r="AN23" s="92">
        <f t="shared" si="10"/>
        <v>0</v>
      </c>
      <c r="AO23" s="94">
        <f t="shared" si="10"/>
        <v>233.62899006594898</v>
      </c>
    </row>
    <row r="24" spans="1:41">
      <c r="A24" s="626" t="s">
        <v>243</v>
      </c>
      <c r="B24" s="261"/>
      <c r="C24" s="261"/>
      <c r="D24" s="261"/>
      <c r="E24" s="261"/>
      <c r="F24" s="261"/>
      <c r="G24" s="97">
        <f>'Schedule 7B_Utilization_Eastern'!G24+'Schedule 7C_Utilization_Western'!G24+'Schedule 7D_Utilization_TheCape'!G24</f>
        <v>73298</v>
      </c>
      <c r="H24" s="97">
        <f>'Schedule 7B_Utilization_Eastern'!H24+'Schedule 7C_Utilization_Western'!H24+'Schedule 7D_Utilization_TheCape'!H24</f>
        <v>62148</v>
      </c>
      <c r="I24" s="97">
        <f>'Schedule 7B_Utilization_Eastern'!I24+'Schedule 7C_Utilization_Western'!I24+'Schedule 7D_Utilization_TheCape'!I24</f>
        <v>0</v>
      </c>
      <c r="J24" s="97">
        <f>'Schedule 7B_Utilization_Eastern'!J24+'Schedule 7C_Utilization_Western'!J24+'Schedule 7D_Utilization_TheCape'!J24</f>
        <v>0</v>
      </c>
      <c r="K24" s="97">
        <f t="shared" si="1"/>
        <v>135446</v>
      </c>
      <c r="L24" s="91">
        <f>'Schedule 3A_Income Statement'!CS51</f>
        <v>5569520.875554</v>
      </c>
      <c r="M24" s="91">
        <f>'Schedule 3A_Income Statement'!CT51</f>
        <v>6130727.4159298781</v>
      </c>
      <c r="N24" s="91">
        <f>'Schedule 3A_Income Statement'!CU51</f>
        <v>0</v>
      </c>
      <c r="O24" s="91">
        <f>'Schedule 3A_Income Statement'!CV51</f>
        <v>0</v>
      </c>
      <c r="P24" s="91">
        <f t="shared" si="2"/>
        <v>11700248.291483879</v>
      </c>
      <c r="Q24" s="259"/>
      <c r="R24" s="259"/>
      <c r="S24" s="259"/>
      <c r="T24" s="259"/>
      <c r="U24" s="259"/>
      <c r="V24" s="99">
        <f t="shared" si="3"/>
        <v>0</v>
      </c>
      <c r="W24" s="99">
        <f t="shared" si="3"/>
        <v>0</v>
      </c>
      <c r="X24" s="99">
        <f t="shared" si="3"/>
        <v>0</v>
      </c>
      <c r="Y24" s="99">
        <f t="shared" si="3"/>
        <v>0</v>
      </c>
      <c r="Z24" s="99">
        <f t="shared" si="3"/>
        <v>0</v>
      </c>
      <c r="AA24" s="98">
        <f t="shared" si="5"/>
        <v>9188.3794540725194</v>
      </c>
      <c r="AB24" s="98">
        <f t="shared" si="6"/>
        <v>8103.1781387515621</v>
      </c>
      <c r="AC24" s="98">
        <f t="shared" si="7"/>
        <v>0</v>
      </c>
      <c r="AD24" s="98">
        <f t="shared" si="8"/>
        <v>0</v>
      </c>
      <c r="AE24" s="98">
        <f t="shared" si="9"/>
        <v>8656.4480565822687</v>
      </c>
      <c r="AF24" s="92">
        <f t="shared" si="4"/>
        <v>75.984622712134026</v>
      </c>
      <c r="AG24" s="92">
        <f t="shared" si="4"/>
        <v>98.647219796773484</v>
      </c>
      <c r="AH24" s="92">
        <f t="shared" si="4"/>
        <v>0</v>
      </c>
      <c r="AI24" s="92">
        <f t="shared" si="4"/>
        <v>0</v>
      </c>
      <c r="AJ24" s="93">
        <f t="shared" si="4"/>
        <v>86.383121623996857</v>
      </c>
      <c r="AK24" s="92">
        <f t="shared" si="10"/>
        <v>58.181295512802031</v>
      </c>
      <c r="AL24" s="92">
        <f t="shared" si="10"/>
        <v>66.612999575486256</v>
      </c>
      <c r="AM24" s="92">
        <f t="shared" si="10"/>
        <v>0</v>
      </c>
      <c r="AN24" s="92">
        <f t="shared" si="10"/>
        <v>0</v>
      </c>
      <c r="AO24" s="94">
        <f t="shared" si="10"/>
        <v>62.314250441963118</v>
      </c>
    </row>
    <row r="25" spans="1:41">
      <c r="A25" s="626" t="s">
        <v>244</v>
      </c>
      <c r="B25" s="261"/>
      <c r="C25" s="261"/>
      <c r="D25" s="261"/>
      <c r="E25" s="261"/>
      <c r="F25" s="261"/>
      <c r="G25" s="97">
        <f>'Schedule 7B_Utilization_Eastern'!G25+'Schedule 7C_Utilization_Western'!G25+'Schedule 7D_Utilization_TheCape'!G25</f>
        <v>18283</v>
      </c>
      <c r="H25" s="97">
        <f>'Schedule 7B_Utilization_Eastern'!H25+'Schedule 7C_Utilization_Western'!H25+'Schedule 7D_Utilization_TheCape'!H25</f>
        <v>15513</v>
      </c>
      <c r="I25" s="97">
        <f>'Schedule 7B_Utilization_Eastern'!I25+'Schedule 7C_Utilization_Western'!I25+'Schedule 7D_Utilization_TheCape'!I25</f>
        <v>0</v>
      </c>
      <c r="J25" s="97">
        <f>'Schedule 7B_Utilization_Eastern'!J25+'Schedule 7C_Utilization_Western'!J25+'Schedule 7D_Utilization_TheCape'!J25</f>
        <v>0</v>
      </c>
      <c r="K25" s="97">
        <f t="shared" si="1"/>
        <v>33796</v>
      </c>
      <c r="L25" s="91">
        <f>'Schedule 3A_Income Statement'!CS52</f>
        <v>2158147.5985530904</v>
      </c>
      <c r="M25" s="91">
        <f>'Schedule 3A_Income Statement'!CT52</f>
        <v>2289027.0742706549</v>
      </c>
      <c r="N25" s="91">
        <f>'Schedule 3A_Income Statement'!CU52</f>
        <v>0</v>
      </c>
      <c r="O25" s="91">
        <f>'Schedule 3A_Income Statement'!CV52</f>
        <v>0</v>
      </c>
      <c r="P25" s="91">
        <f t="shared" si="2"/>
        <v>4447174.6728237458</v>
      </c>
      <c r="Q25" s="259"/>
      <c r="R25" s="259"/>
      <c r="S25" s="259"/>
      <c r="T25" s="259"/>
      <c r="U25" s="259"/>
      <c r="V25" s="99">
        <f t="shared" si="3"/>
        <v>0</v>
      </c>
      <c r="W25" s="99">
        <f t="shared" si="3"/>
        <v>0</v>
      </c>
      <c r="X25" s="99">
        <f t="shared" si="3"/>
        <v>0</v>
      </c>
      <c r="Y25" s="99">
        <f t="shared" si="3"/>
        <v>0</v>
      </c>
      <c r="Z25" s="99">
        <f t="shared" si="3"/>
        <v>0</v>
      </c>
      <c r="AA25" s="98">
        <f t="shared" si="5"/>
        <v>2291.8925694944996</v>
      </c>
      <c r="AB25" s="98">
        <f t="shared" si="6"/>
        <v>2022.6652903786603</v>
      </c>
      <c r="AC25" s="98">
        <f t="shared" si="7"/>
        <v>0</v>
      </c>
      <c r="AD25" s="98">
        <f t="shared" si="8"/>
        <v>0</v>
      </c>
      <c r="AE25" s="98">
        <f t="shared" si="9"/>
        <v>2159.9258635932724</v>
      </c>
      <c r="AF25" s="92">
        <f t="shared" si="4"/>
        <v>118.04121853924904</v>
      </c>
      <c r="AG25" s="92">
        <f t="shared" si="4"/>
        <v>147.55540993171243</v>
      </c>
      <c r="AH25" s="92">
        <f t="shared" si="4"/>
        <v>0</v>
      </c>
      <c r="AI25" s="92">
        <f t="shared" si="4"/>
        <v>0</v>
      </c>
      <c r="AJ25" s="93">
        <f t="shared" si="4"/>
        <v>131.5887878099108</v>
      </c>
      <c r="AK25" s="92">
        <f t="shared" si="10"/>
        <v>22.544815972015108</v>
      </c>
      <c r="AL25" s="92">
        <f t="shared" si="10"/>
        <v>24.871267173039115</v>
      </c>
      <c r="AM25" s="92">
        <f t="shared" si="10"/>
        <v>0</v>
      </c>
      <c r="AN25" s="92">
        <f t="shared" si="10"/>
        <v>0</v>
      </c>
      <c r="AO25" s="94">
        <f t="shared" si="10"/>
        <v>23.685168845792788</v>
      </c>
    </row>
    <row r="26" spans="1:41">
      <c r="A26" s="626" t="s">
        <v>245</v>
      </c>
      <c r="B26" s="261"/>
      <c r="C26" s="261"/>
      <c r="D26" s="261"/>
      <c r="E26" s="261"/>
      <c r="F26" s="261"/>
      <c r="G26" s="97">
        <f>'Schedule 7B_Utilization_Eastern'!G26+'Schedule 7C_Utilization_Western'!G26+'Schedule 7D_Utilization_TheCape'!G26</f>
        <v>49979</v>
      </c>
      <c r="H26" s="97">
        <f>'Schedule 7B_Utilization_Eastern'!H26+'Schedule 7C_Utilization_Western'!H26+'Schedule 7D_Utilization_TheCape'!H26</f>
        <v>41733</v>
      </c>
      <c r="I26" s="97">
        <f>'Schedule 7B_Utilization_Eastern'!I26+'Schedule 7C_Utilization_Western'!I26+'Schedule 7D_Utilization_TheCape'!I26</f>
        <v>0</v>
      </c>
      <c r="J26" s="97">
        <f>'Schedule 7B_Utilization_Eastern'!J26+'Schedule 7C_Utilization_Western'!J26+'Schedule 7D_Utilization_TheCape'!J26</f>
        <v>0</v>
      </c>
      <c r="K26" s="97">
        <f t="shared" si="1"/>
        <v>91712</v>
      </c>
      <c r="L26" s="91">
        <f>'Schedule 3A_Income Statement'!CS53</f>
        <v>914800.56996063539</v>
      </c>
      <c r="M26" s="91">
        <f>'Schedule 3A_Income Statement'!CT53</f>
        <v>896422.32599863713</v>
      </c>
      <c r="N26" s="91">
        <f>'Schedule 3A_Income Statement'!CU53</f>
        <v>0</v>
      </c>
      <c r="O26" s="91">
        <f>'Schedule 3A_Income Statement'!CV53</f>
        <v>0</v>
      </c>
      <c r="P26" s="91">
        <f t="shared" si="2"/>
        <v>1811222.8959592725</v>
      </c>
      <c r="Q26" s="259"/>
      <c r="R26" s="259"/>
      <c r="S26" s="259"/>
      <c r="T26" s="259"/>
      <c r="U26" s="259"/>
      <c r="V26" s="99">
        <f t="shared" si="3"/>
        <v>0</v>
      </c>
      <c r="W26" s="99">
        <f t="shared" si="3"/>
        <v>0</v>
      </c>
      <c r="X26" s="99">
        <f t="shared" si="3"/>
        <v>0</v>
      </c>
      <c r="Y26" s="99">
        <f t="shared" si="3"/>
        <v>0</v>
      </c>
      <c r="Z26" s="99">
        <f t="shared" si="3"/>
        <v>0</v>
      </c>
      <c r="AA26" s="98">
        <f t="shared" si="5"/>
        <v>6265.1916387226174</v>
      </c>
      <c r="AB26" s="98">
        <f t="shared" si="6"/>
        <v>5441.3646982126365</v>
      </c>
      <c r="AC26" s="98">
        <f t="shared" si="7"/>
        <v>0</v>
      </c>
      <c r="AD26" s="98">
        <f t="shared" si="8"/>
        <v>0</v>
      </c>
      <c r="AE26" s="98">
        <f t="shared" si="9"/>
        <v>5861.3777015583555</v>
      </c>
      <c r="AF26" s="92">
        <f t="shared" si="4"/>
        <v>18.303698952772873</v>
      </c>
      <c r="AG26" s="92">
        <f t="shared" si="4"/>
        <v>21.479939759869577</v>
      </c>
      <c r="AH26" s="92">
        <f t="shared" si="4"/>
        <v>0</v>
      </c>
      <c r="AI26" s="92">
        <f t="shared" si="4"/>
        <v>0</v>
      </c>
      <c r="AJ26" s="93">
        <f t="shared" si="4"/>
        <v>19.749028436401698</v>
      </c>
      <c r="AK26" s="92">
        <f t="shared" si="10"/>
        <v>9.5563484697173777</v>
      </c>
      <c r="AL26" s="92">
        <f t="shared" si="10"/>
        <v>9.7400154940906951</v>
      </c>
      <c r="AM26" s="92">
        <f t="shared" si="10"/>
        <v>0</v>
      </c>
      <c r="AN26" s="92">
        <f t="shared" si="10"/>
        <v>0</v>
      </c>
      <c r="AO26" s="94">
        <f t="shared" si="10"/>
        <v>9.6463762420472321</v>
      </c>
    </row>
    <row r="27" spans="1:41">
      <c r="A27" s="626" t="s">
        <v>246</v>
      </c>
      <c r="B27" s="261"/>
      <c r="C27" s="261"/>
      <c r="D27" s="261"/>
      <c r="E27" s="261"/>
      <c r="F27" s="261"/>
      <c r="G27" s="97">
        <f>'Schedule 7B_Utilization_Eastern'!G27+'Schedule 7C_Utilization_Western'!G27+'Schedule 7D_Utilization_TheCape'!G27</f>
        <v>1191850</v>
      </c>
      <c r="H27" s="97">
        <f>'Schedule 7B_Utilization_Eastern'!H27+'Schedule 7C_Utilization_Western'!H27+'Schedule 7D_Utilization_TheCape'!H27</f>
        <v>1001765</v>
      </c>
      <c r="I27" s="97">
        <f>'Schedule 7B_Utilization_Eastern'!I27+'Schedule 7C_Utilization_Western'!I27+'Schedule 7D_Utilization_TheCape'!I27</f>
        <v>0</v>
      </c>
      <c r="J27" s="97">
        <f>'Schedule 7B_Utilization_Eastern'!J27+'Schedule 7C_Utilization_Western'!J27+'Schedule 7D_Utilization_TheCape'!J27</f>
        <v>0</v>
      </c>
      <c r="K27" s="97">
        <f t="shared" si="1"/>
        <v>2193615</v>
      </c>
      <c r="L27" s="91">
        <f>'Schedule 3A_Income Statement'!CS54</f>
        <v>15078969.963162236</v>
      </c>
      <c r="M27" s="91">
        <f>'Schedule 3A_Income Statement'!CT54</f>
        <v>15556615.466088932</v>
      </c>
      <c r="N27" s="91">
        <f>'Schedule 3A_Income Statement'!CU54</f>
        <v>0</v>
      </c>
      <c r="O27" s="91">
        <f>'Schedule 3A_Income Statement'!CV54</f>
        <v>0</v>
      </c>
      <c r="P27" s="91">
        <f t="shared" si="2"/>
        <v>30635585.429251168</v>
      </c>
      <c r="Q27" s="259"/>
      <c r="R27" s="259"/>
      <c r="S27" s="259"/>
      <c r="T27" s="259"/>
      <c r="U27" s="259"/>
      <c r="V27" s="99">
        <f t="shared" si="3"/>
        <v>0</v>
      </c>
      <c r="W27" s="99">
        <f t="shared" si="3"/>
        <v>0</v>
      </c>
      <c r="X27" s="99">
        <f t="shared" si="3"/>
        <v>0</v>
      </c>
      <c r="Y27" s="99">
        <f t="shared" si="3"/>
        <v>0</v>
      </c>
      <c r="Z27" s="99">
        <f t="shared" si="3"/>
        <v>0</v>
      </c>
      <c r="AA27" s="98">
        <f t="shared" si="5"/>
        <v>149406.12366416998</v>
      </c>
      <c r="AB27" s="98">
        <f t="shared" si="6"/>
        <v>130615.30939316563</v>
      </c>
      <c r="AC27" s="98">
        <f t="shared" si="7"/>
        <v>0</v>
      </c>
      <c r="AD27" s="98">
        <f t="shared" si="8"/>
        <v>0</v>
      </c>
      <c r="AE27" s="98">
        <f t="shared" si="9"/>
        <v>140195.4602102662</v>
      </c>
      <c r="AF27" s="92">
        <f t="shared" si="4"/>
        <v>12.651734667250272</v>
      </c>
      <c r="AG27" s="92">
        <f t="shared" si="4"/>
        <v>15.529206416763344</v>
      </c>
      <c r="AH27" s="92">
        <f t="shared" si="4"/>
        <v>0</v>
      </c>
      <c r="AI27" s="92">
        <f t="shared" si="4"/>
        <v>0</v>
      </c>
      <c r="AJ27" s="93">
        <f t="shared" si="4"/>
        <v>13.965798660772819</v>
      </c>
      <c r="AK27" s="92">
        <f t="shared" si="10"/>
        <v>157.52055285512171</v>
      </c>
      <c r="AL27" s="92">
        <f t="shared" si="10"/>
        <v>169.02934172965647</v>
      </c>
      <c r="AM27" s="92">
        <f t="shared" si="10"/>
        <v>0</v>
      </c>
      <c r="AN27" s="92">
        <f t="shared" si="10"/>
        <v>0</v>
      </c>
      <c r="AO27" s="94">
        <f t="shared" si="10"/>
        <v>163.16179753758038</v>
      </c>
    </row>
    <row r="28" spans="1:41">
      <c r="A28" s="515" t="s">
        <v>228</v>
      </c>
      <c r="B28" s="261"/>
      <c r="C28" s="261"/>
      <c r="D28" s="261"/>
      <c r="E28" s="261"/>
      <c r="F28" s="261"/>
      <c r="G28" s="97">
        <f>'Schedule 7B_Utilization_Eastern'!G28+'Schedule 7C_Utilization_Western'!G28+'Schedule 7D_Utilization_TheCape'!G28</f>
        <v>0</v>
      </c>
      <c r="H28" s="97">
        <f>'Schedule 7B_Utilization_Eastern'!H28+'Schedule 7C_Utilization_Western'!H28+'Schedule 7D_Utilization_TheCape'!H28</f>
        <v>0</v>
      </c>
      <c r="I28" s="97">
        <f>'Schedule 7B_Utilization_Eastern'!I28+'Schedule 7C_Utilization_Western'!I28+'Schedule 7D_Utilization_TheCape'!I28</f>
        <v>0</v>
      </c>
      <c r="J28" s="97">
        <f>'Schedule 7B_Utilization_Eastern'!J28+'Schedule 7C_Utilization_Western'!J28+'Schedule 7D_Utilization_TheCape'!J28</f>
        <v>0</v>
      </c>
      <c r="K28" s="97">
        <f t="shared" si="1"/>
        <v>0</v>
      </c>
      <c r="L28" s="91">
        <f>'Schedule 3A_Income Statement'!CS42</f>
        <v>51493206.8147</v>
      </c>
      <c r="M28" s="91">
        <f>'Schedule 3A_Income Statement'!CT42</f>
        <v>58515516.064299993</v>
      </c>
      <c r="N28" s="91">
        <f>'Schedule 3A_Income Statement'!CU42</f>
        <v>0</v>
      </c>
      <c r="O28" s="91">
        <f>'Schedule 3A_Income Statement'!CV42</f>
        <v>0</v>
      </c>
      <c r="P28" s="91">
        <f t="shared" si="2"/>
        <v>110008722.87899999</v>
      </c>
      <c r="Q28" s="259"/>
      <c r="R28" s="259"/>
      <c r="S28" s="259"/>
      <c r="T28" s="259"/>
      <c r="U28" s="259"/>
      <c r="V28" s="519">
        <f t="shared" si="3"/>
        <v>0</v>
      </c>
      <c r="W28" s="519">
        <f t="shared" si="3"/>
        <v>0</v>
      </c>
      <c r="X28" s="519">
        <f t="shared" si="3"/>
        <v>0</v>
      </c>
      <c r="Y28" s="519">
        <f t="shared" si="3"/>
        <v>0</v>
      </c>
      <c r="Z28" s="519">
        <f t="shared" si="3"/>
        <v>0</v>
      </c>
      <c r="AA28" s="97">
        <f t="shared" si="5"/>
        <v>0</v>
      </c>
      <c r="AB28" s="97">
        <f t="shared" si="6"/>
        <v>0</v>
      </c>
      <c r="AC28" s="97">
        <f t="shared" si="7"/>
        <v>0</v>
      </c>
      <c r="AD28" s="97">
        <f t="shared" si="8"/>
        <v>0</v>
      </c>
      <c r="AE28" s="97">
        <f t="shared" si="9"/>
        <v>0</v>
      </c>
      <c r="AF28" s="516">
        <f t="shared" si="4"/>
        <v>0</v>
      </c>
      <c r="AG28" s="516">
        <f t="shared" si="4"/>
        <v>0</v>
      </c>
      <c r="AH28" s="516">
        <f t="shared" si="4"/>
        <v>0</v>
      </c>
      <c r="AI28" s="516">
        <f t="shared" si="4"/>
        <v>0</v>
      </c>
      <c r="AJ28" s="517">
        <f t="shared" si="4"/>
        <v>0</v>
      </c>
      <c r="AK28" s="516">
        <f t="shared" si="10"/>
        <v>537.91727323221244</v>
      </c>
      <c r="AL28" s="516">
        <f t="shared" si="10"/>
        <v>635.79633904818809</v>
      </c>
      <c r="AM28" s="516">
        <f t="shared" si="10"/>
        <v>0</v>
      </c>
      <c r="AN28" s="516">
        <f t="shared" si="10"/>
        <v>0</v>
      </c>
      <c r="AO28" s="518">
        <f t="shared" si="10"/>
        <v>585.89449877504501</v>
      </c>
    </row>
    <row r="29" spans="1:41">
      <c r="A29" s="515" t="s">
        <v>1454</v>
      </c>
      <c r="B29" s="261"/>
      <c r="C29" s="261"/>
      <c r="D29" s="261"/>
      <c r="E29" s="261"/>
      <c r="F29" s="261"/>
      <c r="G29" s="97">
        <f>'Schedule 7B_Utilization_Eastern'!G29+'Schedule 7C_Utilization_Western'!G29+'Schedule 7D_Utilization_TheCape'!G29</f>
        <v>17131381</v>
      </c>
      <c r="H29" s="97">
        <f>'Schedule 7B_Utilization_Eastern'!H29+'Schedule 7C_Utilization_Western'!H29+'Schedule 7D_Utilization_TheCape'!H29</f>
        <v>16863952</v>
      </c>
      <c r="I29" s="97">
        <f>'Schedule 7B_Utilization_Eastern'!I29+'Schedule 7C_Utilization_Western'!I29+'Schedule 7D_Utilization_TheCape'!I29</f>
        <v>0</v>
      </c>
      <c r="J29" s="97">
        <f>'Schedule 7B_Utilization_Eastern'!J29+'Schedule 7C_Utilization_Western'!J29+'Schedule 7D_Utilization_TheCape'!J29</f>
        <v>0</v>
      </c>
      <c r="K29" s="97">
        <f>SUM(G29:J29)</f>
        <v>33995333</v>
      </c>
      <c r="L29" s="91">
        <f>'Schedule 3A_Income Statement'!CS44</f>
        <v>21100464.145981967</v>
      </c>
      <c r="M29" s="91">
        <f>'Schedule 3A_Income Statement'!CT44</f>
        <v>14575545.707952142</v>
      </c>
      <c r="N29" s="91">
        <f>'Schedule 3A_Income Statement'!CU44</f>
        <v>0</v>
      </c>
      <c r="O29" s="91">
        <f>'Schedule 3A_Income Statement'!CV44</f>
        <v>0</v>
      </c>
      <c r="P29" s="91">
        <f t="shared" si="2"/>
        <v>35676009.853934109</v>
      </c>
      <c r="Q29" s="259"/>
      <c r="R29" s="259"/>
      <c r="S29" s="259"/>
      <c r="T29" s="259"/>
      <c r="U29" s="259"/>
      <c r="V29" s="99">
        <f t="shared" si="3"/>
        <v>0</v>
      </c>
      <c r="W29" s="99">
        <f t="shared" si="3"/>
        <v>0</v>
      </c>
      <c r="X29" s="99">
        <f t="shared" si="3"/>
        <v>0</v>
      </c>
      <c r="Y29" s="99">
        <f t="shared" si="3"/>
        <v>0</v>
      </c>
      <c r="Z29" s="99">
        <f t="shared" si="3"/>
        <v>0</v>
      </c>
      <c r="AA29" s="98">
        <f t="shared" si="5"/>
        <v>2147529.6624776707</v>
      </c>
      <c r="AB29" s="98">
        <f t="shared" si="6"/>
        <v>2198809.4094637912</v>
      </c>
      <c r="AC29" s="98">
        <f t="shared" si="7"/>
        <v>0</v>
      </c>
      <c r="AD29" s="98">
        <f t="shared" si="8"/>
        <v>0</v>
      </c>
      <c r="AE29" s="98">
        <f t="shared" si="9"/>
        <v>2172665.3742503808</v>
      </c>
      <c r="AF29" s="92">
        <f t="shared" si="4"/>
        <v>1.2316849497411777</v>
      </c>
      <c r="AG29" s="92">
        <f t="shared" si="4"/>
        <v>0.86430189720370065</v>
      </c>
      <c r="AH29" s="92">
        <f t="shared" si="4"/>
        <v>0</v>
      </c>
      <c r="AI29" s="92">
        <f t="shared" si="4"/>
        <v>0</v>
      </c>
      <c r="AJ29" s="93">
        <f t="shared" si="4"/>
        <v>1.0494384583299745</v>
      </c>
      <c r="AK29" s="92">
        <f t="shared" si="10"/>
        <v>220.42333036637487</v>
      </c>
      <c r="AL29" s="92">
        <f t="shared" si="10"/>
        <v>158.36959534907527</v>
      </c>
      <c r="AM29" s="92">
        <f t="shared" si="10"/>
        <v>0</v>
      </c>
      <c r="AN29" s="92">
        <f t="shared" si="10"/>
        <v>0</v>
      </c>
      <c r="AO29" s="94">
        <f t="shared" si="10"/>
        <v>190.00655006835308</v>
      </c>
    </row>
    <row r="30" spans="1:41">
      <c r="A30" s="515" t="s">
        <v>1455</v>
      </c>
      <c r="B30" s="261"/>
      <c r="C30" s="261"/>
      <c r="D30" s="261"/>
      <c r="E30" s="261"/>
      <c r="F30" s="261"/>
      <c r="G30" s="97">
        <f>'Schedule 7B_Utilization_Eastern'!G30+'Schedule 7C_Utilization_Western'!G30+'Schedule 7D_Utilization_TheCape'!G30</f>
        <v>4592943</v>
      </c>
      <c r="H30" s="97">
        <f>'Schedule 7B_Utilization_Eastern'!H30+'Schedule 7C_Utilization_Western'!H30+'Schedule 7D_Utilization_TheCape'!H30</f>
        <v>4454777</v>
      </c>
      <c r="I30" s="97">
        <f>'Schedule 7B_Utilization_Eastern'!I30+'Schedule 7C_Utilization_Western'!I30+'Schedule 7D_Utilization_TheCape'!I30</f>
        <v>0</v>
      </c>
      <c r="J30" s="97">
        <f>'Schedule 7B_Utilization_Eastern'!J30+'Schedule 7C_Utilization_Western'!J30+'Schedule 7D_Utilization_TheCape'!J30</f>
        <v>0</v>
      </c>
      <c r="K30" s="97">
        <f t="shared" ref="K30:K33" si="15">SUM(G30:J30)</f>
        <v>9047720</v>
      </c>
      <c r="L30" s="91">
        <f>'Schedule 3A_Income Statement'!CS46</f>
        <v>5910298.1244044546</v>
      </c>
      <c r="M30" s="91">
        <f>'Schedule 3A_Income Statement'!CT46</f>
        <v>7348819.9615961127</v>
      </c>
      <c r="N30" s="91">
        <f>'Schedule 3A_Income Statement'!CU46</f>
        <v>0</v>
      </c>
      <c r="O30" s="91">
        <f>'Schedule 3A_Income Statement'!CV46</f>
        <v>0</v>
      </c>
      <c r="P30" s="91">
        <f>SUM(L30:O30)</f>
        <v>13259118.086000567</v>
      </c>
      <c r="Q30" s="259"/>
      <c r="R30" s="259"/>
      <c r="S30" s="259"/>
      <c r="T30" s="259"/>
      <c r="U30" s="259"/>
      <c r="V30" s="99">
        <f t="shared" si="3"/>
        <v>0</v>
      </c>
      <c r="W30" s="99">
        <f t="shared" si="3"/>
        <v>0</v>
      </c>
      <c r="X30" s="99">
        <f t="shared" si="3"/>
        <v>0</v>
      </c>
      <c r="Y30" s="99">
        <f t="shared" si="3"/>
        <v>0</v>
      </c>
      <c r="Z30" s="99">
        <f t="shared" si="3"/>
        <v>0</v>
      </c>
      <c r="AA30" s="98">
        <f t="shared" si="5"/>
        <v>575755.17878968315</v>
      </c>
      <c r="AB30" s="98">
        <f t="shared" si="6"/>
        <v>580836.89900581294</v>
      </c>
      <c r="AC30" s="98">
        <f t="shared" si="7"/>
        <v>0</v>
      </c>
      <c r="AD30" s="98">
        <f t="shared" si="8"/>
        <v>0</v>
      </c>
      <c r="AE30" s="98">
        <f t="shared" si="9"/>
        <v>578246.07748106646</v>
      </c>
      <c r="AF30" s="92">
        <f t="shared" si="4"/>
        <v>1.286821570484209</v>
      </c>
      <c r="AG30" s="92">
        <f t="shared" si="4"/>
        <v>1.6496493453198919</v>
      </c>
      <c r="AH30" s="92">
        <f t="shared" si="4"/>
        <v>0</v>
      </c>
      <c r="AI30" s="92">
        <f t="shared" si="4"/>
        <v>0</v>
      </c>
      <c r="AJ30" s="93">
        <f t="shared" si="4"/>
        <v>1.4654651211576581</v>
      </c>
      <c r="AK30" s="92">
        <f t="shared" si="10"/>
        <v>61.741181948713056</v>
      </c>
      <c r="AL30" s="92">
        <f t="shared" si="10"/>
        <v>79.848100848547972</v>
      </c>
      <c r="AM30" s="92">
        <f t="shared" si="10"/>
        <v>0</v>
      </c>
      <c r="AN30" s="92">
        <f t="shared" si="10"/>
        <v>0</v>
      </c>
      <c r="AO30" s="94">
        <f t="shared" si="10"/>
        <v>70.616621499560978</v>
      </c>
    </row>
    <row r="31" spans="1:41">
      <c r="A31" s="626" t="s">
        <v>248</v>
      </c>
      <c r="B31" s="261"/>
      <c r="C31" s="261"/>
      <c r="D31" s="261"/>
      <c r="E31" s="261"/>
      <c r="F31" s="261"/>
      <c r="G31" s="97">
        <f>'Schedule 7B_Utilization_Eastern'!G31+'Schedule 7C_Utilization_Western'!G31+'Schedule 7D_Utilization_TheCape'!G31</f>
        <v>1237605</v>
      </c>
      <c r="H31" s="97">
        <f>'Schedule 7B_Utilization_Eastern'!H31+'Schedule 7C_Utilization_Western'!H31+'Schedule 7D_Utilization_TheCape'!H31</f>
        <v>1160379</v>
      </c>
      <c r="I31" s="97">
        <f>'Schedule 7B_Utilization_Eastern'!I31+'Schedule 7C_Utilization_Western'!I31+'Schedule 7D_Utilization_TheCape'!I31</f>
        <v>0</v>
      </c>
      <c r="J31" s="97">
        <f>'Schedule 7B_Utilization_Eastern'!J31+'Schedule 7C_Utilization_Western'!J31+'Schedule 7D_Utilization_TheCape'!J31</f>
        <v>0</v>
      </c>
      <c r="K31" s="97">
        <f t="shared" si="15"/>
        <v>2397984</v>
      </c>
      <c r="L31" s="91">
        <f>'Schedule 3A_Income Statement'!CS56</f>
        <v>5922766.7203199202</v>
      </c>
      <c r="M31" s="91">
        <f>'Schedule 3A_Income Statement'!CT56</f>
        <v>6861465.7415418634</v>
      </c>
      <c r="N31" s="91">
        <f>'Schedule 3A_Income Statement'!CU56</f>
        <v>0</v>
      </c>
      <c r="O31" s="91">
        <f>'Schedule 3A_Income Statement'!CV56</f>
        <v>0</v>
      </c>
      <c r="P31" s="91">
        <f t="shared" ref="P31:P32" si="16">SUM(L31:O31)</f>
        <v>12784232.461861784</v>
      </c>
      <c r="Q31" s="259"/>
      <c r="R31" s="259"/>
      <c r="S31" s="259"/>
      <c r="T31" s="259"/>
      <c r="U31" s="259"/>
      <c r="V31" s="99">
        <f t="shared" ref="V31:Z33" si="17">IF(B31=0,0,G31/B31)</f>
        <v>0</v>
      </c>
      <c r="W31" s="99">
        <f t="shared" si="17"/>
        <v>0</v>
      </c>
      <c r="X31" s="99">
        <f t="shared" si="17"/>
        <v>0</v>
      </c>
      <c r="Y31" s="99">
        <f t="shared" si="17"/>
        <v>0</v>
      </c>
      <c r="Z31" s="99">
        <f t="shared" si="17"/>
        <v>0</v>
      </c>
      <c r="AA31" s="98">
        <f t="shared" si="5"/>
        <v>155141.80952082484</v>
      </c>
      <c r="AB31" s="98">
        <f t="shared" si="6"/>
        <v>151296.22426250883</v>
      </c>
      <c r="AC31" s="98">
        <f t="shared" si="7"/>
        <v>0</v>
      </c>
      <c r="AD31" s="98">
        <f t="shared" si="8"/>
        <v>0</v>
      </c>
      <c r="AE31" s="98">
        <f t="shared" si="9"/>
        <v>153256.82512968546</v>
      </c>
      <c r="AF31" s="92">
        <f t="shared" ref="AF31:AJ34" si="18">IF(G31=0,0,L31/G31)</f>
        <v>4.7856680607462962</v>
      </c>
      <c r="AG31" s="92">
        <f t="shared" si="18"/>
        <v>5.9131247131685969</v>
      </c>
      <c r="AH31" s="92">
        <f t="shared" si="18"/>
        <v>0</v>
      </c>
      <c r="AI31" s="92">
        <f t="shared" si="18"/>
        <v>0</v>
      </c>
      <c r="AJ31" s="93">
        <f t="shared" si="18"/>
        <v>5.3312417688615872</v>
      </c>
      <c r="AK31" s="92">
        <f t="shared" si="10"/>
        <v>61.871433559183096</v>
      </c>
      <c r="AL31" s="92">
        <f t="shared" si="10"/>
        <v>74.552786891311598</v>
      </c>
      <c r="AM31" s="92">
        <f t="shared" si="10"/>
        <v>0</v>
      </c>
      <c r="AN31" s="92">
        <f t="shared" si="10"/>
        <v>0</v>
      </c>
      <c r="AO31" s="94">
        <f t="shared" si="10"/>
        <v>68.087432291207932</v>
      </c>
    </row>
    <row r="32" spans="1:41">
      <c r="A32" s="626" t="s">
        <v>247</v>
      </c>
      <c r="B32" s="261"/>
      <c r="C32" s="261"/>
      <c r="D32" s="261"/>
      <c r="E32" s="261"/>
      <c r="F32" s="261"/>
      <c r="G32" s="97">
        <f>'Schedule 7B_Utilization_Eastern'!G32+'Schedule 7C_Utilization_Western'!G32+'Schedule 7D_Utilization_TheCape'!G32</f>
        <v>242035</v>
      </c>
      <c r="H32" s="97">
        <f>'Schedule 7B_Utilization_Eastern'!H32+'Schedule 7C_Utilization_Western'!H32+'Schedule 7D_Utilization_TheCape'!H32</f>
        <v>237640</v>
      </c>
      <c r="I32" s="97">
        <f>'Schedule 7B_Utilization_Eastern'!I32+'Schedule 7C_Utilization_Western'!I32+'Schedule 7D_Utilization_TheCape'!I32</f>
        <v>0</v>
      </c>
      <c r="J32" s="97">
        <f>'Schedule 7B_Utilization_Eastern'!J32+'Schedule 7C_Utilization_Western'!J32+'Schedule 7D_Utilization_TheCape'!J32</f>
        <v>0</v>
      </c>
      <c r="K32" s="97">
        <f t="shared" si="15"/>
        <v>479675</v>
      </c>
      <c r="L32" s="91">
        <f>'Schedule 3A_Income Statement'!CS55</f>
        <v>13674739.706348669</v>
      </c>
      <c r="M32" s="91">
        <f>'Schedule 3A_Income Statement'!CT55</f>
        <v>14418920.173897173</v>
      </c>
      <c r="N32" s="91">
        <f>'Schedule 3A_Income Statement'!CU55</f>
        <v>0</v>
      </c>
      <c r="O32" s="91">
        <f>'Schedule 3A_Income Statement'!CV55</f>
        <v>0</v>
      </c>
      <c r="P32" s="91">
        <f t="shared" si="16"/>
        <v>28093659.880245842</v>
      </c>
      <c r="Q32" s="259"/>
      <c r="R32" s="259"/>
      <c r="S32" s="259"/>
      <c r="T32" s="259"/>
      <c r="U32" s="259"/>
      <c r="V32" s="99">
        <f t="shared" si="17"/>
        <v>0</v>
      </c>
      <c r="W32" s="99">
        <f t="shared" si="17"/>
        <v>0</v>
      </c>
      <c r="X32" s="99">
        <f t="shared" si="17"/>
        <v>0</v>
      </c>
      <c r="Y32" s="99">
        <f t="shared" si="17"/>
        <v>0</v>
      </c>
      <c r="Z32" s="99">
        <f t="shared" si="17"/>
        <v>0</v>
      </c>
      <c r="AA32" s="98">
        <f t="shared" si="5"/>
        <v>30340.656241185872</v>
      </c>
      <c r="AB32" s="98">
        <f t="shared" si="6"/>
        <v>30984.734068560872</v>
      </c>
      <c r="AC32" s="98">
        <f t="shared" si="7"/>
        <v>0</v>
      </c>
      <c r="AD32" s="98">
        <f t="shared" si="8"/>
        <v>0</v>
      </c>
      <c r="AE32" s="98">
        <f t="shared" si="9"/>
        <v>30656.362842321661</v>
      </c>
      <c r="AF32" s="92">
        <f t="shared" si="18"/>
        <v>56.499017523699749</v>
      </c>
      <c r="AG32" s="92">
        <f t="shared" si="18"/>
        <v>60.675476240940803</v>
      </c>
      <c r="AH32" s="92">
        <f t="shared" si="18"/>
        <v>0</v>
      </c>
      <c r="AI32" s="92">
        <f t="shared" si="18"/>
        <v>0</v>
      </c>
      <c r="AJ32" s="93">
        <f t="shared" si="18"/>
        <v>58.568113577413541</v>
      </c>
      <c r="AK32" s="92">
        <f t="shared" si="10"/>
        <v>142.85143905427589</v>
      </c>
      <c r="AL32" s="92">
        <f t="shared" si="10"/>
        <v>156.66779131740287</v>
      </c>
      <c r="AM32" s="92">
        <f t="shared" si="10"/>
        <v>0</v>
      </c>
      <c r="AN32" s="92">
        <f t="shared" si="10"/>
        <v>0</v>
      </c>
      <c r="AO32" s="94">
        <f t="shared" si="10"/>
        <v>149.62377840162463</v>
      </c>
    </row>
    <row r="33" spans="1:44" ht="13.5" thickBot="1">
      <c r="A33" s="627" t="s">
        <v>1456</v>
      </c>
      <c r="B33" s="262"/>
      <c r="C33" s="262"/>
      <c r="D33" s="262"/>
      <c r="E33" s="262"/>
      <c r="F33" s="262"/>
      <c r="G33" s="252">
        <f>'Schedule 7B_Utilization_Eastern'!G33+'Schedule 7C_Utilization_Western'!G33+'Schedule 7D_Utilization_TheCape'!G33</f>
        <v>33334</v>
      </c>
      <c r="H33" s="252">
        <f>'Schedule 7B_Utilization_Eastern'!H33+'Schedule 7C_Utilization_Western'!H33+'Schedule 7D_Utilization_TheCape'!H33</f>
        <v>25764</v>
      </c>
      <c r="I33" s="252">
        <f>'Schedule 7B_Utilization_Eastern'!I33+'Schedule 7C_Utilization_Western'!I33+'Schedule 7D_Utilization_TheCape'!I33</f>
        <v>0</v>
      </c>
      <c r="J33" s="252">
        <f>'Schedule 7B_Utilization_Eastern'!J33+'Schedule 7C_Utilization_Western'!J33+'Schedule 7D_Utilization_TheCape'!J33</f>
        <v>0</v>
      </c>
      <c r="K33" s="252">
        <f t="shared" si="15"/>
        <v>59098</v>
      </c>
      <c r="L33" s="253">
        <f>+'Schedule 3A_Income Statement'!CS39+'Schedule 3A_Income Statement'!CS41+'Schedule 3A_Income Statement'!CS47+'Schedule 3A_Income Statement'!CS54+SUM('Schedule 3A_Income Statement'!CS57:CS60)</f>
        <v>27168615.051905293</v>
      </c>
      <c r="M33" s="253">
        <f>+'Schedule 3A_Income Statement'!CT39+'Schedule 3A_Income Statement'!CT41+'Schedule 3A_Income Statement'!CT47+'Schedule 3A_Income Statement'!CT54+SUM('Schedule 3A_Income Statement'!CT57:CT60)</f>
        <v>28211518.676762678</v>
      </c>
      <c r="N33" s="253">
        <f>+'Schedule 3A_Income Statement'!CU39+'Schedule 3A_Income Statement'!CU41+'Schedule 3A_Income Statement'!CU47+'Schedule 3A_Income Statement'!CU54+SUM('Schedule 3A_Income Statement'!CU57:CU60)</f>
        <v>0</v>
      </c>
      <c r="O33" s="253">
        <f>+'Schedule 3A_Income Statement'!CV39+'Schedule 3A_Income Statement'!CV41+'Schedule 3A_Income Statement'!CV47+'Schedule 3A_Income Statement'!CV54+SUM('Schedule 3A_Income Statement'!CV57:CV60)</f>
        <v>0</v>
      </c>
      <c r="P33" s="253">
        <f t="shared" ref="P33" si="19">SUM(L33:O33)</f>
        <v>55380133.728667974</v>
      </c>
      <c r="Q33" s="260"/>
      <c r="R33" s="260"/>
      <c r="S33" s="260"/>
      <c r="T33" s="260"/>
      <c r="U33" s="260"/>
      <c r="V33" s="255">
        <f t="shared" si="17"/>
        <v>0</v>
      </c>
      <c r="W33" s="255">
        <f t="shared" si="17"/>
        <v>0</v>
      </c>
      <c r="X33" s="255">
        <f t="shared" si="17"/>
        <v>0</v>
      </c>
      <c r="Y33" s="255">
        <f t="shared" si="17"/>
        <v>0</v>
      </c>
      <c r="Z33" s="255">
        <f t="shared" si="17"/>
        <v>0</v>
      </c>
      <c r="AA33" s="254">
        <f t="shared" si="5"/>
        <v>4178.6329875583688</v>
      </c>
      <c r="AB33" s="254">
        <f>IF($C$10=0,0,(H33/$C$10)*12000)</f>
        <v>3359.243765958603</v>
      </c>
      <c r="AC33" s="254">
        <f>IF($D$10=0,0,(I33/$D$10)*12000)</f>
        <v>0</v>
      </c>
      <c r="AD33" s="254">
        <f>IF($E$10=0,0,(J33/$E$10)*12000)</f>
        <v>0</v>
      </c>
      <c r="AE33" s="254">
        <f>IF($F$10=0,0,(K33/$F$10)*12000)</f>
        <v>3776.9942799927567</v>
      </c>
      <c r="AF33" s="256">
        <f t="shared" si="18"/>
        <v>815.04215071414455</v>
      </c>
      <c r="AG33" s="256">
        <f t="shared" si="18"/>
        <v>1094.9976198091399</v>
      </c>
      <c r="AH33" s="256">
        <f t="shared" si="18"/>
        <v>0</v>
      </c>
      <c r="AI33" s="256">
        <f t="shared" si="18"/>
        <v>0</v>
      </c>
      <c r="AJ33" s="257">
        <f t="shared" si="18"/>
        <v>937.08981232305621</v>
      </c>
      <c r="AK33" s="256">
        <f>IF(B$10=0,0,L33/B$10)</f>
        <v>283.81350143538702</v>
      </c>
      <c r="AL33" s="256">
        <f>IF(C$10=0,0,M33/C$10)</f>
        <v>306.53032734028011</v>
      </c>
      <c r="AM33" s="256">
        <f>IF(D$10=0,0,N33/D$10)</f>
        <v>0</v>
      </c>
      <c r="AN33" s="256">
        <f>IF(E$10=0,0,O33/E$10)</f>
        <v>0</v>
      </c>
      <c r="AO33" s="258">
        <f>IF(F$10=0,0,P33/F$10)</f>
        <v>294.9485717486391</v>
      </c>
      <c r="AR33" s="316"/>
    </row>
    <row r="34" spans="1:44" ht="13.5" thickBot="1">
      <c r="A34" s="616" t="s">
        <v>53</v>
      </c>
      <c r="B34" s="617">
        <f>SUM(B15:B33)</f>
        <v>4075</v>
      </c>
      <c r="C34" s="617">
        <f t="shared" ref="C34:P34" si="20">SUM(C15:C33)</f>
        <v>3324</v>
      </c>
      <c r="D34" s="617">
        <f t="shared" si="20"/>
        <v>0</v>
      </c>
      <c r="E34" s="617">
        <f t="shared" si="20"/>
        <v>0</v>
      </c>
      <c r="F34" s="617">
        <f t="shared" si="20"/>
        <v>7399</v>
      </c>
      <c r="G34" s="617">
        <f t="shared" si="20"/>
        <v>34966536</v>
      </c>
      <c r="H34" s="617">
        <f t="shared" si="20"/>
        <v>33706823</v>
      </c>
      <c r="I34" s="617">
        <f t="shared" si="20"/>
        <v>0</v>
      </c>
      <c r="J34" s="617">
        <f t="shared" si="20"/>
        <v>0</v>
      </c>
      <c r="K34" s="618">
        <f t="shared" si="20"/>
        <v>68673359</v>
      </c>
      <c r="L34" s="619">
        <f t="shared" si="20"/>
        <v>389362768.26915973</v>
      </c>
      <c r="M34" s="619">
        <f t="shared" si="20"/>
        <v>393314464.41690719</v>
      </c>
      <c r="N34" s="619">
        <f t="shared" si="20"/>
        <v>0</v>
      </c>
      <c r="O34" s="619">
        <f t="shared" si="20"/>
        <v>0</v>
      </c>
      <c r="P34" s="619">
        <f t="shared" si="20"/>
        <v>782677232.68606699</v>
      </c>
      <c r="Q34" s="622"/>
      <c r="R34" s="622"/>
      <c r="S34" s="622"/>
      <c r="T34" s="622"/>
      <c r="U34" s="622"/>
      <c r="V34" s="622"/>
      <c r="W34" s="622"/>
      <c r="X34" s="622"/>
      <c r="Y34" s="622"/>
      <c r="Z34" s="622"/>
      <c r="AA34" s="620">
        <f t="shared" si="5"/>
        <v>4383281.9580682563</v>
      </c>
      <c r="AB34" s="620">
        <f>IF($C$10=0,0,(H34/$C$10)*12000)</f>
        <v>4394870.1689574616</v>
      </c>
      <c r="AC34" s="620">
        <f>IF($D$10=0,0,(I34/$D$10)*12000)</f>
        <v>0</v>
      </c>
      <c r="AD34" s="620">
        <f>IF($E$10=0,0,(J34/$E$10)*12000)</f>
        <v>0</v>
      </c>
      <c r="AE34" s="620">
        <f>IF($F$10=0,0,(K34/$F$10)*12000)</f>
        <v>4388962.1329129431</v>
      </c>
      <c r="AF34" s="621">
        <f t="shared" si="18"/>
        <v>11.135297138645925</v>
      </c>
      <c r="AG34" s="621">
        <f t="shared" si="18"/>
        <v>11.66868987969905</v>
      </c>
      <c r="AH34" s="621">
        <f t="shared" si="18"/>
        <v>0</v>
      </c>
      <c r="AI34" s="621">
        <f t="shared" si="18"/>
        <v>0</v>
      </c>
      <c r="AJ34" s="621">
        <f t="shared" si="18"/>
        <v>11.397101351720206</v>
      </c>
      <c r="AK34" s="623"/>
      <c r="AL34" s="623"/>
      <c r="AM34" s="623"/>
      <c r="AN34" s="623"/>
      <c r="AO34" s="624"/>
    </row>
  </sheetData>
  <sheetProtection algorithmName="SHA-512" hashValue="7EAxPpR2UEDfUZ9R/pj01INTc8Vc0Trq9JxGYJMvWP64E09qJGFgkzcvKC942DVgn5EmlSxtGkQxp94yGTuAYg==" saltValue="G3cWl0KQGG+7uGcNmhdtwQ==" spinCount="100000" sheet="1" formatColumns="0"/>
  <mergeCells count="1">
    <mergeCell ref="D1:E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I11"/>
  <sheetViews>
    <sheetView zoomScaleNormal="100" workbookViewId="0">
      <selection activeCell="D28" sqref="D28"/>
    </sheetView>
  </sheetViews>
  <sheetFormatPr defaultRowHeight="12.75"/>
  <cols>
    <col min="1" max="1" width="4.42578125" customWidth="1"/>
    <col min="2" max="2" width="17.85546875" customWidth="1"/>
    <col min="3" max="9" width="15.5703125" customWidth="1"/>
  </cols>
  <sheetData>
    <row r="3" spans="2:9" ht="13.5" thickBot="1"/>
    <row r="4" spans="2:9" s="80" customFormat="1" ht="15">
      <c r="B4" s="156" t="s">
        <v>14</v>
      </c>
      <c r="C4" s="157"/>
      <c r="D4" s="157"/>
      <c r="E4" s="157"/>
      <c r="F4" s="157"/>
      <c r="G4" s="157"/>
      <c r="H4" s="157"/>
      <c r="I4" s="158"/>
    </row>
    <row r="5" spans="2:9" s="80" customFormat="1" ht="15.75" thickBot="1">
      <c r="B5" s="159" t="s">
        <v>15</v>
      </c>
      <c r="C5" s="840"/>
      <c r="D5" s="840"/>
      <c r="E5" s="840"/>
      <c r="F5" s="840"/>
      <c r="G5" s="840"/>
      <c r="H5" s="840"/>
      <c r="I5" s="841"/>
    </row>
    <row r="6" spans="2:9" s="81" customFormat="1" ht="10.5" customHeight="1">
      <c r="B6" s="83"/>
      <c r="C6" s="84"/>
      <c r="D6" s="84"/>
      <c r="E6" s="84"/>
      <c r="F6" s="539"/>
      <c r="G6" s="539"/>
      <c r="H6" s="539"/>
      <c r="I6" s="85"/>
    </row>
    <row r="7" spans="2:9" s="80" customFormat="1" ht="15">
      <c r="B7" s="116" t="s">
        <v>16</v>
      </c>
      <c r="C7" s="842" t="s">
        <v>17</v>
      </c>
      <c r="D7" s="842" t="s">
        <v>18</v>
      </c>
      <c r="E7" s="842" t="s">
        <v>19</v>
      </c>
      <c r="F7" s="842" t="s">
        <v>20</v>
      </c>
      <c r="G7" s="843" t="s">
        <v>21</v>
      </c>
      <c r="H7" s="844" t="s">
        <v>22</v>
      </c>
      <c r="I7" s="705" t="s">
        <v>23</v>
      </c>
    </row>
    <row r="8" spans="2:9" s="82" customFormat="1" ht="15">
      <c r="B8" s="117" t="s">
        <v>24</v>
      </c>
      <c r="C8" s="695" t="s">
        <v>25</v>
      </c>
      <c r="D8" s="695" t="s">
        <v>26</v>
      </c>
      <c r="E8" s="695" t="s">
        <v>27</v>
      </c>
      <c r="F8" s="695" t="s">
        <v>28</v>
      </c>
      <c r="G8" s="696" t="s">
        <v>29</v>
      </c>
      <c r="H8" s="697" t="s">
        <v>29</v>
      </c>
      <c r="I8" s="698" t="s">
        <v>29</v>
      </c>
    </row>
    <row r="9" spans="2:9" s="81" customFormat="1" ht="59.45" customHeight="1" thickBot="1">
      <c r="B9" s="118" t="s">
        <v>30</v>
      </c>
      <c r="C9" s="845" t="s">
        <v>31</v>
      </c>
      <c r="D9" s="845" t="s">
        <v>31</v>
      </c>
      <c r="E9" s="845" t="s">
        <v>31</v>
      </c>
      <c r="F9" s="845" t="s">
        <v>31</v>
      </c>
      <c r="G9" s="846" t="s">
        <v>32</v>
      </c>
      <c r="H9" s="847" t="s">
        <v>33</v>
      </c>
      <c r="I9" s="848" t="s">
        <v>34</v>
      </c>
    </row>
    <row r="11" spans="2:9">
      <c r="B11" s="717" t="s">
        <v>35</v>
      </c>
      <c r="C11" s="717"/>
      <c r="D11" s="717"/>
      <c r="E11" s="717"/>
      <c r="F11" s="717"/>
      <c r="G11" s="717"/>
      <c r="H11" s="717"/>
      <c r="I11" s="717"/>
    </row>
  </sheetData>
  <mergeCells count="1">
    <mergeCell ref="B11:I1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34"/>
  <sheetViews>
    <sheetView zoomScale="60" zoomScaleNormal="60" workbookViewId="0">
      <selection activeCell="M47" sqref="M47"/>
    </sheetView>
  </sheetViews>
  <sheetFormatPr defaultRowHeight="12.75"/>
  <cols>
    <col min="1" max="1" width="52.42578125" style="316" bestFit="1" customWidth="1"/>
    <col min="2" max="11" width="12.42578125" style="324" customWidth="1"/>
    <col min="12" max="16" width="16.42578125" style="325" customWidth="1"/>
    <col min="17" max="21" width="9.42578125" style="326"/>
    <col min="22" max="26" width="13" style="326" customWidth="1"/>
    <col min="27" max="31" width="13.42578125" style="326" customWidth="1"/>
    <col min="32" max="36" width="15.42578125" style="315" customWidth="1"/>
    <col min="37" max="41" width="12.5703125" style="315" customWidth="1"/>
    <col min="42" max="43" width="9.42578125" style="316"/>
    <col min="44" max="44" width="9.42578125" style="317"/>
    <col min="45" max="287" width="9.42578125" style="316"/>
    <col min="288" max="288" width="11.42578125" style="316" customWidth="1"/>
    <col min="289" max="289" width="39.42578125" style="316" customWidth="1"/>
    <col min="290" max="291" width="12.42578125" style="316" customWidth="1"/>
    <col min="292" max="292" width="16.42578125" style="316" customWidth="1"/>
    <col min="293" max="293" width="9.42578125" style="316"/>
    <col min="294" max="294" width="13" style="316" customWidth="1"/>
    <col min="295" max="295" width="13.42578125" style="316" bestFit="1" customWidth="1"/>
    <col min="296" max="296" width="15.42578125" style="316" bestFit="1" customWidth="1"/>
    <col min="297" max="297" width="12.5703125" style="316" bestFit="1" customWidth="1"/>
    <col min="298" max="543" width="9.42578125" style="316"/>
    <col min="544" max="544" width="11.42578125" style="316" customWidth="1"/>
    <col min="545" max="545" width="39.42578125" style="316" customWidth="1"/>
    <col min="546" max="547" width="12.42578125" style="316" customWidth="1"/>
    <col min="548" max="548" width="16.42578125" style="316" customWidth="1"/>
    <col min="549" max="549" width="9.42578125" style="316"/>
    <col min="550" max="550" width="13" style="316" customWidth="1"/>
    <col min="551" max="551" width="13.42578125" style="316" bestFit="1" customWidth="1"/>
    <col min="552" max="552" width="15.42578125" style="316" bestFit="1" customWidth="1"/>
    <col min="553" max="553" width="12.5703125" style="316" bestFit="1" customWidth="1"/>
    <col min="554" max="799" width="9.42578125" style="316"/>
    <col min="800" max="800" width="11.42578125" style="316" customWidth="1"/>
    <col min="801" max="801" width="39.42578125" style="316" customWidth="1"/>
    <col min="802" max="803" width="12.42578125" style="316" customWidth="1"/>
    <col min="804" max="804" width="16.42578125" style="316" customWidth="1"/>
    <col min="805" max="805" width="9.42578125" style="316"/>
    <col min="806" max="806" width="13" style="316" customWidth="1"/>
    <col min="807" max="807" width="13.42578125" style="316" bestFit="1" customWidth="1"/>
    <col min="808" max="808" width="15.42578125" style="316" bestFit="1" customWidth="1"/>
    <col min="809" max="809" width="12.5703125" style="316" bestFit="1" customWidth="1"/>
    <col min="810" max="1055" width="9.42578125" style="316"/>
    <col min="1056" max="1056" width="11.42578125" style="316" customWidth="1"/>
    <col min="1057" max="1057" width="39.42578125" style="316" customWidth="1"/>
    <col min="1058" max="1059" width="12.42578125" style="316" customWidth="1"/>
    <col min="1060" max="1060" width="16.42578125" style="316" customWidth="1"/>
    <col min="1061" max="1061" width="9.42578125" style="316"/>
    <col min="1062" max="1062" width="13" style="316" customWidth="1"/>
    <col min="1063" max="1063" width="13.42578125" style="316" bestFit="1" customWidth="1"/>
    <col min="1064" max="1064" width="15.42578125" style="316" bestFit="1" customWidth="1"/>
    <col min="1065" max="1065" width="12.5703125" style="316" bestFit="1" customWidth="1"/>
    <col min="1066" max="1311" width="9.42578125" style="316"/>
    <col min="1312" max="1312" width="11.42578125" style="316" customWidth="1"/>
    <col min="1313" max="1313" width="39.42578125" style="316" customWidth="1"/>
    <col min="1314" max="1315" width="12.42578125" style="316" customWidth="1"/>
    <col min="1316" max="1316" width="16.42578125" style="316" customWidth="1"/>
    <col min="1317" max="1317" width="9.42578125" style="316"/>
    <col min="1318" max="1318" width="13" style="316" customWidth="1"/>
    <col min="1319" max="1319" width="13.42578125" style="316" bestFit="1" customWidth="1"/>
    <col min="1320" max="1320" width="15.42578125" style="316" bestFit="1" customWidth="1"/>
    <col min="1321" max="1321" width="12.5703125" style="316" bestFit="1" customWidth="1"/>
    <col min="1322" max="1567" width="9.42578125" style="316"/>
    <col min="1568" max="1568" width="11.42578125" style="316" customWidth="1"/>
    <col min="1569" max="1569" width="39.42578125" style="316" customWidth="1"/>
    <col min="1570" max="1571" width="12.42578125" style="316" customWidth="1"/>
    <col min="1572" max="1572" width="16.42578125" style="316" customWidth="1"/>
    <col min="1573" max="1573" width="9.42578125" style="316"/>
    <col min="1574" max="1574" width="13" style="316" customWidth="1"/>
    <col min="1575" max="1575" width="13.42578125" style="316" bestFit="1" customWidth="1"/>
    <col min="1576" max="1576" width="15.42578125" style="316" bestFit="1" customWidth="1"/>
    <col min="1577" max="1577" width="12.5703125" style="316" bestFit="1" customWidth="1"/>
    <col min="1578" max="1823" width="9.42578125" style="316"/>
    <col min="1824" max="1824" width="11.42578125" style="316" customWidth="1"/>
    <col min="1825" max="1825" width="39.42578125" style="316" customWidth="1"/>
    <col min="1826" max="1827" width="12.42578125" style="316" customWidth="1"/>
    <col min="1828" max="1828" width="16.42578125" style="316" customWidth="1"/>
    <col min="1829" max="1829" width="9.42578125" style="316"/>
    <col min="1830" max="1830" width="13" style="316" customWidth="1"/>
    <col min="1831" max="1831" width="13.42578125" style="316" bestFit="1" customWidth="1"/>
    <col min="1832" max="1832" width="15.42578125" style="316" bestFit="1" customWidth="1"/>
    <col min="1833" max="1833" width="12.5703125" style="316" bestFit="1" customWidth="1"/>
    <col min="1834" max="2079" width="9.42578125" style="316"/>
    <col min="2080" max="2080" width="11.42578125" style="316" customWidth="1"/>
    <col min="2081" max="2081" width="39.42578125" style="316" customWidth="1"/>
    <col min="2082" max="2083" width="12.42578125" style="316" customWidth="1"/>
    <col min="2084" max="2084" width="16.42578125" style="316" customWidth="1"/>
    <col min="2085" max="2085" width="9.42578125" style="316"/>
    <col min="2086" max="2086" width="13" style="316" customWidth="1"/>
    <col min="2087" max="2087" width="13.42578125" style="316" bestFit="1" customWidth="1"/>
    <col min="2088" max="2088" width="15.42578125" style="316" bestFit="1" customWidth="1"/>
    <col min="2089" max="2089" width="12.5703125" style="316" bestFit="1" customWidth="1"/>
    <col min="2090" max="2335" width="9.42578125" style="316"/>
    <col min="2336" max="2336" width="11.42578125" style="316" customWidth="1"/>
    <col min="2337" max="2337" width="39.42578125" style="316" customWidth="1"/>
    <col min="2338" max="2339" width="12.42578125" style="316" customWidth="1"/>
    <col min="2340" max="2340" width="16.42578125" style="316" customWidth="1"/>
    <col min="2341" max="2341" width="9.42578125" style="316"/>
    <col min="2342" max="2342" width="13" style="316" customWidth="1"/>
    <col min="2343" max="2343" width="13.42578125" style="316" bestFit="1" customWidth="1"/>
    <col min="2344" max="2344" width="15.42578125" style="316" bestFit="1" customWidth="1"/>
    <col min="2345" max="2345" width="12.5703125" style="316" bestFit="1" customWidth="1"/>
    <col min="2346" max="2591" width="9.42578125" style="316"/>
    <col min="2592" max="2592" width="11.42578125" style="316" customWidth="1"/>
    <col min="2593" max="2593" width="39.42578125" style="316" customWidth="1"/>
    <col min="2594" max="2595" width="12.42578125" style="316" customWidth="1"/>
    <col min="2596" max="2596" width="16.42578125" style="316" customWidth="1"/>
    <col min="2597" max="2597" width="9.42578125" style="316"/>
    <col min="2598" max="2598" width="13" style="316" customWidth="1"/>
    <col min="2599" max="2599" width="13.42578125" style="316" bestFit="1" customWidth="1"/>
    <col min="2600" max="2600" width="15.42578125" style="316" bestFit="1" customWidth="1"/>
    <col min="2601" max="2601" width="12.5703125" style="316" bestFit="1" customWidth="1"/>
    <col min="2602" max="2847" width="9.42578125" style="316"/>
    <col min="2848" max="2848" width="11.42578125" style="316" customWidth="1"/>
    <col min="2849" max="2849" width="39.42578125" style="316" customWidth="1"/>
    <col min="2850" max="2851" width="12.42578125" style="316" customWidth="1"/>
    <col min="2852" max="2852" width="16.42578125" style="316" customWidth="1"/>
    <col min="2853" max="2853" width="9.42578125" style="316"/>
    <col min="2854" max="2854" width="13" style="316" customWidth="1"/>
    <col min="2855" max="2855" width="13.42578125" style="316" bestFit="1" customWidth="1"/>
    <col min="2856" max="2856" width="15.42578125" style="316" bestFit="1" customWidth="1"/>
    <col min="2857" max="2857" width="12.5703125" style="316" bestFit="1" customWidth="1"/>
    <col min="2858" max="3103" width="9.42578125" style="316"/>
    <col min="3104" max="3104" width="11.42578125" style="316" customWidth="1"/>
    <col min="3105" max="3105" width="39.42578125" style="316" customWidth="1"/>
    <col min="3106" max="3107" width="12.42578125" style="316" customWidth="1"/>
    <col min="3108" max="3108" width="16.42578125" style="316" customWidth="1"/>
    <col min="3109" max="3109" width="9.42578125" style="316"/>
    <col min="3110" max="3110" width="13" style="316" customWidth="1"/>
    <col min="3111" max="3111" width="13.42578125" style="316" bestFit="1" customWidth="1"/>
    <col min="3112" max="3112" width="15.42578125" style="316" bestFit="1" customWidth="1"/>
    <col min="3113" max="3113" width="12.5703125" style="316" bestFit="1" customWidth="1"/>
    <col min="3114" max="3359" width="9.42578125" style="316"/>
    <col min="3360" max="3360" width="11.42578125" style="316" customWidth="1"/>
    <col min="3361" max="3361" width="39.42578125" style="316" customWidth="1"/>
    <col min="3362" max="3363" width="12.42578125" style="316" customWidth="1"/>
    <col min="3364" max="3364" width="16.42578125" style="316" customWidth="1"/>
    <col min="3365" max="3365" width="9.42578125" style="316"/>
    <col min="3366" max="3366" width="13" style="316" customWidth="1"/>
    <col min="3367" max="3367" width="13.42578125" style="316" bestFit="1" customWidth="1"/>
    <col min="3368" max="3368" width="15.42578125" style="316" bestFit="1" customWidth="1"/>
    <col min="3369" max="3369" width="12.5703125" style="316" bestFit="1" customWidth="1"/>
    <col min="3370" max="3615" width="9.42578125" style="316"/>
    <col min="3616" max="3616" width="11.42578125" style="316" customWidth="1"/>
    <col min="3617" max="3617" width="39.42578125" style="316" customWidth="1"/>
    <col min="3618" max="3619" width="12.42578125" style="316" customWidth="1"/>
    <col min="3620" max="3620" width="16.42578125" style="316" customWidth="1"/>
    <col min="3621" max="3621" width="9.42578125" style="316"/>
    <col min="3622" max="3622" width="13" style="316" customWidth="1"/>
    <col min="3623" max="3623" width="13.42578125" style="316" bestFit="1" customWidth="1"/>
    <col min="3624" max="3624" width="15.42578125" style="316" bestFit="1" customWidth="1"/>
    <col min="3625" max="3625" width="12.5703125" style="316" bestFit="1" customWidth="1"/>
    <col min="3626" max="3871" width="9.42578125" style="316"/>
    <col min="3872" max="3872" width="11.42578125" style="316" customWidth="1"/>
    <col min="3873" max="3873" width="39.42578125" style="316" customWidth="1"/>
    <col min="3874" max="3875" width="12.42578125" style="316" customWidth="1"/>
    <col min="3876" max="3876" width="16.42578125" style="316" customWidth="1"/>
    <col min="3877" max="3877" width="9.42578125" style="316"/>
    <col min="3878" max="3878" width="13" style="316" customWidth="1"/>
    <col min="3879" max="3879" width="13.42578125" style="316" bestFit="1" customWidth="1"/>
    <col min="3880" max="3880" width="15.42578125" style="316" bestFit="1" customWidth="1"/>
    <col min="3881" max="3881" width="12.5703125" style="316" bestFit="1" customWidth="1"/>
    <col min="3882" max="4127" width="9.42578125" style="316"/>
    <col min="4128" max="4128" width="11.42578125" style="316" customWidth="1"/>
    <col min="4129" max="4129" width="39.42578125" style="316" customWidth="1"/>
    <col min="4130" max="4131" width="12.42578125" style="316" customWidth="1"/>
    <col min="4132" max="4132" width="16.42578125" style="316" customWidth="1"/>
    <col min="4133" max="4133" width="9.42578125" style="316"/>
    <col min="4134" max="4134" width="13" style="316" customWidth="1"/>
    <col min="4135" max="4135" width="13.42578125" style="316" bestFit="1" customWidth="1"/>
    <col min="4136" max="4136" width="15.42578125" style="316" bestFit="1" customWidth="1"/>
    <col min="4137" max="4137" width="12.5703125" style="316" bestFit="1" customWidth="1"/>
    <col min="4138" max="4383" width="9.42578125" style="316"/>
    <col min="4384" max="4384" width="11.42578125" style="316" customWidth="1"/>
    <col min="4385" max="4385" width="39.42578125" style="316" customWidth="1"/>
    <col min="4386" max="4387" width="12.42578125" style="316" customWidth="1"/>
    <col min="4388" max="4388" width="16.42578125" style="316" customWidth="1"/>
    <col min="4389" max="4389" width="9.42578125" style="316"/>
    <col min="4390" max="4390" width="13" style="316" customWidth="1"/>
    <col min="4391" max="4391" width="13.42578125" style="316" bestFit="1" customWidth="1"/>
    <col min="4392" max="4392" width="15.42578125" style="316" bestFit="1" customWidth="1"/>
    <col min="4393" max="4393" width="12.5703125" style="316" bestFit="1" customWidth="1"/>
    <col min="4394" max="4639" width="9.42578125" style="316"/>
    <col min="4640" max="4640" width="11.42578125" style="316" customWidth="1"/>
    <col min="4641" max="4641" width="39.42578125" style="316" customWidth="1"/>
    <col min="4642" max="4643" width="12.42578125" style="316" customWidth="1"/>
    <col min="4644" max="4644" width="16.42578125" style="316" customWidth="1"/>
    <col min="4645" max="4645" width="9.42578125" style="316"/>
    <col min="4646" max="4646" width="13" style="316" customWidth="1"/>
    <col min="4647" max="4647" width="13.42578125" style="316" bestFit="1" customWidth="1"/>
    <col min="4648" max="4648" width="15.42578125" style="316" bestFit="1" customWidth="1"/>
    <col min="4649" max="4649" width="12.5703125" style="316" bestFit="1" customWidth="1"/>
    <col min="4650" max="4895" width="9.42578125" style="316"/>
    <col min="4896" max="4896" width="11.42578125" style="316" customWidth="1"/>
    <col min="4897" max="4897" width="39.42578125" style="316" customWidth="1"/>
    <col min="4898" max="4899" width="12.42578125" style="316" customWidth="1"/>
    <col min="4900" max="4900" width="16.42578125" style="316" customWidth="1"/>
    <col min="4901" max="4901" width="9.42578125" style="316"/>
    <col min="4902" max="4902" width="13" style="316" customWidth="1"/>
    <col min="4903" max="4903" width="13.42578125" style="316" bestFit="1" customWidth="1"/>
    <col min="4904" max="4904" width="15.42578125" style="316" bestFit="1" customWidth="1"/>
    <col min="4905" max="4905" width="12.5703125" style="316" bestFit="1" customWidth="1"/>
    <col min="4906" max="5151" width="9.42578125" style="316"/>
    <col min="5152" max="5152" width="11.42578125" style="316" customWidth="1"/>
    <col min="5153" max="5153" width="39.42578125" style="316" customWidth="1"/>
    <col min="5154" max="5155" width="12.42578125" style="316" customWidth="1"/>
    <col min="5156" max="5156" width="16.42578125" style="316" customWidth="1"/>
    <col min="5157" max="5157" width="9.42578125" style="316"/>
    <col min="5158" max="5158" width="13" style="316" customWidth="1"/>
    <col min="5159" max="5159" width="13.42578125" style="316" bestFit="1" customWidth="1"/>
    <col min="5160" max="5160" width="15.42578125" style="316" bestFit="1" customWidth="1"/>
    <col min="5161" max="5161" width="12.5703125" style="316" bestFit="1" customWidth="1"/>
    <col min="5162" max="5407" width="9.42578125" style="316"/>
    <col min="5408" max="5408" width="11.42578125" style="316" customWidth="1"/>
    <col min="5409" max="5409" width="39.42578125" style="316" customWidth="1"/>
    <col min="5410" max="5411" width="12.42578125" style="316" customWidth="1"/>
    <col min="5412" max="5412" width="16.42578125" style="316" customWidth="1"/>
    <col min="5413" max="5413" width="9.42578125" style="316"/>
    <col min="5414" max="5414" width="13" style="316" customWidth="1"/>
    <col min="5415" max="5415" width="13.42578125" style="316" bestFit="1" customWidth="1"/>
    <col min="5416" max="5416" width="15.42578125" style="316" bestFit="1" customWidth="1"/>
    <col min="5417" max="5417" width="12.5703125" style="316" bestFit="1" customWidth="1"/>
    <col min="5418" max="5663" width="9.42578125" style="316"/>
    <col min="5664" max="5664" width="11.42578125" style="316" customWidth="1"/>
    <col min="5665" max="5665" width="39.42578125" style="316" customWidth="1"/>
    <col min="5666" max="5667" width="12.42578125" style="316" customWidth="1"/>
    <col min="5668" max="5668" width="16.42578125" style="316" customWidth="1"/>
    <col min="5669" max="5669" width="9.42578125" style="316"/>
    <col min="5670" max="5670" width="13" style="316" customWidth="1"/>
    <col min="5671" max="5671" width="13.42578125" style="316" bestFit="1" customWidth="1"/>
    <col min="5672" max="5672" width="15.42578125" style="316" bestFit="1" customWidth="1"/>
    <col min="5673" max="5673" width="12.5703125" style="316" bestFit="1" customWidth="1"/>
    <col min="5674" max="5919" width="9.42578125" style="316"/>
    <col min="5920" max="5920" width="11.42578125" style="316" customWidth="1"/>
    <col min="5921" max="5921" width="39.42578125" style="316" customWidth="1"/>
    <col min="5922" max="5923" width="12.42578125" style="316" customWidth="1"/>
    <col min="5924" max="5924" width="16.42578125" style="316" customWidth="1"/>
    <col min="5925" max="5925" width="9.42578125" style="316"/>
    <col min="5926" max="5926" width="13" style="316" customWidth="1"/>
    <col min="5927" max="5927" width="13.42578125" style="316" bestFit="1" customWidth="1"/>
    <col min="5928" max="5928" width="15.42578125" style="316" bestFit="1" customWidth="1"/>
    <col min="5929" max="5929" width="12.5703125" style="316" bestFit="1" customWidth="1"/>
    <col min="5930" max="6175" width="9.42578125" style="316"/>
    <col min="6176" max="6176" width="11.42578125" style="316" customWidth="1"/>
    <col min="6177" max="6177" width="39.42578125" style="316" customWidth="1"/>
    <col min="6178" max="6179" width="12.42578125" style="316" customWidth="1"/>
    <col min="6180" max="6180" width="16.42578125" style="316" customWidth="1"/>
    <col min="6181" max="6181" width="9.42578125" style="316"/>
    <col min="6182" max="6182" width="13" style="316" customWidth="1"/>
    <col min="6183" max="6183" width="13.42578125" style="316" bestFit="1" customWidth="1"/>
    <col min="6184" max="6184" width="15.42578125" style="316" bestFit="1" customWidth="1"/>
    <col min="6185" max="6185" width="12.5703125" style="316" bestFit="1" customWidth="1"/>
    <col min="6186" max="6431" width="9.42578125" style="316"/>
    <col min="6432" max="6432" width="11.42578125" style="316" customWidth="1"/>
    <col min="6433" max="6433" width="39.42578125" style="316" customWidth="1"/>
    <col min="6434" max="6435" width="12.42578125" style="316" customWidth="1"/>
    <col min="6436" max="6436" width="16.42578125" style="316" customWidth="1"/>
    <col min="6437" max="6437" width="9.42578125" style="316"/>
    <col min="6438" max="6438" width="13" style="316" customWidth="1"/>
    <col min="6439" max="6439" width="13.42578125" style="316" bestFit="1" customWidth="1"/>
    <col min="6440" max="6440" width="15.42578125" style="316" bestFit="1" customWidth="1"/>
    <col min="6441" max="6441" width="12.5703125" style="316" bestFit="1" customWidth="1"/>
    <col min="6442" max="6687" width="9.42578125" style="316"/>
    <col min="6688" max="6688" width="11.42578125" style="316" customWidth="1"/>
    <col min="6689" max="6689" width="39.42578125" style="316" customWidth="1"/>
    <col min="6690" max="6691" width="12.42578125" style="316" customWidth="1"/>
    <col min="6692" max="6692" width="16.42578125" style="316" customWidth="1"/>
    <col min="6693" max="6693" width="9.42578125" style="316"/>
    <col min="6694" max="6694" width="13" style="316" customWidth="1"/>
    <col min="6695" max="6695" width="13.42578125" style="316" bestFit="1" customWidth="1"/>
    <col min="6696" max="6696" width="15.42578125" style="316" bestFit="1" customWidth="1"/>
    <col min="6697" max="6697" width="12.5703125" style="316" bestFit="1" customWidth="1"/>
    <col min="6698" max="6943" width="9.42578125" style="316"/>
    <col min="6944" max="6944" width="11.42578125" style="316" customWidth="1"/>
    <col min="6945" max="6945" width="39.42578125" style="316" customWidth="1"/>
    <col min="6946" max="6947" width="12.42578125" style="316" customWidth="1"/>
    <col min="6948" max="6948" width="16.42578125" style="316" customWidth="1"/>
    <col min="6949" max="6949" width="9.42578125" style="316"/>
    <col min="6950" max="6950" width="13" style="316" customWidth="1"/>
    <col min="6951" max="6951" width="13.42578125" style="316" bestFit="1" customWidth="1"/>
    <col min="6952" max="6952" width="15.42578125" style="316" bestFit="1" customWidth="1"/>
    <col min="6953" max="6953" width="12.5703125" style="316" bestFit="1" customWidth="1"/>
    <col min="6954" max="7199" width="9.42578125" style="316"/>
    <col min="7200" max="7200" width="11.42578125" style="316" customWidth="1"/>
    <col min="7201" max="7201" width="39.42578125" style="316" customWidth="1"/>
    <col min="7202" max="7203" width="12.42578125" style="316" customWidth="1"/>
    <col min="7204" max="7204" width="16.42578125" style="316" customWidth="1"/>
    <col min="7205" max="7205" width="9.42578125" style="316"/>
    <col min="7206" max="7206" width="13" style="316" customWidth="1"/>
    <col min="7207" max="7207" width="13.42578125" style="316" bestFit="1" customWidth="1"/>
    <col min="7208" max="7208" width="15.42578125" style="316" bestFit="1" customWidth="1"/>
    <col min="7209" max="7209" width="12.5703125" style="316" bestFit="1" customWidth="1"/>
    <col min="7210" max="7455" width="9.42578125" style="316"/>
    <col min="7456" max="7456" width="11.42578125" style="316" customWidth="1"/>
    <col min="7457" max="7457" width="39.42578125" style="316" customWidth="1"/>
    <col min="7458" max="7459" width="12.42578125" style="316" customWidth="1"/>
    <col min="7460" max="7460" width="16.42578125" style="316" customWidth="1"/>
    <col min="7461" max="7461" width="9.42578125" style="316"/>
    <col min="7462" max="7462" width="13" style="316" customWidth="1"/>
    <col min="7463" max="7463" width="13.42578125" style="316" bestFit="1" customWidth="1"/>
    <col min="7464" max="7464" width="15.42578125" style="316" bestFit="1" customWidth="1"/>
    <col min="7465" max="7465" width="12.5703125" style="316" bestFit="1" customWidth="1"/>
    <col min="7466" max="7711" width="9.42578125" style="316"/>
    <col min="7712" max="7712" width="11.42578125" style="316" customWidth="1"/>
    <col min="7713" max="7713" width="39.42578125" style="316" customWidth="1"/>
    <col min="7714" max="7715" width="12.42578125" style="316" customWidth="1"/>
    <col min="7716" max="7716" width="16.42578125" style="316" customWidth="1"/>
    <col min="7717" max="7717" width="9.42578125" style="316"/>
    <col min="7718" max="7718" width="13" style="316" customWidth="1"/>
    <col min="7719" max="7719" width="13.42578125" style="316" bestFit="1" customWidth="1"/>
    <col min="7720" max="7720" width="15.42578125" style="316" bestFit="1" customWidth="1"/>
    <col min="7721" max="7721" width="12.5703125" style="316" bestFit="1" customWidth="1"/>
    <col min="7722" max="7967" width="9.42578125" style="316"/>
    <col min="7968" max="7968" width="11.42578125" style="316" customWidth="1"/>
    <col min="7969" max="7969" width="39.42578125" style="316" customWidth="1"/>
    <col min="7970" max="7971" width="12.42578125" style="316" customWidth="1"/>
    <col min="7972" max="7972" width="16.42578125" style="316" customWidth="1"/>
    <col min="7973" max="7973" width="9.42578125" style="316"/>
    <col min="7974" max="7974" width="13" style="316" customWidth="1"/>
    <col min="7975" max="7975" width="13.42578125" style="316" bestFit="1" customWidth="1"/>
    <col min="7976" max="7976" width="15.42578125" style="316" bestFit="1" customWidth="1"/>
    <col min="7977" max="7977" width="12.5703125" style="316" bestFit="1" customWidth="1"/>
    <col min="7978" max="8223" width="9.42578125" style="316"/>
    <col min="8224" max="8224" width="11.42578125" style="316" customWidth="1"/>
    <col min="8225" max="8225" width="39.42578125" style="316" customWidth="1"/>
    <col min="8226" max="8227" width="12.42578125" style="316" customWidth="1"/>
    <col min="8228" max="8228" width="16.42578125" style="316" customWidth="1"/>
    <col min="8229" max="8229" width="9.42578125" style="316"/>
    <col min="8230" max="8230" width="13" style="316" customWidth="1"/>
    <col min="8231" max="8231" width="13.42578125" style="316" bestFit="1" customWidth="1"/>
    <col min="8232" max="8232" width="15.42578125" style="316" bestFit="1" customWidth="1"/>
    <col min="8233" max="8233" width="12.5703125" style="316" bestFit="1" customWidth="1"/>
    <col min="8234" max="8479" width="9.42578125" style="316"/>
    <col min="8480" max="8480" width="11.42578125" style="316" customWidth="1"/>
    <col min="8481" max="8481" width="39.42578125" style="316" customWidth="1"/>
    <col min="8482" max="8483" width="12.42578125" style="316" customWidth="1"/>
    <col min="8484" max="8484" width="16.42578125" style="316" customWidth="1"/>
    <col min="8485" max="8485" width="9.42578125" style="316"/>
    <col min="8486" max="8486" width="13" style="316" customWidth="1"/>
    <col min="8487" max="8487" width="13.42578125" style="316" bestFit="1" customWidth="1"/>
    <col min="8488" max="8488" width="15.42578125" style="316" bestFit="1" customWidth="1"/>
    <col min="8489" max="8489" width="12.5703125" style="316" bestFit="1" customWidth="1"/>
    <col min="8490" max="8735" width="9.42578125" style="316"/>
    <col min="8736" max="8736" width="11.42578125" style="316" customWidth="1"/>
    <col min="8737" max="8737" width="39.42578125" style="316" customWidth="1"/>
    <col min="8738" max="8739" width="12.42578125" style="316" customWidth="1"/>
    <col min="8740" max="8740" width="16.42578125" style="316" customWidth="1"/>
    <col min="8741" max="8741" width="9.42578125" style="316"/>
    <col min="8742" max="8742" width="13" style="316" customWidth="1"/>
    <col min="8743" max="8743" width="13.42578125" style="316" bestFit="1" customWidth="1"/>
    <col min="8744" max="8744" width="15.42578125" style="316" bestFit="1" customWidth="1"/>
    <col min="8745" max="8745" width="12.5703125" style="316" bestFit="1" customWidth="1"/>
    <col min="8746" max="8991" width="9.42578125" style="316"/>
    <col min="8992" max="8992" width="11.42578125" style="316" customWidth="1"/>
    <col min="8993" max="8993" width="39.42578125" style="316" customWidth="1"/>
    <col min="8994" max="8995" width="12.42578125" style="316" customWidth="1"/>
    <col min="8996" max="8996" width="16.42578125" style="316" customWidth="1"/>
    <col min="8997" max="8997" width="9.42578125" style="316"/>
    <col min="8998" max="8998" width="13" style="316" customWidth="1"/>
    <col min="8999" max="8999" width="13.42578125" style="316" bestFit="1" customWidth="1"/>
    <col min="9000" max="9000" width="15.42578125" style="316" bestFit="1" customWidth="1"/>
    <col min="9001" max="9001" width="12.5703125" style="316" bestFit="1" customWidth="1"/>
    <col min="9002" max="9247" width="9.42578125" style="316"/>
    <col min="9248" max="9248" width="11.42578125" style="316" customWidth="1"/>
    <col min="9249" max="9249" width="39.42578125" style="316" customWidth="1"/>
    <col min="9250" max="9251" width="12.42578125" style="316" customWidth="1"/>
    <col min="9252" max="9252" width="16.42578125" style="316" customWidth="1"/>
    <col min="9253" max="9253" width="9.42578125" style="316"/>
    <col min="9254" max="9254" width="13" style="316" customWidth="1"/>
    <col min="9255" max="9255" width="13.42578125" style="316" bestFit="1" customWidth="1"/>
    <col min="9256" max="9256" width="15.42578125" style="316" bestFit="1" customWidth="1"/>
    <col min="9257" max="9257" width="12.5703125" style="316" bestFit="1" customWidth="1"/>
    <col min="9258" max="9503" width="9.42578125" style="316"/>
    <col min="9504" max="9504" width="11.42578125" style="316" customWidth="1"/>
    <col min="9505" max="9505" width="39.42578125" style="316" customWidth="1"/>
    <col min="9506" max="9507" width="12.42578125" style="316" customWidth="1"/>
    <col min="9508" max="9508" width="16.42578125" style="316" customWidth="1"/>
    <col min="9509" max="9509" width="9.42578125" style="316"/>
    <col min="9510" max="9510" width="13" style="316" customWidth="1"/>
    <col min="9511" max="9511" width="13.42578125" style="316" bestFit="1" customWidth="1"/>
    <col min="9512" max="9512" width="15.42578125" style="316" bestFit="1" customWidth="1"/>
    <col min="9513" max="9513" width="12.5703125" style="316" bestFit="1" customWidth="1"/>
    <col min="9514" max="9759" width="9.42578125" style="316"/>
    <col min="9760" max="9760" width="11.42578125" style="316" customWidth="1"/>
    <col min="9761" max="9761" width="39.42578125" style="316" customWidth="1"/>
    <col min="9762" max="9763" width="12.42578125" style="316" customWidth="1"/>
    <col min="9764" max="9764" width="16.42578125" style="316" customWidth="1"/>
    <col min="9765" max="9765" width="9.42578125" style="316"/>
    <col min="9766" max="9766" width="13" style="316" customWidth="1"/>
    <col min="9767" max="9767" width="13.42578125" style="316" bestFit="1" customWidth="1"/>
    <col min="9768" max="9768" width="15.42578125" style="316" bestFit="1" customWidth="1"/>
    <col min="9769" max="9769" width="12.5703125" style="316" bestFit="1" customWidth="1"/>
    <col min="9770" max="10015" width="9.42578125" style="316"/>
    <col min="10016" max="10016" width="11.42578125" style="316" customWidth="1"/>
    <col min="10017" max="10017" width="39.42578125" style="316" customWidth="1"/>
    <col min="10018" max="10019" width="12.42578125" style="316" customWidth="1"/>
    <col min="10020" max="10020" width="16.42578125" style="316" customWidth="1"/>
    <col min="10021" max="10021" width="9.42578125" style="316"/>
    <col min="10022" max="10022" width="13" style="316" customWidth="1"/>
    <col min="10023" max="10023" width="13.42578125" style="316" bestFit="1" customWidth="1"/>
    <col min="10024" max="10024" width="15.42578125" style="316" bestFit="1" customWidth="1"/>
    <col min="10025" max="10025" width="12.5703125" style="316" bestFit="1" customWidth="1"/>
    <col min="10026" max="10271" width="9.42578125" style="316"/>
    <col min="10272" max="10272" width="11.42578125" style="316" customWidth="1"/>
    <col min="10273" max="10273" width="39.42578125" style="316" customWidth="1"/>
    <col min="10274" max="10275" width="12.42578125" style="316" customWidth="1"/>
    <col min="10276" max="10276" width="16.42578125" style="316" customWidth="1"/>
    <col min="10277" max="10277" width="9.42578125" style="316"/>
    <col min="10278" max="10278" width="13" style="316" customWidth="1"/>
    <col min="10279" max="10279" width="13.42578125" style="316" bestFit="1" customWidth="1"/>
    <col min="10280" max="10280" width="15.42578125" style="316" bestFit="1" customWidth="1"/>
    <col min="10281" max="10281" width="12.5703125" style="316" bestFit="1" customWidth="1"/>
    <col min="10282" max="10527" width="9.42578125" style="316"/>
    <col min="10528" max="10528" width="11.42578125" style="316" customWidth="1"/>
    <col min="10529" max="10529" width="39.42578125" style="316" customWidth="1"/>
    <col min="10530" max="10531" width="12.42578125" style="316" customWidth="1"/>
    <col min="10532" max="10532" width="16.42578125" style="316" customWidth="1"/>
    <col min="10533" max="10533" width="9.42578125" style="316"/>
    <col min="10534" max="10534" width="13" style="316" customWidth="1"/>
    <col min="10535" max="10535" width="13.42578125" style="316" bestFit="1" customWidth="1"/>
    <col min="10536" max="10536" width="15.42578125" style="316" bestFit="1" customWidth="1"/>
    <col min="10537" max="10537" width="12.5703125" style="316" bestFit="1" customWidth="1"/>
    <col min="10538" max="10783" width="9.42578125" style="316"/>
    <col min="10784" max="10784" width="11.42578125" style="316" customWidth="1"/>
    <col min="10785" max="10785" width="39.42578125" style="316" customWidth="1"/>
    <col min="10786" max="10787" width="12.42578125" style="316" customWidth="1"/>
    <col min="10788" max="10788" width="16.42578125" style="316" customWidth="1"/>
    <col min="10789" max="10789" width="9.42578125" style="316"/>
    <col min="10790" max="10790" width="13" style="316" customWidth="1"/>
    <col min="10791" max="10791" width="13.42578125" style="316" bestFit="1" customWidth="1"/>
    <col min="10792" max="10792" width="15.42578125" style="316" bestFit="1" customWidth="1"/>
    <col min="10793" max="10793" width="12.5703125" style="316" bestFit="1" customWidth="1"/>
    <col min="10794" max="11039" width="9.42578125" style="316"/>
    <col min="11040" max="11040" width="11.42578125" style="316" customWidth="1"/>
    <col min="11041" max="11041" width="39.42578125" style="316" customWidth="1"/>
    <col min="11042" max="11043" width="12.42578125" style="316" customWidth="1"/>
    <col min="11044" max="11044" width="16.42578125" style="316" customWidth="1"/>
    <col min="11045" max="11045" width="9.42578125" style="316"/>
    <col min="11046" max="11046" width="13" style="316" customWidth="1"/>
    <col min="11047" max="11047" width="13.42578125" style="316" bestFit="1" customWidth="1"/>
    <col min="11048" max="11048" width="15.42578125" style="316" bestFit="1" customWidth="1"/>
    <col min="11049" max="11049" width="12.5703125" style="316" bestFit="1" customWidth="1"/>
    <col min="11050" max="11295" width="9.42578125" style="316"/>
    <col min="11296" max="11296" width="11.42578125" style="316" customWidth="1"/>
    <col min="11297" max="11297" width="39.42578125" style="316" customWidth="1"/>
    <col min="11298" max="11299" width="12.42578125" style="316" customWidth="1"/>
    <col min="11300" max="11300" width="16.42578125" style="316" customWidth="1"/>
    <col min="11301" max="11301" width="9.42578125" style="316"/>
    <col min="11302" max="11302" width="13" style="316" customWidth="1"/>
    <col min="11303" max="11303" width="13.42578125" style="316" bestFit="1" customWidth="1"/>
    <col min="11304" max="11304" width="15.42578125" style="316" bestFit="1" customWidth="1"/>
    <col min="11305" max="11305" width="12.5703125" style="316" bestFit="1" customWidth="1"/>
    <col min="11306" max="11551" width="9.42578125" style="316"/>
    <col min="11552" max="11552" width="11.42578125" style="316" customWidth="1"/>
    <col min="11553" max="11553" width="39.42578125" style="316" customWidth="1"/>
    <col min="11554" max="11555" width="12.42578125" style="316" customWidth="1"/>
    <col min="11556" max="11556" width="16.42578125" style="316" customWidth="1"/>
    <col min="11557" max="11557" width="9.42578125" style="316"/>
    <col min="11558" max="11558" width="13" style="316" customWidth="1"/>
    <col min="11559" max="11559" width="13.42578125" style="316" bestFit="1" customWidth="1"/>
    <col min="11560" max="11560" width="15.42578125" style="316" bestFit="1" customWidth="1"/>
    <col min="11561" max="11561" width="12.5703125" style="316" bestFit="1" customWidth="1"/>
    <col min="11562" max="11807" width="9.42578125" style="316"/>
    <col min="11808" max="11808" width="11.42578125" style="316" customWidth="1"/>
    <col min="11809" max="11809" width="39.42578125" style="316" customWidth="1"/>
    <col min="11810" max="11811" width="12.42578125" style="316" customWidth="1"/>
    <col min="11812" max="11812" width="16.42578125" style="316" customWidth="1"/>
    <col min="11813" max="11813" width="9.42578125" style="316"/>
    <col min="11814" max="11814" width="13" style="316" customWidth="1"/>
    <col min="11815" max="11815" width="13.42578125" style="316" bestFit="1" customWidth="1"/>
    <col min="11816" max="11816" width="15.42578125" style="316" bestFit="1" customWidth="1"/>
    <col min="11817" max="11817" width="12.5703125" style="316" bestFit="1" customWidth="1"/>
    <col min="11818" max="12063" width="9.42578125" style="316"/>
    <col min="12064" max="12064" width="11.42578125" style="316" customWidth="1"/>
    <col min="12065" max="12065" width="39.42578125" style="316" customWidth="1"/>
    <col min="12066" max="12067" width="12.42578125" style="316" customWidth="1"/>
    <col min="12068" max="12068" width="16.42578125" style="316" customWidth="1"/>
    <col min="12069" max="12069" width="9.42578125" style="316"/>
    <col min="12070" max="12070" width="13" style="316" customWidth="1"/>
    <col min="12071" max="12071" width="13.42578125" style="316" bestFit="1" customWidth="1"/>
    <col min="12072" max="12072" width="15.42578125" style="316" bestFit="1" customWidth="1"/>
    <col min="12073" max="12073" width="12.5703125" style="316" bestFit="1" customWidth="1"/>
    <col min="12074" max="12319" width="9.42578125" style="316"/>
    <col min="12320" max="12320" width="11.42578125" style="316" customWidth="1"/>
    <col min="12321" max="12321" width="39.42578125" style="316" customWidth="1"/>
    <col min="12322" max="12323" width="12.42578125" style="316" customWidth="1"/>
    <col min="12324" max="12324" width="16.42578125" style="316" customWidth="1"/>
    <col min="12325" max="12325" width="9.42578125" style="316"/>
    <col min="12326" max="12326" width="13" style="316" customWidth="1"/>
    <col min="12327" max="12327" width="13.42578125" style="316" bestFit="1" customWidth="1"/>
    <col min="12328" max="12328" width="15.42578125" style="316" bestFit="1" customWidth="1"/>
    <col min="12329" max="12329" width="12.5703125" style="316" bestFit="1" customWidth="1"/>
    <col min="12330" max="12575" width="9.42578125" style="316"/>
    <col min="12576" max="12576" width="11.42578125" style="316" customWidth="1"/>
    <col min="12577" max="12577" width="39.42578125" style="316" customWidth="1"/>
    <col min="12578" max="12579" width="12.42578125" style="316" customWidth="1"/>
    <col min="12580" max="12580" width="16.42578125" style="316" customWidth="1"/>
    <col min="12581" max="12581" width="9.42578125" style="316"/>
    <col min="12582" max="12582" width="13" style="316" customWidth="1"/>
    <col min="12583" max="12583" width="13.42578125" style="316" bestFit="1" customWidth="1"/>
    <col min="12584" max="12584" width="15.42578125" style="316" bestFit="1" customWidth="1"/>
    <col min="12585" max="12585" width="12.5703125" style="316" bestFit="1" customWidth="1"/>
    <col min="12586" max="12831" width="9.42578125" style="316"/>
    <col min="12832" max="12832" width="11.42578125" style="316" customWidth="1"/>
    <col min="12833" max="12833" width="39.42578125" style="316" customWidth="1"/>
    <col min="12834" max="12835" width="12.42578125" style="316" customWidth="1"/>
    <col min="12836" max="12836" width="16.42578125" style="316" customWidth="1"/>
    <col min="12837" max="12837" width="9.42578125" style="316"/>
    <col min="12838" max="12838" width="13" style="316" customWidth="1"/>
    <col min="12839" max="12839" width="13.42578125" style="316" bestFit="1" customWidth="1"/>
    <col min="12840" max="12840" width="15.42578125" style="316" bestFit="1" customWidth="1"/>
    <col min="12841" max="12841" width="12.5703125" style="316" bestFit="1" customWidth="1"/>
    <col min="12842" max="13087" width="9.42578125" style="316"/>
    <col min="13088" max="13088" width="11.42578125" style="316" customWidth="1"/>
    <col min="13089" max="13089" width="39.42578125" style="316" customWidth="1"/>
    <col min="13090" max="13091" width="12.42578125" style="316" customWidth="1"/>
    <col min="13092" max="13092" width="16.42578125" style="316" customWidth="1"/>
    <col min="13093" max="13093" width="9.42578125" style="316"/>
    <col min="13094" max="13094" width="13" style="316" customWidth="1"/>
    <col min="13095" max="13095" width="13.42578125" style="316" bestFit="1" customWidth="1"/>
    <col min="13096" max="13096" width="15.42578125" style="316" bestFit="1" customWidth="1"/>
    <col min="13097" max="13097" width="12.5703125" style="316" bestFit="1" customWidth="1"/>
    <col min="13098" max="13343" width="9.42578125" style="316"/>
    <col min="13344" max="13344" width="11.42578125" style="316" customWidth="1"/>
    <col min="13345" max="13345" width="39.42578125" style="316" customWidth="1"/>
    <col min="13346" max="13347" width="12.42578125" style="316" customWidth="1"/>
    <col min="13348" max="13348" width="16.42578125" style="316" customWidth="1"/>
    <col min="13349" max="13349" width="9.42578125" style="316"/>
    <col min="13350" max="13350" width="13" style="316" customWidth="1"/>
    <col min="13351" max="13351" width="13.42578125" style="316" bestFit="1" customWidth="1"/>
    <col min="13352" max="13352" width="15.42578125" style="316" bestFit="1" customWidth="1"/>
    <col min="13353" max="13353" width="12.5703125" style="316" bestFit="1" customWidth="1"/>
    <col min="13354" max="13599" width="9.42578125" style="316"/>
    <col min="13600" max="13600" width="11.42578125" style="316" customWidth="1"/>
    <col min="13601" max="13601" width="39.42578125" style="316" customWidth="1"/>
    <col min="13602" max="13603" width="12.42578125" style="316" customWidth="1"/>
    <col min="13604" max="13604" width="16.42578125" style="316" customWidth="1"/>
    <col min="13605" max="13605" width="9.42578125" style="316"/>
    <col min="13606" max="13606" width="13" style="316" customWidth="1"/>
    <col min="13607" max="13607" width="13.42578125" style="316" bestFit="1" customWidth="1"/>
    <col min="13608" max="13608" width="15.42578125" style="316" bestFit="1" customWidth="1"/>
    <col min="13609" max="13609" width="12.5703125" style="316" bestFit="1" customWidth="1"/>
    <col min="13610" max="13855" width="9.42578125" style="316"/>
    <col min="13856" max="13856" width="11.42578125" style="316" customWidth="1"/>
    <col min="13857" max="13857" width="39.42578125" style="316" customWidth="1"/>
    <col min="13858" max="13859" width="12.42578125" style="316" customWidth="1"/>
    <col min="13860" max="13860" width="16.42578125" style="316" customWidth="1"/>
    <col min="13861" max="13861" width="9.42578125" style="316"/>
    <col min="13862" max="13862" width="13" style="316" customWidth="1"/>
    <col min="13863" max="13863" width="13.42578125" style="316" bestFit="1" customWidth="1"/>
    <col min="13864" max="13864" width="15.42578125" style="316" bestFit="1" customWidth="1"/>
    <col min="13865" max="13865" width="12.5703125" style="316" bestFit="1" customWidth="1"/>
    <col min="13866" max="14111" width="9.42578125" style="316"/>
    <col min="14112" max="14112" width="11.42578125" style="316" customWidth="1"/>
    <col min="14113" max="14113" width="39.42578125" style="316" customWidth="1"/>
    <col min="14114" max="14115" width="12.42578125" style="316" customWidth="1"/>
    <col min="14116" max="14116" width="16.42578125" style="316" customWidth="1"/>
    <col min="14117" max="14117" width="9.42578125" style="316"/>
    <col min="14118" max="14118" width="13" style="316" customWidth="1"/>
    <col min="14119" max="14119" width="13.42578125" style="316" bestFit="1" customWidth="1"/>
    <col min="14120" max="14120" width="15.42578125" style="316" bestFit="1" customWidth="1"/>
    <col min="14121" max="14121" width="12.5703125" style="316" bestFit="1" customWidth="1"/>
    <col min="14122" max="14367" width="9.42578125" style="316"/>
    <col min="14368" max="14368" width="11.42578125" style="316" customWidth="1"/>
    <col min="14369" max="14369" width="39.42578125" style="316" customWidth="1"/>
    <col min="14370" max="14371" width="12.42578125" style="316" customWidth="1"/>
    <col min="14372" max="14372" width="16.42578125" style="316" customWidth="1"/>
    <col min="14373" max="14373" width="9.42578125" style="316"/>
    <col min="14374" max="14374" width="13" style="316" customWidth="1"/>
    <col min="14375" max="14375" width="13.42578125" style="316" bestFit="1" customWidth="1"/>
    <col min="14376" max="14376" width="15.42578125" style="316" bestFit="1" customWidth="1"/>
    <col min="14377" max="14377" width="12.5703125" style="316" bestFit="1" customWidth="1"/>
    <col min="14378" max="14623" width="9.42578125" style="316"/>
    <col min="14624" max="14624" width="11.42578125" style="316" customWidth="1"/>
    <col min="14625" max="14625" width="39.42578125" style="316" customWidth="1"/>
    <col min="14626" max="14627" width="12.42578125" style="316" customWidth="1"/>
    <col min="14628" max="14628" width="16.42578125" style="316" customWidth="1"/>
    <col min="14629" max="14629" width="9.42578125" style="316"/>
    <col min="14630" max="14630" width="13" style="316" customWidth="1"/>
    <col min="14631" max="14631" width="13.42578125" style="316" bestFit="1" customWidth="1"/>
    <col min="14632" max="14632" width="15.42578125" style="316" bestFit="1" customWidth="1"/>
    <col min="14633" max="14633" width="12.5703125" style="316" bestFit="1" customWidth="1"/>
    <col min="14634" max="14879" width="9.42578125" style="316"/>
    <col min="14880" max="14880" width="11.42578125" style="316" customWidth="1"/>
    <col min="14881" max="14881" width="39.42578125" style="316" customWidth="1"/>
    <col min="14882" max="14883" width="12.42578125" style="316" customWidth="1"/>
    <col min="14884" max="14884" width="16.42578125" style="316" customWidth="1"/>
    <col min="14885" max="14885" width="9.42578125" style="316"/>
    <col min="14886" max="14886" width="13" style="316" customWidth="1"/>
    <col min="14887" max="14887" width="13.42578125" style="316" bestFit="1" customWidth="1"/>
    <col min="14888" max="14888" width="15.42578125" style="316" bestFit="1" customWidth="1"/>
    <col min="14889" max="14889" width="12.5703125" style="316" bestFit="1" customWidth="1"/>
    <col min="14890" max="15135" width="9.42578125" style="316"/>
    <col min="15136" max="15136" width="11.42578125" style="316" customWidth="1"/>
    <col min="15137" max="15137" width="39.42578125" style="316" customWidth="1"/>
    <col min="15138" max="15139" width="12.42578125" style="316" customWidth="1"/>
    <col min="15140" max="15140" width="16.42578125" style="316" customWidth="1"/>
    <col min="15141" max="15141" width="9.42578125" style="316"/>
    <col min="15142" max="15142" width="13" style="316" customWidth="1"/>
    <col min="15143" max="15143" width="13.42578125" style="316" bestFit="1" customWidth="1"/>
    <col min="15144" max="15144" width="15.42578125" style="316" bestFit="1" customWidth="1"/>
    <col min="15145" max="15145" width="12.5703125" style="316" bestFit="1" customWidth="1"/>
    <col min="15146" max="15391" width="9.42578125" style="316"/>
    <col min="15392" max="15392" width="11.42578125" style="316" customWidth="1"/>
    <col min="15393" max="15393" width="39.42578125" style="316" customWidth="1"/>
    <col min="15394" max="15395" width="12.42578125" style="316" customWidth="1"/>
    <col min="15396" max="15396" width="16.42578125" style="316" customWidth="1"/>
    <col min="15397" max="15397" width="9.42578125" style="316"/>
    <col min="15398" max="15398" width="13" style="316" customWidth="1"/>
    <col min="15399" max="15399" width="13.42578125" style="316" bestFit="1" customWidth="1"/>
    <col min="15400" max="15400" width="15.42578125" style="316" bestFit="1" customWidth="1"/>
    <col min="15401" max="15401" width="12.5703125" style="316" bestFit="1" customWidth="1"/>
    <col min="15402" max="15647" width="9.42578125" style="316"/>
    <col min="15648" max="15648" width="11.42578125" style="316" customWidth="1"/>
    <col min="15649" max="15649" width="39.42578125" style="316" customWidth="1"/>
    <col min="15650" max="15651" width="12.42578125" style="316" customWidth="1"/>
    <col min="15652" max="15652" width="16.42578125" style="316" customWidth="1"/>
    <col min="15653" max="15653" width="9.42578125" style="316"/>
    <col min="15654" max="15654" width="13" style="316" customWidth="1"/>
    <col min="15655" max="15655" width="13.42578125" style="316" bestFit="1" customWidth="1"/>
    <col min="15656" max="15656" width="15.42578125" style="316" bestFit="1" customWidth="1"/>
    <col min="15657" max="15657" width="12.5703125" style="316" bestFit="1" customWidth="1"/>
    <col min="15658" max="15903" width="9.42578125" style="316"/>
    <col min="15904" max="15904" width="11.42578125" style="316" customWidth="1"/>
    <col min="15905" max="15905" width="39.42578125" style="316" customWidth="1"/>
    <col min="15906" max="15907" width="12.42578125" style="316" customWidth="1"/>
    <col min="15908" max="15908" width="16.42578125" style="316" customWidth="1"/>
    <col min="15909" max="15909" width="9.42578125" style="316"/>
    <col min="15910" max="15910" width="13" style="316" customWidth="1"/>
    <col min="15911" max="15911" width="13.42578125" style="316" bestFit="1" customWidth="1"/>
    <col min="15912" max="15912" width="15.42578125" style="316" bestFit="1" customWidth="1"/>
    <col min="15913" max="15913" width="12.5703125" style="316" bestFit="1" customWidth="1"/>
    <col min="15914" max="16159" width="9.42578125" style="316"/>
    <col min="16160" max="16160" width="11.42578125" style="316" customWidth="1"/>
    <col min="16161" max="16161" width="39.42578125" style="316" customWidth="1"/>
    <col min="16162" max="16163" width="12.42578125" style="316" customWidth="1"/>
    <col min="16164" max="16164" width="16.42578125" style="316" customWidth="1"/>
    <col min="16165" max="16165" width="9.42578125" style="316"/>
    <col min="16166" max="16166" width="13" style="316" customWidth="1"/>
    <col min="16167" max="16167" width="13.42578125" style="316" bestFit="1" customWidth="1"/>
    <col min="16168" max="16168" width="15.42578125" style="316" bestFit="1" customWidth="1"/>
    <col min="16169" max="16169" width="12.5703125" style="316" bestFit="1" customWidth="1"/>
    <col min="16170" max="16384" width="9.42578125" style="316"/>
  </cols>
  <sheetData>
    <row r="1" spans="1:44" s="164" customFormat="1" ht="21" customHeight="1">
      <c r="A1" s="17" t="s">
        <v>1440</v>
      </c>
      <c r="B1" s="163"/>
      <c r="C1" s="163"/>
      <c r="D1" s="750"/>
      <c r="E1" s="750"/>
    </row>
    <row r="2" spans="1:44" s="164" customFormat="1" ht="21" customHeight="1">
      <c r="A2" s="15" t="s">
        <v>1353</v>
      </c>
      <c r="B2" s="356" t="str">
        <f>'Schedule 2_Balance Sheet'!C2</f>
        <v>CCA One Care-Commonwealth Care Alliance</v>
      </c>
      <c r="C2" s="357"/>
      <c r="D2" s="357"/>
      <c r="E2" s="357"/>
      <c r="F2" s="358"/>
    </row>
    <row r="3" spans="1:44" s="164" customFormat="1" ht="21" customHeight="1">
      <c r="A3" s="15" t="s">
        <v>1338</v>
      </c>
      <c r="B3" s="456" t="str">
        <f>'Schedule 2_Balance Sheet'!C3</f>
        <v>January 2024-June 2024</v>
      </c>
      <c r="C3" s="457"/>
      <c r="D3" s="457"/>
      <c r="E3" s="457"/>
      <c r="F3" s="458"/>
    </row>
    <row r="4" spans="1:44" s="164" customFormat="1" ht="21" customHeight="1">
      <c r="A4" s="15" t="s">
        <v>1356</v>
      </c>
      <c r="B4" s="359">
        <f>'Schedule 2_Balance Sheet'!C4</f>
        <v>45473</v>
      </c>
      <c r="C4" s="357"/>
      <c r="D4" s="357"/>
      <c r="E4" s="357"/>
      <c r="F4" s="358"/>
    </row>
    <row r="5" spans="1:44" s="164" customFormat="1" ht="21" customHeight="1">
      <c r="A5" s="15" t="s">
        <v>1357</v>
      </c>
      <c r="B5" s="356" t="str">
        <f>'Schedule 2_Balance Sheet'!C5</f>
        <v>CCA</v>
      </c>
      <c r="C5" s="357"/>
      <c r="D5" s="357"/>
      <c r="E5" s="357"/>
      <c r="F5" s="358"/>
    </row>
    <row r="6" spans="1:44" s="164" customFormat="1" ht="21" customHeight="1">
      <c r="A6" s="15" t="s">
        <v>1341</v>
      </c>
      <c r="B6" s="359">
        <f>'Schedule 2_Balance Sheet'!C6</f>
        <v>45534</v>
      </c>
      <c r="C6" s="357"/>
      <c r="D6" s="357"/>
      <c r="E6" s="357"/>
      <c r="F6" s="358"/>
      <c r="H6" s="314"/>
      <c r="M6" s="314"/>
      <c r="O6" s="314"/>
    </row>
    <row r="7" spans="1:44">
      <c r="A7" s="163" t="s">
        <v>1342</v>
      </c>
      <c r="B7" s="163"/>
      <c r="C7" s="163"/>
      <c r="D7" s="163"/>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row>
    <row r="8" spans="1:44">
      <c r="A8" s="163" t="s">
        <v>47</v>
      </c>
      <c r="B8" s="163"/>
      <c r="C8" s="163"/>
      <c r="D8" s="163"/>
      <c r="E8" s="163"/>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row>
    <row r="9" spans="1:44" ht="13.5" thickBot="1">
      <c r="A9" s="163"/>
      <c r="B9" s="163"/>
      <c r="C9" s="163"/>
      <c r="D9" s="163"/>
      <c r="E9" s="163"/>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row>
    <row r="10" spans="1:44" ht="13.5" thickBot="1">
      <c r="A10" s="906" t="s">
        <v>1442</v>
      </c>
      <c r="B10" s="90">
        <f>INDEX('Schedule 1_Enrollment'!$K$11:$K$31,MATCH(B$12,'Schedule 1_Enrollment'!$B$10:$B$28,0)+MATCH($A$8,'Schedule 1_Enrollment'!$C$11:$C$13,0)-1)</f>
        <v>46543</v>
      </c>
      <c r="C10" s="90">
        <f>INDEX('Schedule 1_Enrollment'!$K$11:$K$31,MATCH(C$12,'Schedule 1_Enrollment'!$B$10:$B$28,0)+MATCH($A$8,'Schedule 1_Enrollment'!$C$11:$C$13,0)-1)</f>
        <v>44584</v>
      </c>
      <c r="D10" s="90">
        <f>INDEX('Schedule 1_Enrollment'!$K$11:$K$31,MATCH(D$12,'Schedule 1_Enrollment'!$B$10:$B$28,0)+MATCH($A$8,'Schedule 1_Enrollment'!$C$11:$C$13,0)-1)</f>
        <v>0</v>
      </c>
      <c r="E10" s="90">
        <f>INDEX('Schedule 1_Enrollment'!$K$11:$K$31,MATCH(E$12,'Schedule 1_Enrollment'!$B$10:$B$28,0)+MATCH($A$8,'Schedule 1_Enrollment'!$C$11:$C$13,0)-1)</f>
        <v>0</v>
      </c>
      <c r="F10" s="251">
        <f>B10+C10+D10+E10</f>
        <v>91127</v>
      </c>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row>
    <row r="11" spans="1:44" s="318" customFormat="1" ht="13.5" customHeight="1" thickBot="1">
      <c r="A11" s="327"/>
      <c r="B11" s="907" t="s">
        <v>1443</v>
      </c>
      <c r="C11" s="907"/>
      <c r="D11" s="907"/>
      <c r="E11" s="907"/>
      <c r="F11" s="908"/>
      <c r="G11" s="909" t="s">
        <v>1444</v>
      </c>
      <c r="H11" s="907"/>
      <c r="I11" s="907"/>
      <c r="J11" s="907"/>
      <c r="K11" s="908"/>
      <c r="L11" s="910" t="s">
        <v>1445</v>
      </c>
      <c r="M11" s="911"/>
      <c r="N11" s="911"/>
      <c r="O11" s="911"/>
      <c r="P11" s="912"/>
      <c r="Q11" s="913" t="s">
        <v>1446</v>
      </c>
      <c r="R11" s="914"/>
      <c r="S11" s="914"/>
      <c r="T11" s="914"/>
      <c r="U11" s="915"/>
      <c r="V11" s="913" t="s">
        <v>1447</v>
      </c>
      <c r="W11" s="914"/>
      <c r="X11" s="914"/>
      <c r="Y11" s="914"/>
      <c r="Z11" s="915"/>
      <c r="AA11" s="913" t="s">
        <v>1448</v>
      </c>
      <c r="AB11" s="914"/>
      <c r="AC11" s="914"/>
      <c r="AD11" s="914"/>
      <c r="AE11" s="915"/>
      <c r="AF11" s="916" t="s">
        <v>1449</v>
      </c>
      <c r="AG11" s="917"/>
      <c r="AH11" s="917"/>
      <c r="AI11" s="917"/>
      <c r="AJ11" s="918"/>
      <c r="AK11" s="919" t="s">
        <v>1450</v>
      </c>
      <c r="AL11" s="917"/>
      <c r="AM11" s="917"/>
      <c r="AN11" s="917"/>
      <c r="AO11" s="918"/>
      <c r="AR11" s="319"/>
    </row>
    <row r="12" spans="1:44" s="318" customFormat="1">
      <c r="A12" s="920" t="s">
        <v>1451</v>
      </c>
      <c r="B12" s="921" t="s">
        <v>1344</v>
      </c>
      <c r="C12" s="921" t="s">
        <v>1348</v>
      </c>
      <c r="D12" s="921" t="s">
        <v>1349</v>
      </c>
      <c r="E12" s="921" t="s">
        <v>1350</v>
      </c>
      <c r="F12" s="921" t="s">
        <v>53</v>
      </c>
      <c r="G12" s="921" t="str">
        <f>B12</f>
        <v>Q1</v>
      </c>
      <c r="H12" s="921" t="str">
        <f>C12</f>
        <v>Q2</v>
      </c>
      <c r="I12" s="921" t="str">
        <f>D12</f>
        <v>Q3</v>
      </c>
      <c r="J12" s="921" t="str">
        <f>E12</f>
        <v>Q4</v>
      </c>
      <c r="K12" s="921" t="s">
        <v>53</v>
      </c>
      <c r="L12" s="921" t="str">
        <f>G12</f>
        <v>Q1</v>
      </c>
      <c r="M12" s="921" t="str">
        <f>H12</f>
        <v>Q2</v>
      </c>
      <c r="N12" s="921" t="str">
        <f>I12</f>
        <v>Q3</v>
      </c>
      <c r="O12" s="921" t="str">
        <f>J12</f>
        <v>Q4</v>
      </c>
      <c r="P12" s="921" t="s">
        <v>53</v>
      </c>
      <c r="Q12" s="921" t="str">
        <f>L12</f>
        <v>Q1</v>
      </c>
      <c r="R12" s="921" t="str">
        <f>M12</f>
        <v>Q2</v>
      </c>
      <c r="S12" s="921" t="str">
        <f>N12</f>
        <v>Q3</v>
      </c>
      <c r="T12" s="921" t="str">
        <f>O12</f>
        <v>Q4</v>
      </c>
      <c r="U12" s="921" t="s">
        <v>53</v>
      </c>
      <c r="V12" s="921" t="str">
        <f>Q12</f>
        <v>Q1</v>
      </c>
      <c r="W12" s="921" t="str">
        <f>R12</f>
        <v>Q2</v>
      </c>
      <c r="X12" s="921" t="str">
        <f>S12</f>
        <v>Q3</v>
      </c>
      <c r="Y12" s="921" t="str">
        <f>T12</f>
        <v>Q4</v>
      </c>
      <c r="Z12" s="921" t="s">
        <v>53</v>
      </c>
      <c r="AA12" s="921" t="str">
        <f>V12</f>
        <v>Q1</v>
      </c>
      <c r="AB12" s="921" t="str">
        <f>W12</f>
        <v>Q2</v>
      </c>
      <c r="AC12" s="921" t="str">
        <f>X12</f>
        <v>Q3</v>
      </c>
      <c r="AD12" s="921" t="str">
        <f>Y12</f>
        <v>Q4</v>
      </c>
      <c r="AE12" s="921" t="s">
        <v>53</v>
      </c>
      <c r="AF12" s="921" t="str">
        <f>AA12</f>
        <v>Q1</v>
      </c>
      <c r="AG12" s="921" t="str">
        <f>AB12</f>
        <v>Q2</v>
      </c>
      <c r="AH12" s="921" t="str">
        <f>AC12</f>
        <v>Q3</v>
      </c>
      <c r="AI12" s="921" t="str">
        <f>AD12</f>
        <v>Q4</v>
      </c>
      <c r="AJ12" s="921" t="s">
        <v>53</v>
      </c>
      <c r="AK12" s="95" t="str">
        <f t="shared" ref="AK12:AN12" si="0">AF12</f>
        <v>Q1</v>
      </c>
      <c r="AL12" s="95" t="str">
        <f t="shared" si="0"/>
        <v>Q2</v>
      </c>
      <c r="AM12" s="95" t="str">
        <f t="shared" si="0"/>
        <v>Q3</v>
      </c>
      <c r="AN12" s="95" t="str">
        <f t="shared" si="0"/>
        <v>Q4</v>
      </c>
      <c r="AO12" s="96" t="s">
        <v>53</v>
      </c>
      <c r="AR12" s="319"/>
    </row>
    <row r="13" spans="1:44" s="320" customFormat="1">
      <c r="A13" s="625" t="s">
        <v>1452</v>
      </c>
      <c r="B13" s="263"/>
      <c r="C13" s="263"/>
      <c r="D13" s="263"/>
      <c r="E13" s="263"/>
      <c r="F13" s="263"/>
      <c r="G13" s="263"/>
      <c r="H13" s="263"/>
      <c r="I13" s="263"/>
      <c r="J13" s="263"/>
      <c r="K13" s="263"/>
      <c r="L13" s="264"/>
      <c r="M13" s="264"/>
      <c r="N13" s="264"/>
      <c r="O13" s="264"/>
      <c r="P13" s="264"/>
      <c r="Q13" s="265"/>
      <c r="R13" s="265"/>
      <c r="S13" s="265"/>
      <c r="T13" s="265"/>
      <c r="U13" s="265"/>
      <c r="V13" s="265"/>
      <c r="W13" s="265"/>
      <c r="X13" s="265"/>
      <c r="Y13" s="265"/>
      <c r="Z13" s="265"/>
      <c r="AA13" s="265"/>
      <c r="AB13" s="265"/>
      <c r="AC13" s="265"/>
      <c r="AD13" s="265"/>
      <c r="AE13" s="265"/>
      <c r="AF13" s="266"/>
      <c r="AG13" s="266"/>
      <c r="AH13" s="266"/>
      <c r="AI13" s="266"/>
      <c r="AJ13" s="266"/>
      <c r="AK13" s="267"/>
      <c r="AL13" s="267"/>
      <c r="AM13" s="267"/>
      <c r="AN13" s="268"/>
      <c r="AO13" s="269"/>
      <c r="AR13" s="321"/>
    </row>
    <row r="14" spans="1:44" s="320" customFormat="1">
      <c r="A14" s="625"/>
      <c r="B14" s="263"/>
      <c r="C14" s="263"/>
      <c r="D14" s="263"/>
      <c r="E14" s="263"/>
      <c r="F14" s="263"/>
      <c r="G14" s="263"/>
      <c r="H14" s="263"/>
      <c r="I14" s="263"/>
      <c r="J14" s="263"/>
      <c r="K14" s="263"/>
      <c r="L14" s="264"/>
      <c r="M14" s="264"/>
      <c r="N14" s="264"/>
      <c r="O14" s="264"/>
      <c r="P14" s="264"/>
      <c r="Q14" s="265"/>
      <c r="R14" s="265"/>
      <c r="S14" s="265"/>
      <c r="T14" s="265"/>
      <c r="U14" s="265"/>
      <c r="V14" s="265"/>
      <c r="W14" s="265"/>
      <c r="X14" s="265"/>
      <c r="Y14" s="265"/>
      <c r="Z14" s="265"/>
      <c r="AA14" s="265"/>
      <c r="AB14" s="265"/>
      <c r="AC14" s="265"/>
      <c r="AD14" s="265"/>
      <c r="AE14" s="265"/>
      <c r="AF14" s="266"/>
      <c r="AG14" s="266"/>
      <c r="AH14" s="266"/>
      <c r="AI14" s="266"/>
      <c r="AJ14" s="266"/>
      <c r="AK14" s="267"/>
      <c r="AL14" s="267"/>
      <c r="AM14" s="267"/>
      <c r="AN14" s="268"/>
      <c r="AO14" s="269"/>
      <c r="AR14" s="321"/>
    </row>
    <row r="15" spans="1:44">
      <c r="A15" s="626" t="s">
        <v>219</v>
      </c>
      <c r="B15" s="322">
        <v>1448</v>
      </c>
      <c r="C15" s="322">
        <v>1168</v>
      </c>
      <c r="D15" s="322">
        <v>0</v>
      </c>
      <c r="E15" s="322">
        <v>0</v>
      </c>
      <c r="F15" s="97">
        <f>SUM(B15:E15)</f>
        <v>2616</v>
      </c>
      <c r="G15" s="322">
        <v>9865</v>
      </c>
      <c r="H15" s="322">
        <v>6270</v>
      </c>
      <c r="I15" s="322">
        <v>0</v>
      </c>
      <c r="J15" s="322">
        <v>0</v>
      </c>
      <c r="K15" s="97">
        <f t="shared" ref="K15:K28" si="1">SUM(G15:J15)</f>
        <v>16135</v>
      </c>
      <c r="L15" s="91">
        <f>'Schedule 3B_Income_Eastern'!CS34</f>
        <v>27064379.440225326</v>
      </c>
      <c r="M15" s="91">
        <f>'Schedule 3B_Income_Eastern'!CT34</f>
        <v>24114266.441796076</v>
      </c>
      <c r="N15" s="91">
        <f>'Schedule 3B_Income_Eastern'!CU34</f>
        <v>0</v>
      </c>
      <c r="O15" s="91">
        <f>'Schedule 3B_Income_Eastern'!CV34</f>
        <v>0</v>
      </c>
      <c r="P15" s="91">
        <f t="shared" ref="P15:P22" si="2">SUM(L15:O15)</f>
        <v>51178645.882021397</v>
      </c>
      <c r="Q15" s="98">
        <f>IF(B10=0,0,(B15/$B$10)*12000)</f>
        <v>373.33218743957201</v>
      </c>
      <c r="R15" s="98">
        <f>IF(C10=0,0,(C15/$C$10)*12000)</f>
        <v>314.37286919074108</v>
      </c>
      <c r="S15" s="98">
        <f>IF(D10=0,0,(D15/$D$10)*12000)</f>
        <v>0</v>
      </c>
      <c r="T15" s="98">
        <f>IF(E10=0,0,(E15/$E$10)*12000)</f>
        <v>0</v>
      </c>
      <c r="U15" s="98">
        <f>IF(F10=0,0,(F15/$F$10)*12000)</f>
        <v>344.48626641939268</v>
      </c>
      <c r="V15" s="99">
        <f t="shared" ref="V15:Z30" si="3">IF(B15=0,0,G15/B15)</f>
        <v>6.8128453038674035</v>
      </c>
      <c r="W15" s="99">
        <f t="shared" si="3"/>
        <v>5.368150684931507</v>
      </c>
      <c r="X15" s="99">
        <f t="shared" si="3"/>
        <v>0</v>
      </c>
      <c r="Y15" s="99">
        <f t="shared" si="3"/>
        <v>0</v>
      </c>
      <c r="Z15" s="99">
        <f t="shared" si="3"/>
        <v>6.167813455657492</v>
      </c>
      <c r="AA15" s="98">
        <f>IF($B$10=0,0,(G15/$B$10)*12000)</f>
        <v>2543.4544399802335</v>
      </c>
      <c r="AB15" s="98">
        <f>IF($C$10=0,0,(H15/$C$10)*12000)</f>
        <v>1687.6009330701597</v>
      </c>
      <c r="AC15" s="98">
        <f>IF($D$10=0,0,(I15/$D$10)*12000)</f>
        <v>0</v>
      </c>
      <c r="AD15" s="98">
        <f>IF($E$10=0,0,(J15/$E$10)*12000)</f>
        <v>0</v>
      </c>
      <c r="AE15" s="98">
        <f>IF($F$10=0,0,(K15/$F$10)*12000)</f>
        <v>2124.7270293107422</v>
      </c>
      <c r="AF15" s="92">
        <f t="shared" ref="AF15:AJ15" si="4">IF(G15=0,0,L15/G15)</f>
        <v>2743.4748545590801</v>
      </c>
      <c r="AG15" s="92">
        <f t="shared" si="4"/>
        <v>3845.9755090583853</v>
      </c>
      <c r="AH15" s="92">
        <f t="shared" si="4"/>
        <v>0</v>
      </c>
      <c r="AI15" s="92">
        <f t="shared" si="4"/>
        <v>0</v>
      </c>
      <c r="AJ15" s="93">
        <f t="shared" si="4"/>
        <v>3171.9024407822371</v>
      </c>
      <c r="AK15" s="92">
        <f>IF(B$10=0,0,L15/B$10)</f>
        <v>581.4919416502014</v>
      </c>
      <c r="AL15" s="92">
        <f>IF(C$10=0,0,M15/C$10)</f>
        <v>540.87265480432609</v>
      </c>
      <c r="AM15" s="92">
        <f>IF(D$10=0,0,N15/D$10)</f>
        <v>0</v>
      </c>
      <c r="AN15" s="92">
        <f>IF(E$10=0,0,O15/E$10)</f>
        <v>0</v>
      </c>
      <c r="AO15" s="94">
        <f>IF(F$10=0,0,P15/F$10)</f>
        <v>561.61890418889459</v>
      </c>
    </row>
    <row r="16" spans="1:44">
      <c r="A16" s="626" t="s">
        <v>437</v>
      </c>
      <c r="B16" s="322">
        <v>723</v>
      </c>
      <c r="C16" s="322">
        <v>568</v>
      </c>
      <c r="D16" s="322">
        <v>0</v>
      </c>
      <c r="E16" s="322">
        <v>0</v>
      </c>
      <c r="F16" s="97">
        <f>SUM(B16:E16)</f>
        <v>1291</v>
      </c>
      <c r="G16" s="322">
        <v>12343</v>
      </c>
      <c r="H16" s="322">
        <v>7105</v>
      </c>
      <c r="I16" s="322">
        <v>0</v>
      </c>
      <c r="J16" s="322">
        <v>0</v>
      </c>
      <c r="K16" s="97">
        <f t="shared" si="1"/>
        <v>19448</v>
      </c>
      <c r="L16" s="91">
        <f>'Schedule 3B_Income_Eastern'!CS35</f>
        <v>13330535.653473189</v>
      </c>
      <c r="M16" s="91">
        <f>'Schedule 3B_Income_Eastern'!CT35</f>
        <v>9840671.5340622328</v>
      </c>
      <c r="N16" s="91">
        <f>'Schedule 3B_Income_Eastern'!CU35</f>
        <v>0</v>
      </c>
      <c r="O16" s="91">
        <f>'Schedule 3B_Income_Eastern'!CV35</f>
        <v>0</v>
      </c>
      <c r="P16" s="91">
        <f t="shared" si="2"/>
        <v>23171207.18753542</v>
      </c>
      <c r="Q16" s="98">
        <f>IF(B10=0,0,(B16/$B$10)*12000)</f>
        <v>186.40826762348797</v>
      </c>
      <c r="R16" s="98">
        <f>IF(C10=0,0,(C16/$C$10)*12000)</f>
        <v>152.87995693522339</v>
      </c>
      <c r="S16" s="98">
        <f>IF(D10=0,0,(D16/$D$10)*12000)</f>
        <v>0</v>
      </c>
      <c r="T16" s="98">
        <f>IF(E10=0,0,(E16/$E$10)*12000)</f>
        <v>0</v>
      </c>
      <c r="U16" s="98">
        <f>IF(F10=0,0,(F16/$F$10)*12000)</f>
        <v>170.00449921538072</v>
      </c>
      <c r="V16" s="99">
        <f t="shared" ref="V16" si="5">IF(B16=0,0,G16/B16)</f>
        <v>17.07192254495159</v>
      </c>
      <c r="W16" s="99">
        <f t="shared" ref="W16" si="6">IF(C16=0,0,H16/C16)</f>
        <v>12.508802816901408</v>
      </c>
      <c r="X16" s="99">
        <f t="shared" ref="X16" si="7">IF(D16=0,0,I16/D16)</f>
        <v>0</v>
      </c>
      <c r="Y16" s="99">
        <f t="shared" ref="Y16" si="8">IF(E16=0,0,J16/E16)</f>
        <v>0</v>
      </c>
      <c r="Z16" s="99">
        <f t="shared" ref="Z16" si="9">IF(F16=0,0,K16/F16)</f>
        <v>15.064291247095275</v>
      </c>
      <c r="AA16" s="98">
        <f t="shared" ref="AA16:AA33" si="10">IF($B$10=0,0,(G16/$B$10)*12000)</f>
        <v>3182.3475066067936</v>
      </c>
      <c r="AB16" s="98">
        <f t="shared" ref="AB16:AB32" si="11">IF($C$10=0,0,(H16/$C$10)*12000)</f>
        <v>1912.3452359590885</v>
      </c>
      <c r="AC16" s="98">
        <f t="shared" ref="AC16:AC32" si="12">IF($D$10=0,0,(I16/$D$10)*12000)</f>
        <v>0</v>
      </c>
      <c r="AD16" s="98">
        <f t="shared" ref="AD16:AD32" si="13">IF($E$10=0,0,(J16/$E$10)*12000)</f>
        <v>0</v>
      </c>
      <c r="AE16" s="98">
        <f t="shared" ref="AE16:AE32" si="14">IF($F$10=0,0,(K16/$F$10)*12000)</f>
        <v>2560.9972894970756</v>
      </c>
      <c r="AF16" s="92">
        <f t="shared" ref="AF16:AF33" si="15">IF(G16=0,0,L16/G16)</f>
        <v>1080.0077496129943</v>
      </c>
      <c r="AG16" s="92">
        <f t="shared" ref="AG16:AG33" si="16">IF(H16=0,0,M16/H16)</f>
        <v>1385.0346986716725</v>
      </c>
      <c r="AH16" s="92">
        <f t="shared" ref="AH16:AH33" si="17">IF(I16=0,0,N16/I16)</f>
        <v>0</v>
      </c>
      <c r="AI16" s="92">
        <f t="shared" ref="AI16:AI33" si="18">IF(J16=0,0,O16/J16)</f>
        <v>0</v>
      </c>
      <c r="AJ16" s="93">
        <f t="shared" ref="AJ16:AJ33" si="19">IF(K16=0,0,P16/K16)</f>
        <v>1191.4442198444785</v>
      </c>
      <c r="AK16" s="92">
        <f t="shared" ref="AK16:AK32" si="20">IF(B$10=0,0,L16/B$10)</f>
        <v>286.41333075807722</v>
      </c>
      <c r="AL16" s="92">
        <f t="shared" ref="AL16:AL32" si="21">IF(C$10=0,0,M16/C$10)</f>
        <v>220.72204230356704</v>
      </c>
      <c r="AM16" s="92">
        <f t="shared" ref="AM16:AM32" si="22">IF(D$10=0,0,N16/D$10)</f>
        <v>0</v>
      </c>
      <c r="AN16" s="92">
        <f t="shared" ref="AN16:AN32" si="23">IF(E$10=0,0,O16/E$10)</f>
        <v>0</v>
      </c>
      <c r="AO16" s="94">
        <f t="shared" ref="AO16:AO32" si="24">IF(F$10=0,0,P16/F$10)</f>
        <v>254.2737848007223</v>
      </c>
    </row>
    <row r="17" spans="1:41">
      <c r="A17" s="626" t="s">
        <v>222</v>
      </c>
      <c r="B17" s="261"/>
      <c r="C17" s="261"/>
      <c r="D17" s="261"/>
      <c r="E17" s="261"/>
      <c r="F17" s="261"/>
      <c r="G17" s="322">
        <v>778923</v>
      </c>
      <c r="H17" s="322">
        <v>696845</v>
      </c>
      <c r="I17" s="322">
        <v>0</v>
      </c>
      <c r="J17" s="322">
        <v>0</v>
      </c>
      <c r="K17" s="97">
        <f>SUM(G17:J17)</f>
        <v>1475768</v>
      </c>
      <c r="L17" s="91">
        <f>'Schedule 3B_Income_Eastern'!CS36</f>
        <v>24150745.151188411</v>
      </c>
      <c r="M17" s="91">
        <f>'Schedule 3B_Income_Eastern'!CT36</f>
        <v>26837567.926555391</v>
      </c>
      <c r="N17" s="91">
        <f>'Schedule 3B_Income_Eastern'!CU36</f>
        <v>0</v>
      </c>
      <c r="O17" s="91">
        <f>'Schedule 3B_Income_Eastern'!CV36</f>
        <v>0</v>
      </c>
      <c r="P17" s="91">
        <f>SUM(L17:O17)</f>
        <v>50988313.077743798</v>
      </c>
      <c r="Q17" s="259"/>
      <c r="R17" s="259"/>
      <c r="S17" s="259"/>
      <c r="T17" s="259"/>
      <c r="U17" s="259"/>
      <c r="V17" s="99">
        <f>IF(B17=0,0,G17/B17)</f>
        <v>0</v>
      </c>
      <c r="W17" s="99">
        <f>IF(C17=0,0,H17/C17)</f>
        <v>0</v>
      </c>
      <c r="X17" s="99">
        <f>IF(D17=0,0,I17/D17)</f>
        <v>0</v>
      </c>
      <c r="Y17" s="99">
        <f>IF(E17=0,0,J17/E17)</f>
        <v>0</v>
      </c>
      <c r="Z17" s="99">
        <f>IF(F17=0,0,K17/F17)</f>
        <v>0</v>
      </c>
      <c r="AA17" s="98">
        <f t="shared" si="10"/>
        <v>200826.67640676361</v>
      </c>
      <c r="AB17" s="98">
        <f t="shared" si="11"/>
        <v>187559.21406782701</v>
      </c>
      <c r="AC17" s="98">
        <f t="shared" si="12"/>
        <v>0</v>
      </c>
      <c r="AD17" s="98">
        <f t="shared" si="13"/>
        <v>0</v>
      </c>
      <c r="AE17" s="98">
        <f t="shared" si="14"/>
        <v>194335.55367783422</v>
      </c>
      <c r="AF17" s="92">
        <f>IF(G17=0,0,L17/G17)</f>
        <v>31.005304954646878</v>
      </c>
      <c r="AG17" s="92">
        <f>IF(H17=0,0,M17/H17)</f>
        <v>38.512966192704823</v>
      </c>
      <c r="AH17" s="92">
        <f>IF(I17=0,0,N17/I17)</f>
        <v>0</v>
      </c>
      <c r="AI17" s="92">
        <f>IF(J17=0,0,O17/J17)</f>
        <v>0</v>
      </c>
      <c r="AJ17" s="93">
        <f>IF(K17=0,0,P17/K17)</f>
        <v>34.550358239061829</v>
      </c>
      <c r="AK17" s="92">
        <f t="shared" si="20"/>
        <v>518.89102875165781</v>
      </c>
      <c r="AL17" s="92">
        <f t="shared" si="21"/>
        <v>601.95513921037571</v>
      </c>
      <c r="AM17" s="92">
        <f t="shared" si="22"/>
        <v>0</v>
      </c>
      <c r="AN17" s="92">
        <f t="shared" si="23"/>
        <v>0</v>
      </c>
      <c r="AO17" s="94">
        <f t="shared" si="24"/>
        <v>559.53024984630019</v>
      </c>
    </row>
    <row r="18" spans="1:41">
      <c r="A18" s="626" t="s">
        <v>223</v>
      </c>
      <c r="B18" s="261"/>
      <c r="C18" s="261"/>
      <c r="D18" s="261"/>
      <c r="E18" s="261"/>
      <c r="F18" s="261"/>
      <c r="G18" s="322">
        <v>66963</v>
      </c>
      <c r="H18" s="322">
        <v>53791</v>
      </c>
      <c r="I18" s="322">
        <v>0</v>
      </c>
      <c r="J18" s="322">
        <v>0</v>
      </c>
      <c r="K18" s="97">
        <f t="shared" ref="K18" si="25">SUM(G18:J18)</f>
        <v>120754</v>
      </c>
      <c r="L18" s="91">
        <f>'Schedule 3B_Income_Eastern'!CS37</f>
        <v>7676518.5958012138</v>
      </c>
      <c r="M18" s="91">
        <f>'Schedule 3B_Income_Eastern'!CT37</f>
        <v>8342322.5968256574</v>
      </c>
      <c r="N18" s="91">
        <f>'Schedule 3B_Income_Eastern'!CU37</f>
        <v>0</v>
      </c>
      <c r="O18" s="91">
        <f>'Schedule 3B_Income_Eastern'!CV37</f>
        <v>0</v>
      </c>
      <c r="P18" s="91">
        <f t="shared" ref="P18" si="26">SUM(L18:O18)</f>
        <v>16018841.192626871</v>
      </c>
      <c r="Q18" s="259"/>
      <c r="R18" s="259"/>
      <c r="S18" s="259"/>
      <c r="T18" s="259"/>
      <c r="U18" s="259"/>
      <c r="V18" s="99">
        <f t="shared" ref="V18" si="27">IF(B18=0,0,G18/B18)</f>
        <v>0</v>
      </c>
      <c r="W18" s="99">
        <f t="shared" ref="W18" si="28">IF(C18=0,0,H18/C18)</f>
        <v>0</v>
      </c>
      <c r="X18" s="99">
        <f t="shared" ref="X18" si="29">IF(D18=0,0,I18/D18)</f>
        <v>0</v>
      </c>
      <c r="Y18" s="99">
        <f t="shared" ref="Y18" si="30">IF(E18=0,0,J18/E18)</f>
        <v>0</v>
      </c>
      <c r="Z18" s="99">
        <f t="shared" ref="Z18" si="31">IF(F18=0,0,K18/F18)</f>
        <v>0</v>
      </c>
      <c r="AA18" s="98">
        <f t="shared" si="10"/>
        <v>17264.808886406117</v>
      </c>
      <c r="AB18" s="98">
        <f t="shared" si="11"/>
        <v>14478.108738560919</v>
      </c>
      <c r="AC18" s="98">
        <f t="shared" si="12"/>
        <v>0</v>
      </c>
      <c r="AD18" s="98">
        <f t="shared" si="13"/>
        <v>0</v>
      </c>
      <c r="AE18" s="98">
        <f t="shared" si="14"/>
        <v>15901.412314681707</v>
      </c>
      <c r="AF18" s="92">
        <f t="shared" ref="AF18" si="32">IF(G18=0,0,L18/G18)</f>
        <v>114.63821208430348</v>
      </c>
      <c r="AG18" s="92">
        <f t="shared" ref="AG18" si="33">IF(H18=0,0,M18/H18)</f>
        <v>155.08770234473531</v>
      </c>
      <c r="AH18" s="92">
        <f t="shared" ref="AH18" si="34">IF(I18=0,0,N18/I18)</f>
        <v>0</v>
      </c>
      <c r="AI18" s="92">
        <f t="shared" ref="AI18" si="35">IF(J18=0,0,O18/J18)</f>
        <v>0</v>
      </c>
      <c r="AJ18" s="93">
        <f t="shared" ref="AJ18" si="36">IF(K18=0,0,P18/K18)</f>
        <v>132.65681627628791</v>
      </c>
      <c r="AK18" s="92">
        <f t="shared" si="20"/>
        <v>164.93390189289934</v>
      </c>
      <c r="AL18" s="92">
        <f t="shared" si="21"/>
        <v>187.11471821338725</v>
      </c>
      <c r="AM18" s="92">
        <f t="shared" si="22"/>
        <v>0</v>
      </c>
      <c r="AN18" s="92">
        <f t="shared" si="23"/>
        <v>0</v>
      </c>
      <c r="AO18" s="94">
        <f t="shared" si="24"/>
        <v>175.78589433018612</v>
      </c>
    </row>
    <row r="19" spans="1:41">
      <c r="A19" s="626" t="s">
        <v>224</v>
      </c>
      <c r="B19" s="261"/>
      <c r="C19" s="261"/>
      <c r="D19" s="261"/>
      <c r="E19" s="261"/>
      <c r="F19" s="261"/>
      <c r="G19" s="322">
        <v>234445</v>
      </c>
      <c r="H19" s="322">
        <v>182521</v>
      </c>
      <c r="I19" s="322">
        <v>0</v>
      </c>
      <c r="J19" s="322">
        <v>0</v>
      </c>
      <c r="K19" s="97">
        <f>SUM(G19:J19)</f>
        <v>416966</v>
      </c>
      <c r="L19" s="91">
        <f>'Schedule 3B_Income_Eastern'!CS38</f>
        <v>12156352.288330775</v>
      </c>
      <c r="M19" s="91">
        <f>'Schedule 3B_Income_Eastern'!CT38</f>
        <v>12818577.171576757</v>
      </c>
      <c r="N19" s="91">
        <f>'Schedule 3B_Income_Eastern'!CU38</f>
        <v>0</v>
      </c>
      <c r="O19" s="91">
        <f>'Schedule 3B_Income_Eastern'!CV38</f>
        <v>0</v>
      </c>
      <c r="P19" s="91">
        <f t="shared" ref="P19" si="37">SUM(L19:O19)</f>
        <v>24974929.459907532</v>
      </c>
      <c r="Q19" s="259"/>
      <c r="R19" s="259"/>
      <c r="S19" s="259"/>
      <c r="T19" s="259"/>
      <c r="U19" s="259"/>
      <c r="V19" s="99">
        <f t="shared" ref="V19:Z20" si="38">IF(B19=0,0,G19/B19)</f>
        <v>0</v>
      </c>
      <c r="W19" s="99">
        <f t="shared" si="38"/>
        <v>0</v>
      </c>
      <c r="X19" s="99">
        <f t="shared" si="38"/>
        <v>0</v>
      </c>
      <c r="Y19" s="99">
        <f t="shared" si="38"/>
        <v>0</v>
      </c>
      <c r="Z19" s="99">
        <f t="shared" si="38"/>
        <v>0</v>
      </c>
      <c r="AA19" s="98">
        <f t="shared" si="10"/>
        <v>60446.03914659562</v>
      </c>
      <c r="AB19" s="98">
        <f t="shared" si="11"/>
        <v>49126.413062982239</v>
      </c>
      <c r="AC19" s="98">
        <f t="shared" si="12"/>
        <v>0</v>
      </c>
      <c r="AD19" s="98">
        <f t="shared" si="13"/>
        <v>0</v>
      </c>
      <c r="AE19" s="98">
        <f t="shared" si="14"/>
        <v>54907.897769047595</v>
      </c>
      <c r="AF19" s="92">
        <f t="shared" ref="AF19:AJ20" si="39">IF(G19=0,0,L19/G19)</f>
        <v>51.851616747342767</v>
      </c>
      <c r="AG19" s="92">
        <f t="shared" si="39"/>
        <v>70.230697681783226</v>
      </c>
      <c r="AH19" s="92">
        <f t="shared" si="39"/>
        <v>0</v>
      </c>
      <c r="AI19" s="92">
        <f t="shared" si="39"/>
        <v>0</v>
      </c>
      <c r="AJ19" s="93">
        <f t="shared" si="39"/>
        <v>59.896800842053146</v>
      </c>
      <c r="AK19" s="92">
        <f t="shared" si="20"/>
        <v>261.18540464367948</v>
      </c>
      <c r="AL19" s="92">
        <f t="shared" si="21"/>
        <v>287.51518866805935</v>
      </c>
      <c r="AM19" s="92">
        <f t="shared" si="22"/>
        <v>0</v>
      </c>
      <c r="AN19" s="92">
        <f t="shared" si="23"/>
        <v>0</v>
      </c>
      <c r="AO19" s="94">
        <f t="shared" si="24"/>
        <v>274.06728477737147</v>
      </c>
    </row>
    <row r="20" spans="1:41" s="316" customFormat="1">
      <c r="A20" s="626" t="s">
        <v>1453</v>
      </c>
      <c r="B20" s="499"/>
      <c r="C20" s="499"/>
      <c r="D20" s="499"/>
      <c r="E20" s="499"/>
      <c r="F20" s="499"/>
      <c r="G20" s="322">
        <v>5727</v>
      </c>
      <c r="H20" s="322">
        <v>5608</v>
      </c>
      <c r="I20" s="322">
        <v>0</v>
      </c>
      <c r="J20" s="322">
        <v>0</v>
      </c>
      <c r="K20" s="97">
        <f>SUM(G20:J20)</f>
        <v>11335</v>
      </c>
      <c r="L20" s="91">
        <f>'Schedule 3B_Income_Eastern'!CS40</f>
        <v>1609305.18</v>
      </c>
      <c r="M20" s="91">
        <f>'Schedule 3B_Income_Eastern'!CT40</f>
        <v>1850773.52</v>
      </c>
      <c r="N20" s="91">
        <f>'Schedule 3B_Income_Eastern'!CU40</f>
        <v>0</v>
      </c>
      <c r="O20" s="91">
        <f>'Schedule 3B_Income_Eastern'!CV40</f>
        <v>0</v>
      </c>
      <c r="P20" s="91">
        <f>SUM(L20:O20)</f>
        <v>3460078.7</v>
      </c>
      <c r="Q20" s="259"/>
      <c r="R20" s="259"/>
      <c r="S20" s="259"/>
      <c r="T20" s="259"/>
      <c r="U20" s="259"/>
      <c r="V20" s="99">
        <f t="shared" si="38"/>
        <v>0</v>
      </c>
      <c r="W20" s="99">
        <f t="shared" si="38"/>
        <v>0</v>
      </c>
      <c r="X20" s="99">
        <f t="shared" si="38"/>
        <v>0</v>
      </c>
      <c r="Y20" s="99">
        <f t="shared" si="38"/>
        <v>0</v>
      </c>
      <c r="Z20" s="99">
        <f t="shared" si="38"/>
        <v>0</v>
      </c>
      <c r="AA20" s="98">
        <f t="shared" si="10"/>
        <v>1476.5700534989151</v>
      </c>
      <c r="AB20" s="98">
        <f t="shared" si="11"/>
        <v>1509.4204198815719</v>
      </c>
      <c r="AC20" s="98">
        <f t="shared" si="12"/>
        <v>0</v>
      </c>
      <c r="AD20" s="98">
        <f t="shared" si="13"/>
        <v>0</v>
      </c>
      <c r="AE20" s="98">
        <f t="shared" si="14"/>
        <v>1492.642136798095</v>
      </c>
      <c r="AF20" s="92">
        <f t="shared" si="39"/>
        <v>281.00317443687794</v>
      </c>
      <c r="AG20" s="92">
        <f t="shared" si="39"/>
        <v>330.02380884450787</v>
      </c>
      <c r="AH20" s="92">
        <f t="shared" si="39"/>
        <v>0</v>
      </c>
      <c r="AI20" s="92">
        <f t="shared" si="39"/>
        <v>0</v>
      </c>
      <c r="AJ20" s="93">
        <f t="shared" si="39"/>
        <v>305.25617115130132</v>
      </c>
      <c r="AK20" s="92">
        <f t="shared" si="20"/>
        <v>34.576739359302152</v>
      </c>
      <c r="AL20" s="92">
        <f t="shared" si="21"/>
        <v>41.512056343082719</v>
      </c>
      <c r="AM20" s="92">
        <f t="shared" si="22"/>
        <v>0</v>
      </c>
      <c r="AN20" s="92">
        <f t="shared" si="23"/>
        <v>0</v>
      </c>
      <c r="AO20" s="94">
        <f t="shared" si="24"/>
        <v>37.969851964840281</v>
      </c>
    </row>
    <row r="21" spans="1:41">
      <c r="A21" s="626" t="s">
        <v>240</v>
      </c>
      <c r="B21" s="261"/>
      <c r="C21" s="261"/>
      <c r="D21" s="261"/>
      <c r="E21" s="261"/>
      <c r="F21" s="261"/>
      <c r="G21" s="322">
        <v>50272</v>
      </c>
      <c r="H21" s="322">
        <v>39216</v>
      </c>
      <c r="I21" s="322">
        <v>0</v>
      </c>
      <c r="J21" s="322">
        <v>0</v>
      </c>
      <c r="K21" s="97">
        <f t="shared" si="1"/>
        <v>89488</v>
      </c>
      <c r="L21" s="91">
        <f>'Schedule 3B_Income_Eastern'!CS48</f>
        <v>6319299.8812572462</v>
      </c>
      <c r="M21" s="91">
        <f>'Schedule 3B_Income_Eastern'!CT48</f>
        <v>6316805.251413567</v>
      </c>
      <c r="N21" s="91">
        <f>'Schedule 3B_Income_Eastern'!CU48</f>
        <v>0</v>
      </c>
      <c r="O21" s="91">
        <f>'Schedule 3B_Income_Eastern'!CV48</f>
        <v>0</v>
      </c>
      <c r="P21" s="91">
        <f t="shared" si="2"/>
        <v>12636105.132670812</v>
      </c>
      <c r="Q21" s="259"/>
      <c r="R21" s="259"/>
      <c r="S21" s="259"/>
      <c r="T21" s="259"/>
      <c r="U21" s="259"/>
      <c r="V21" s="99">
        <f t="shared" si="3"/>
        <v>0</v>
      </c>
      <c r="W21" s="99">
        <f t="shared" si="3"/>
        <v>0</v>
      </c>
      <c r="X21" s="99">
        <f t="shared" si="3"/>
        <v>0</v>
      </c>
      <c r="Y21" s="99">
        <f t="shared" si="3"/>
        <v>0</v>
      </c>
      <c r="Z21" s="99">
        <f t="shared" si="3"/>
        <v>0</v>
      </c>
      <c r="AA21" s="98">
        <f t="shared" si="10"/>
        <v>12961.433513095419</v>
      </c>
      <c r="AB21" s="98">
        <f t="shared" si="11"/>
        <v>10555.176745020635</v>
      </c>
      <c r="AC21" s="98">
        <f t="shared" si="12"/>
        <v>0</v>
      </c>
      <c r="AD21" s="98">
        <f t="shared" si="13"/>
        <v>0</v>
      </c>
      <c r="AE21" s="98">
        <f t="shared" si="14"/>
        <v>11784.169346077453</v>
      </c>
      <c r="AF21" s="92">
        <f t="shared" si="15"/>
        <v>125.70217777803244</v>
      </c>
      <c r="AG21" s="92">
        <f t="shared" si="16"/>
        <v>161.07724529308362</v>
      </c>
      <c r="AH21" s="92">
        <f t="shared" si="17"/>
        <v>0</v>
      </c>
      <c r="AI21" s="92">
        <f t="shared" si="18"/>
        <v>0</v>
      </c>
      <c r="AJ21" s="93">
        <f t="shared" si="19"/>
        <v>141.20446465080025</v>
      </c>
      <c r="AK21" s="92">
        <f t="shared" si="20"/>
        <v>135.77336831010564</v>
      </c>
      <c r="AL21" s="92">
        <f t="shared" si="21"/>
        <v>141.68323280579506</v>
      </c>
      <c r="AM21" s="92">
        <f t="shared" si="22"/>
        <v>0</v>
      </c>
      <c r="AN21" s="92">
        <f t="shared" si="23"/>
        <v>0</v>
      </c>
      <c r="AO21" s="94">
        <f t="shared" si="24"/>
        <v>138.66477698893647</v>
      </c>
    </row>
    <row r="22" spans="1:41">
      <c r="A22" s="626" t="s">
        <v>241</v>
      </c>
      <c r="B22" s="261"/>
      <c r="C22" s="261"/>
      <c r="D22" s="261"/>
      <c r="E22" s="261"/>
      <c r="F22" s="261"/>
      <c r="G22" s="322">
        <v>2867543</v>
      </c>
      <c r="H22" s="322">
        <v>2822683</v>
      </c>
      <c r="I22" s="322">
        <v>0</v>
      </c>
      <c r="J22" s="322">
        <v>0</v>
      </c>
      <c r="K22" s="97">
        <f t="shared" si="1"/>
        <v>5690226</v>
      </c>
      <c r="L22" s="91">
        <f>'Schedule 3B_Income_Eastern'!CS49</f>
        <v>15173918.34387676</v>
      </c>
      <c r="M22" s="91">
        <f>'Schedule 3B_Income_Eastern'!CT49</f>
        <v>15268489.69152868</v>
      </c>
      <c r="N22" s="91">
        <f>'Schedule 3B_Income_Eastern'!CU49</f>
        <v>0</v>
      </c>
      <c r="O22" s="91">
        <f>'Schedule 3B_Income_Eastern'!CV49</f>
        <v>0</v>
      </c>
      <c r="P22" s="91">
        <f t="shared" si="2"/>
        <v>30442408.035405442</v>
      </c>
      <c r="Q22" s="259"/>
      <c r="R22" s="259"/>
      <c r="S22" s="259"/>
      <c r="T22" s="259"/>
      <c r="U22" s="259"/>
      <c r="V22" s="99">
        <f t="shared" ref="V22" si="40">IF(B22=0,0,G22/B22)</f>
        <v>0</v>
      </c>
      <c r="W22" s="99">
        <f t="shared" ref="W22" si="41">IF(C22=0,0,H22/C22)</f>
        <v>0</v>
      </c>
      <c r="X22" s="99">
        <f t="shared" ref="X22" si="42">IF(D22=0,0,I22/D22)</f>
        <v>0</v>
      </c>
      <c r="Y22" s="99">
        <f t="shared" ref="Y22" si="43">IF(E22=0,0,J22/E22)</f>
        <v>0</v>
      </c>
      <c r="Z22" s="99">
        <f t="shared" ref="Z22" si="44">IF(F22=0,0,K22/F22)</f>
        <v>0</v>
      </c>
      <c r="AA22" s="98">
        <f t="shared" si="10"/>
        <v>739327.41765679047</v>
      </c>
      <c r="AB22" s="98">
        <f t="shared" si="11"/>
        <v>759738.83007356909</v>
      </c>
      <c r="AC22" s="98">
        <f t="shared" si="12"/>
        <v>0</v>
      </c>
      <c r="AD22" s="98">
        <f t="shared" si="13"/>
        <v>0</v>
      </c>
      <c r="AE22" s="98">
        <f t="shared" si="14"/>
        <v>749313.72699638957</v>
      </c>
      <c r="AF22" s="92">
        <f t="shared" si="15"/>
        <v>5.2916096964811894</v>
      </c>
      <c r="AG22" s="92">
        <f t="shared" si="16"/>
        <v>5.4092116229589653</v>
      </c>
      <c r="AH22" s="92">
        <f t="shared" si="17"/>
        <v>0</v>
      </c>
      <c r="AI22" s="92">
        <f t="shared" si="18"/>
        <v>0</v>
      </c>
      <c r="AJ22" s="93">
        <f t="shared" si="19"/>
        <v>5.3499470909249371</v>
      </c>
      <c r="AK22" s="92">
        <f t="shared" si="20"/>
        <v>326.01934434558927</v>
      </c>
      <c r="AL22" s="92">
        <f t="shared" si="21"/>
        <v>342.4656758372663</v>
      </c>
      <c r="AM22" s="92">
        <f t="shared" si="22"/>
        <v>0</v>
      </c>
      <c r="AN22" s="92">
        <f t="shared" si="23"/>
        <v>0</v>
      </c>
      <c r="AO22" s="94">
        <f t="shared" si="24"/>
        <v>334.06573282787144</v>
      </c>
    </row>
    <row r="23" spans="1:41">
      <c r="A23" s="626" t="s">
        <v>242</v>
      </c>
      <c r="B23" s="261"/>
      <c r="C23" s="261"/>
      <c r="D23" s="261"/>
      <c r="E23" s="261"/>
      <c r="F23" s="261"/>
      <c r="G23" s="322">
        <v>300802</v>
      </c>
      <c r="H23" s="322">
        <v>238503</v>
      </c>
      <c r="I23" s="322">
        <v>0</v>
      </c>
      <c r="J23" s="322">
        <v>0</v>
      </c>
      <c r="K23" s="97">
        <f t="shared" ref="K23:K27" si="45">SUM(G23:J23)</f>
        <v>539305</v>
      </c>
      <c r="L23" s="91">
        <f>'Schedule 3B_Income_Eastern'!CS50</f>
        <v>13305032.197617771</v>
      </c>
      <c r="M23" s="91">
        <f>'Schedule 3B_Income_Eastern'!CT50</f>
        <v>14112066.711520387</v>
      </c>
      <c r="N23" s="91">
        <f>'Schedule 3B_Income_Eastern'!CU50</f>
        <v>0</v>
      </c>
      <c r="O23" s="91">
        <f>'Schedule 3B_Income_Eastern'!CV50</f>
        <v>0</v>
      </c>
      <c r="P23" s="91">
        <f t="shared" ref="P23:P27" si="46">SUM(L23:O23)</f>
        <v>27417098.909138158</v>
      </c>
      <c r="Q23" s="259"/>
      <c r="R23" s="259"/>
      <c r="S23" s="259"/>
      <c r="T23" s="259"/>
      <c r="U23" s="259"/>
      <c r="V23" s="99">
        <f t="shared" ref="V23:V27" si="47">IF(B23=0,0,G23/B23)</f>
        <v>0</v>
      </c>
      <c r="W23" s="99">
        <f t="shared" ref="W23:W27" si="48">IF(C23=0,0,H23/C23)</f>
        <v>0</v>
      </c>
      <c r="X23" s="99">
        <f t="shared" ref="X23:X27" si="49">IF(D23=0,0,I23/D23)</f>
        <v>0</v>
      </c>
      <c r="Y23" s="99">
        <f t="shared" ref="Y23:Y27" si="50">IF(E23=0,0,J23/E23)</f>
        <v>0</v>
      </c>
      <c r="Z23" s="99">
        <f t="shared" ref="Z23:Z27" si="51">IF(F23=0,0,K23/F23)</f>
        <v>0</v>
      </c>
      <c r="AA23" s="98">
        <f t="shared" si="10"/>
        <v>77554.605418645122</v>
      </c>
      <c r="AB23" s="98">
        <f t="shared" ref="AB23:AB27" si="52">IF($C$10=0,0,(H23/$C$10)*12000)</f>
        <v>64194.240086129561</v>
      </c>
      <c r="AC23" s="98">
        <f t="shared" ref="AC23:AC27" si="53">IF($D$10=0,0,(I23/$D$10)*12000)</f>
        <v>0</v>
      </c>
      <c r="AD23" s="98">
        <f t="shared" ref="AD23:AD27" si="54">IF($E$10=0,0,(J23/$E$10)*12000)</f>
        <v>0</v>
      </c>
      <c r="AE23" s="98">
        <f t="shared" ref="AE23:AE27" si="55">IF($F$10=0,0,(K23/$F$10)*12000)</f>
        <v>71018.029782611076</v>
      </c>
      <c r="AF23" s="92">
        <f t="shared" ref="AF23:AF27" si="56">IF(G23=0,0,L23/G23)</f>
        <v>44.231860817473859</v>
      </c>
      <c r="AG23" s="92">
        <f t="shared" ref="AG23:AG27" si="57">IF(H23=0,0,M23/H23)</f>
        <v>59.169346765115691</v>
      </c>
      <c r="AH23" s="92">
        <f t="shared" ref="AH23:AH27" si="58">IF(I23=0,0,N23/I23)</f>
        <v>0</v>
      </c>
      <c r="AI23" s="92">
        <f t="shared" ref="AI23:AI27" si="59">IF(J23=0,0,O23/J23)</f>
        <v>0</v>
      </c>
      <c r="AJ23" s="93">
        <f t="shared" ref="AJ23:AJ27" si="60">IF(K23=0,0,P23/K23)</f>
        <v>50.837835564547255</v>
      </c>
      <c r="AK23" s="92">
        <f t="shared" ref="AK23:AK27" si="61">IF(B$10=0,0,L23/B$10)</f>
        <v>285.86537605263459</v>
      </c>
      <c r="AL23" s="92">
        <f t="shared" ref="AL23:AL27" si="62">IF(C$10=0,0,M23/C$10)</f>
        <v>316.52760433160745</v>
      </c>
      <c r="AM23" s="92">
        <f t="shared" ref="AM23:AM27" si="63">IF(D$10=0,0,N23/D$10)</f>
        <v>0</v>
      </c>
      <c r="AN23" s="92">
        <f t="shared" ref="AN23:AN27" si="64">IF(E$10=0,0,O23/E$10)</f>
        <v>0</v>
      </c>
      <c r="AO23" s="94">
        <f t="shared" ref="AO23:AO27" si="65">IF(F$10=0,0,P23/F$10)</f>
        <v>300.86691001720851</v>
      </c>
    </row>
    <row r="24" spans="1:41">
      <c r="A24" s="626" t="s">
        <v>243</v>
      </c>
      <c r="B24" s="261"/>
      <c r="C24" s="261"/>
      <c r="D24" s="261"/>
      <c r="E24" s="261"/>
      <c r="F24" s="261"/>
      <c r="G24" s="322">
        <v>34100</v>
      </c>
      <c r="H24" s="322">
        <v>29174</v>
      </c>
      <c r="I24" s="322">
        <v>0</v>
      </c>
      <c r="J24" s="322">
        <v>0</v>
      </c>
      <c r="K24" s="97">
        <f t="shared" si="45"/>
        <v>63274</v>
      </c>
      <c r="L24" s="91">
        <f>'Schedule 3B_Income_Eastern'!CS51</f>
        <v>2539924.3470798652</v>
      </c>
      <c r="M24" s="91">
        <f>'Schedule 3B_Income_Eastern'!CT51</f>
        <v>2822762.3140604938</v>
      </c>
      <c r="N24" s="91">
        <f>'Schedule 3B_Income_Eastern'!CU51</f>
        <v>0</v>
      </c>
      <c r="O24" s="91">
        <f>'Schedule 3B_Income_Eastern'!CV51</f>
        <v>0</v>
      </c>
      <c r="P24" s="91">
        <f t="shared" si="46"/>
        <v>5362686.661140359</v>
      </c>
      <c r="Q24" s="259"/>
      <c r="R24" s="259"/>
      <c r="S24" s="259"/>
      <c r="T24" s="259"/>
      <c r="U24" s="259"/>
      <c r="V24" s="99">
        <f t="shared" si="47"/>
        <v>0</v>
      </c>
      <c r="W24" s="99">
        <f t="shared" si="48"/>
        <v>0</v>
      </c>
      <c r="X24" s="99">
        <f t="shared" si="49"/>
        <v>0</v>
      </c>
      <c r="Y24" s="99">
        <f t="shared" si="50"/>
        <v>0</v>
      </c>
      <c r="Z24" s="99">
        <f t="shared" si="51"/>
        <v>0</v>
      </c>
      <c r="AA24" s="98">
        <f t="shared" si="10"/>
        <v>8791.869883763402</v>
      </c>
      <c r="AB24" s="98">
        <f t="shared" si="52"/>
        <v>7852.323703570788</v>
      </c>
      <c r="AC24" s="98">
        <f t="shared" si="53"/>
        <v>0</v>
      </c>
      <c r="AD24" s="98">
        <f t="shared" si="54"/>
        <v>0</v>
      </c>
      <c r="AE24" s="98">
        <f t="shared" si="55"/>
        <v>8332.1957268427577</v>
      </c>
      <c r="AF24" s="92">
        <f t="shared" si="56"/>
        <v>74.484584958353821</v>
      </c>
      <c r="AG24" s="92">
        <f t="shared" si="57"/>
        <v>96.756094949629599</v>
      </c>
      <c r="AH24" s="92">
        <f t="shared" si="58"/>
        <v>0</v>
      </c>
      <c r="AI24" s="92">
        <f t="shared" si="59"/>
        <v>0</v>
      </c>
      <c r="AJ24" s="93">
        <f t="shared" si="60"/>
        <v>84.753400466864093</v>
      </c>
      <c r="AK24" s="92">
        <f t="shared" si="61"/>
        <v>54.571564941663951</v>
      </c>
      <c r="AL24" s="92">
        <f t="shared" si="62"/>
        <v>63.313348153160192</v>
      </c>
      <c r="AM24" s="92">
        <f t="shared" si="63"/>
        <v>0</v>
      </c>
      <c r="AN24" s="92">
        <f t="shared" si="64"/>
        <v>0</v>
      </c>
      <c r="AO24" s="94">
        <f t="shared" si="65"/>
        <v>58.848493433783169</v>
      </c>
    </row>
    <row r="25" spans="1:41">
      <c r="A25" s="626" t="s">
        <v>244</v>
      </c>
      <c r="B25" s="261"/>
      <c r="C25" s="261"/>
      <c r="D25" s="261"/>
      <c r="E25" s="261"/>
      <c r="F25" s="261"/>
      <c r="G25" s="322">
        <v>9893</v>
      </c>
      <c r="H25" s="322">
        <v>8535</v>
      </c>
      <c r="I25" s="322">
        <v>0</v>
      </c>
      <c r="J25" s="322">
        <v>0</v>
      </c>
      <c r="K25" s="97">
        <f t="shared" si="45"/>
        <v>18428</v>
      </c>
      <c r="L25" s="91">
        <f>'Schedule 3B_Income_Eastern'!CS52</f>
        <v>1164330.3712740049</v>
      </c>
      <c r="M25" s="91">
        <f>'Schedule 3B_Income_Eastern'!CT52</f>
        <v>1261575.6396904306</v>
      </c>
      <c r="N25" s="91">
        <f>'Schedule 3B_Income_Eastern'!CU52</f>
        <v>0</v>
      </c>
      <c r="O25" s="91">
        <f>'Schedule 3B_Income_Eastern'!CV52</f>
        <v>0</v>
      </c>
      <c r="P25" s="91">
        <f t="shared" si="46"/>
        <v>2425906.0109644355</v>
      </c>
      <c r="Q25" s="259"/>
      <c r="R25" s="259"/>
      <c r="S25" s="259"/>
      <c r="T25" s="259"/>
      <c r="U25" s="259"/>
      <c r="V25" s="99">
        <f t="shared" si="47"/>
        <v>0</v>
      </c>
      <c r="W25" s="99">
        <f t="shared" si="48"/>
        <v>0</v>
      </c>
      <c r="X25" s="99">
        <f t="shared" si="49"/>
        <v>0</v>
      </c>
      <c r="Y25" s="99">
        <f t="shared" si="50"/>
        <v>0</v>
      </c>
      <c r="Z25" s="99">
        <f t="shared" si="51"/>
        <v>0</v>
      </c>
      <c r="AA25" s="98">
        <f t="shared" si="10"/>
        <v>2550.6735706765789</v>
      </c>
      <c r="AB25" s="98">
        <f t="shared" si="52"/>
        <v>2297.2366768347388</v>
      </c>
      <c r="AC25" s="98">
        <f t="shared" si="53"/>
        <v>0</v>
      </c>
      <c r="AD25" s="98">
        <f t="shared" si="54"/>
        <v>0</v>
      </c>
      <c r="AE25" s="98">
        <f t="shared" si="55"/>
        <v>2426.6792498381383</v>
      </c>
      <c r="AF25" s="92">
        <f t="shared" si="56"/>
        <v>117.69234522126806</v>
      </c>
      <c r="AG25" s="92">
        <f t="shared" si="57"/>
        <v>147.812025739945</v>
      </c>
      <c r="AH25" s="92">
        <f t="shared" si="58"/>
        <v>0</v>
      </c>
      <c r="AI25" s="92">
        <f t="shared" si="59"/>
        <v>0</v>
      </c>
      <c r="AJ25" s="93">
        <f t="shared" si="60"/>
        <v>131.64239260714322</v>
      </c>
      <c r="AK25" s="92">
        <f t="shared" si="61"/>
        <v>25.016229535569366</v>
      </c>
      <c r="AL25" s="92">
        <f t="shared" si="62"/>
        <v>28.296600567253513</v>
      </c>
      <c r="AM25" s="92">
        <f t="shared" si="63"/>
        <v>0</v>
      </c>
      <c r="AN25" s="92">
        <f t="shared" si="64"/>
        <v>0</v>
      </c>
      <c r="AO25" s="94">
        <f t="shared" si="65"/>
        <v>26.621155211566666</v>
      </c>
    </row>
    <row r="26" spans="1:41">
      <c r="A26" s="626" t="s">
        <v>245</v>
      </c>
      <c r="B26" s="261"/>
      <c r="C26" s="261"/>
      <c r="D26" s="261"/>
      <c r="E26" s="261"/>
      <c r="F26" s="261"/>
      <c r="G26" s="322">
        <v>28064</v>
      </c>
      <c r="H26" s="322">
        <v>23143</v>
      </c>
      <c r="I26" s="322">
        <v>0</v>
      </c>
      <c r="J26" s="322">
        <v>0</v>
      </c>
      <c r="K26" s="97">
        <f t="shared" si="45"/>
        <v>51207</v>
      </c>
      <c r="L26" s="91">
        <f>'Schedule 3B_Income_Eastern'!CS53</f>
        <v>537790.7132363728</v>
      </c>
      <c r="M26" s="91">
        <f>'Schedule 3B_Income_Eastern'!CT53</f>
        <v>502669.32967085915</v>
      </c>
      <c r="N26" s="91">
        <f>'Schedule 3B_Income_Eastern'!CU53</f>
        <v>0</v>
      </c>
      <c r="O26" s="91">
        <f>'Schedule 3B_Income_Eastern'!CV53</f>
        <v>0</v>
      </c>
      <c r="P26" s="91">
        <f t="shared" si="46"/>
        <v>1040460.042907232</v>
      </c>
      <c r="Q26" s="259"/>
      <c r="R26" s="259"/>
      <c r="S26" s="259"/>
      <c r="T26" s="259"/>
      <c r="U26" s="259"/>
      <c r="V26" s="99">
        <f t="shared" si="47"/>
        <v>0</v>
      </c>
      <c r="W26" s="99">
        <f t="shared" si="48"/>
        <v>0</v>
      </c>
      <c r="X26" s="99">
        <f t="shared" si="49"/>
        <v>0</v>
      </c>
      <c r="Y26" s="99">
        <f t="shared" si="50"/>
        <v>0</v>
      </c>
      <c r="Z26" s="99">
        <f t="shared" si="51"/>
        <v>0</v>
      </c>
      <c r="AA26" s="98">
        <f t="shared" si="10"/>
        <v>7235.6315665083894</v>
      </c>
      <c r="AB26" s="98">
        <f t="shared" si="52"/>
        <v>6229.0507805490761</v>
      </c>
      <c r="AC26" s="98">
        <f t="shared" si="53"/>
        <v>0</v>
      </c>
      <c r="AD26" s="98">
        <f t="shared" si="54"/>
        <v>0</v>
      </c>
      <c r="AE26" s="98">
        <f t="shared" si="55"/>
        <v>6743.160643936485</v>
      </c>
      <c r="AF26" s="92">
        <f t="shared" si="56"/>
        <v>19.163010021250457</v>
      </c>
      <c r="AG26" s="92">
        <f t="shared" si="57"/>
        <v>21.720145602163036</v>
      </c>
      <c r="AH26" s="92">
        <f t="shared" si="58"/>
        <v>0</v>
      </c>
      <c r="AI26" s="92">
        <f t="shared" si="59"/>
        <v>0</v>
      </c>
      <c r="AJ26" s="93">
        <f t="shared" si="60"/>
        <v>20.318707264773018</v>
      </c>
      <c r="AK26" s="92">
        <f t="shared" si="61"/>
        <v>11.554706684923035</v>
      </c>
      <c r="AL26" s="92">
        <f t="shared" si="62"/>
        <v>11.274657493066103</v>
      </c>
      <c r="AM26" s="92">
        <f t="shared" si="63"/>
        <v>0</v>
      </c>
      <c r="AN26" s="92">
        <f t="shared" si="64"/>
        <v>0</v>
      </c>
      <c r="AO26" s="94">
        <f t="shared" si="65"/>
        <v>11.417692263623646</v>
      </c>
    </row>
    <row r="27" spans="1:41">
      <c r="A27" s="626" t="s">
        <v>246</v>
      </c>
      <c r="B27" s="261"/>
      <c r="C27" s="261"/>
      <c r="D27" s="261"/>
      <c r="E27" s="261"/>
      <c r="F27" s="261"/>
      <c r="G27" s="322">
        <v>654896</v>
      </c>
      <c r="H27" s="322">
        <v>525008</v>
      </c>
      <c r="I27" s="322">
        <v>0</v>
      </c>
      <c r="J27" s="322">
        <v>0</v>
      </c>
      <c r="K27" s="97">
        <f t="shared" si="45"/>
        <v>1179904</v>
      </c>
      <c r="L27" s="91">
        <f>'Schedule 3B_Income_Eastern'!CS54</f>
        <v>8069821.5347132031</v>
      </c>
      <c r="M27" s="91">
        <f>'Schedule 3B_Income_Eastern'!CT54</f>
        <v>7745621.7293348536</v>
      </c>
      <c r="N27" s="91">
        <f>'Schedule 3B_Income_Eastern'!CU54</f>
        <v>0</v>
      </c>
      <c r="O27" s="91">
        <f>'Schedule 3B_Income_Eastern'!CV54</f>
        <v>0</v>
      </c>
      <c r="P27" s="91">
        <f t="shared" si="46"/>
        <v>15815443.264048057</v>
      </c>
      <c r="Q27" s="259"/>
      <c r="R27" s="259"/>
      <c r="S27" s="259"/>
      <c r="T27" s="259"/>
      <c r="U27" s="259"/>
      <c r="V27" s="99">
        <f t="shared" si="47"/>
        <v>0</v>
      </c>
      <c r="W27" s="99">
        <f t="shared" si="48"/>
        <v>0</v>
      </c>
      <c r="X27" s="99">
        <f t="shared" si="49"/>
        <v>0</v>
      </c>
      <c r="Y27" s="99">
        <f t="shared" si="50"/>
        <v>0</v>
      </c>
      <c r="Z27" s="99">
        <f t="shared" si="51"/>
        <v>0</v>
      </c>
      <c r="AA27" s="98">
        <f t="shared" si="10"/>
        <v>168849.27916120578</v>
      </c>
      <c r="AB27" s="98">
        <f t="shared" si="52"/>
        <v>141308.45146240803</v>
      </c>
      <c r="AC27" s="98">
        <f t="shared" si="53"/>
        <v>0</v>
      </c>
      <c r="AD27" s="98">
        <f t="shared" si="54"/>
        <v>0</v>
      </c>
      <c r="AE27" s="98">
        <f t="shared" si="55"/>
        <v>155374.89437817552</v>
      </c>
      <c r="AF27" s="92">
        <f t="shared" si="56"/>
        <v>12.322294737963285</v>
      </c>
      <c r="AG27" s="92">
        <f t="shared" si="57"/>
        <v>14.753340385927174</v>
      </c>
      <c r="AH27" s="92">
        <f t="shared" si="58"/>
        <v>0</v>
      </c>
      <c r="AI27" s="92">
        <f t="shared" si="59"/>
        <v>0</v>
      </c>
      <c r="AJ27" s="93">
        <f t="shared" si="60"/>
        <v>13.404008515987789</v>
      </c>
      <c r="AK27" s="92">
        <f t="shared" si="61"/>
        <v>173.38421534308495</v>
      </c>
      <c r="AL27" s="92">
        <f t="shared" si="62"/>
        <v>173.73097365276453</v>
      </c>
      <c r="AM27" s="92">
        <f t="shared" si="63"/>
        <v>0</v>
      </c>
      <c r="AN27" s="92">
        <f t="shared" si="64"/>
        <v>0</v>
      </c>
      <c r="AO27" s="94">
        <f t="shared" si="65"/>
        <v>173.55386728464731</v>
      </c>
    </row>
    <row r="28" spans="1:41">
      <c r="A28" s="515" t="s">
        <v>228</v>
      </c>
      <c r="B28" s="261"/>
      <c r="C28" s="261"/>
      <c r="D28" s="261"/>
      <c r="E28" s="261"/>
      <c r="F28" s="261"/>
      <c r="G28" s="322">
        <v>0</v>
      </c>
      <c r="H28" s="322">
        <v>0</v>
      </c>
      <c r="I28" s="322">
        <v>0</v>
      </c>
      <c r="J28" s="322">
        <v>0</v>
      </c>
      <c r="K28" s="97">
        <f t="shared" si="1"/>
        <v>0</v>
      </c>
      <c r="L28" s="91">
        <f>'Schedule 3B_Income_Eastern'!CS42</f>
        <v>25620496.058746096</v>
      </c>
      <c r="M28" s="91">
        <f>'Schedule 3B_Income_Eastern'!CT42</f>
        <v>28818497.470641021</v>
      </c>
      <c r="N28" s="91">
        <f>'Schedule 3B_Income_Eastern'!CU42</f>
        <v>0</v>
      </c>
      <c r="O28" s="91">
        <f>'Schedule 3B_Income_Eastern'!CV42</f>
        <v>0</v>
      </c>
      <c r="P28" s="91">
        <f t="shared" ref="P28:P29" si="66">SUM(L28:O28)</f>
        <v>54438993.529387116</v>
      </c>
      <c r="Q28" s="259"/>
      <c r="R28" s="259"/>
      <c r="S28" s="259"/>
      <c r="T28" s="259"/>
      <c r="U28" s="259"/>
      <c r="V28" s="519">
        <f t="shared" ref="V28" si="67">IF(B28=0,0,G28/B28)</f>
        <v>0</v>
      </c>
      <c r="W28" s="519">
        <f t="shared" ref="W28" si="68">IF(C28=0,0,H28/C28)</f>
        <v>0</v>
      </c>
      <c r="X28" s="519">
        <f t="shared" ref="X28" si="69">IF(D28=0,0,I28/D28)</f>
        <v>0</v>
      </c>
      <c r="Y28" s="519">
        <f t="shared" ref="Y28" si="70">IF(E28=0,0,J28/E28)</f>
        <v>0</v>
      </c>
      <c r="Z28" s="519">
        <f t="shared" ref="Z28" si="71">IF(F28=0,0,K28/F28)</f>
        <v>0</v>
      </c>
      <c r="AA28" s="97">
        <f t="shared" si="10"/>
        <v>0</v>
      </c>
      <c r="AB28" s="97">
        <f t="shared" ref="AB28" si="72">IF($C$10=0,0,(H28/$C$10)*12000)</f>
        <v>0</v>
      </c>
      <c r="AC28" s="97">
        <f t="shared" ref="AC28" si="73">IF($D$10=0,0,(I28/$D$10)*12000)</f>
        <v>0</v>
      </c>
      <c r="AD28" s="97">
        <f t="shared" ref="AD28" si="74">IF($E$10=0,0,(J28/$E$10)*12000)</f>
        <v>0</v>
      </c>
      <c r="AE28" s="97">
        <f t="shared" ref="AE28" si="75">IF($F$10=0,0,(K28/$F$10)*12000)</f>
        <v>0</v>
      </c>
      <c r="AF28" s="516">
        <f t="shared" ref="AF28" si="76">IF(G28=0,0,L28/G28)</f>
        <v>0</v>
      </c>
      <c r="AG28" s="516">
        <f t="shared" ref="AG28" si="77">IF(H28=0,0,M28/H28)</f>
        <v>0</v>
      </c>
      <c r="AH28" s="516">
        <f t="shared" ref="AH28" si="78">IF(I28=0,0,N28/I28)</f>
        <v>0</v>
      </c>
      <c r="AI28" s="516">
        <f t="shared" ref="AI28" si="79">IF(J28=0,0,O28/J28)</f>
        <v>0</v>
      </c>
      <c r="AJ28" s="517">
        <f t="shared" ref="AJ28" si="80">IF(K28=0,0,P28/K28)</f>
        <v>0</v>
      </c>
      <c r="AK28" s="516">
        <f t="shared" ref="AK28" si="81">IF(B$10=0,0,L28/B$10)</f>
        <v>550.46937367050032</v>
      </c>
      <c r="AL28" s="516">
        <f t="shared" ref="AL28" si="82">IF(C$10=0,0,M28/C$10)</f>
        <v>646.38653935584557</v>
      </c>
      <c r="AM28" s="516">
        <f t="shared" ref="AM28" si="83">IF(D$10=0,0,N28/D$10)</f>
        <v>0</v>
      </c>
      <c r="AN28" s="516">
        <f t="shared" ref="AN28" si="84">IF(E$10=0,0,O28/E$10)</f>
        <v>0</v>
      </c>
      <c r="AO28" s="518">
        <f t="shared" ref="AO28" si="85">IF(F$10=0,0,P28/F$10)</f>
        <v>597.3969682902665</v>
      </c>
    </row>
    <row r="29" spans="1:41">
      <c r="A29" s="515" t="s">
        <v>1454</v>
      </c>
      <c r="B29" s="261"/>
      <c r="C29" s="261"/>
      <c r="D29" s="261"/>
      <c r="E29" s="261"/>
      <c r="F29" s="261"/>
      <c r="G29" s="322">
        <v>8265353</v>
      </c>
      <c r="H29" s="322">
        <v>8078658</v>
      </c>
      <c r="I29" s="322">
        <v>0</v>
      </c>
      <c r="J29" s="322">
        <v>0</v>
      </c>
      <c r="K29" s="97">
        <f>SUM(G29:J29)</f>
        <v>16344011</v>
      </c>
      <c r="L29" s="91">
        <f>'Schedule 3B_Income_Eastern'!CS44</f>
        <v>10500548.502763962</v>
      </c>
      <c r="M29" s="91">
        <f>'Schedule 3B_Income_Eastern'!CT44</f>
        <v>7174657.1005236674</v>
      </c>
      <c r="N29" s="91">
        <f>'Schedule 3B_Income_Eastern'!CU44</f>
        <v>0</v>
      </c>
      <c r="O29" s="91">
        <f>'Schedule 3B_Income_Eastern'!CV44</f>
        <v>0</v>
      </c>
      <c r="P29" s="91">
        <f t="shared" si="66"/>
        <v>17675205.60328763</v>
      </c>
      <c r="Q29" s="259"/>
      <c r="R29" s="259"/>
      <c r="S29" s="259"/>
      <c r="T29" s="259"/>
      <c r="U29" s="259"/>
      <c r="V29" s="99">
        <f t="shared" si="3"/>
        <v>0</v>
      </c>
      <c r="W29" s="99">
        <f t="shared" si="3"/>
        <v>0</v>
      </c>
      <c r="X29" s="99">
        <f t="shared" si="3"/>
        <v>0</v>
      </c>
      <c r="Y29" s="99">
        <f t="shared" si="3"/>
        <v>0</v>
      </c>
      <c r="Z29" s="99">
        <f t="shared" si="3"/>
        <v>0</v>
      </c>
      <c r="AA29" s="98">
        <f t="shared" si="10"/>
        <v>2131023.6985153514</v>
      </c>
      <c r="AB29" s="98">
        <f t="shared" si="11"/>
        <v>2174410.0125605599</v>
      </c>
      <c r="AC29" s="98">
        <f t="shared" si="12"/>
        <v>0</v>
      </c>
      <c r="AD29" s="98">
        <f t="shared" si="13"/>
        <v>0</v>
      </c>
      <c r="AE29" s="98">
        <f t="shared" si="14"/>
        <v>2152250.5075334427</v>
      </c>
      <c r="AF29" s="92">
        <f t="shared" si="15"/>
        <v>1.2704295270587913</v>
      </c>
      <c r="AG29" s="92">
        <f t="shared" si="16"/>
        <v>0.88810011520770749</v>
      </c>
      <c r="AH29" s="92">
        <f t="shared" si="17"/>
        <v>0</v>
      </c>
      <c r="AI29" s="92">
        <f t="shared" si="18"/>
        <v>0</v>
      </c>
      <c r="AJ29" s="93">
        <f t="shared" si="19"/>
        <v>1.0814484647182157</v>
      </c>
      <c r="AK29" s="92">
        <f t="shared" si="20"/>
        <v>225.60961912132785</v>
      </c>
      <c r="AL29" s="92">
        <f t="shared" si="21"/>
        <v>160.92448188865214</v>
      </c>
      <c r="AM29" s="92">
        <f t="shared" si="22"/>
        <v>0</v>
      </c>
      <c r="AN29" s="92">
        <f t="shared" si="23"/>
        <v>0</v>
      </c>
      <c r="AO29" s="94">
        <f t="shared" si="24"/>
        <v>193.9623339217535</v>
      </c>
    </row>
    <row r="30" spans="1:41">
      <c r="A30" s="515" t="s">
        <v>1455</v>
      </c>
      <c r="B30" s="261"/>
      <c r="C30" s="261"/>
      <c r="D30" s="261"/>
      <c r="E30" s="261"/>
      <c r="F30" s="261"/>
      <c r="G30" s="322">
        <v>2382453</v>
      </c>
      <c r="H30" s="322">
        <v>2227627</v>
      </c>
      <c r="I30" s="322">
        <v>0</v>
      </c>
      <c r="J30" s="322">
        <v>0</v>
      </c>
      <c r="K30" s="97">
        <f t="shared" ref="K30" si="86">SUM(G30:J30)</f>
        <v>4610080</v>
      </c>
      <c r="L30" s="91">
        <f>'Schedule 3B_Income_Eastern'!CS46</f>
        <v>2856289.7902575871</v>
      </c>
      <c r="M30" s="91">
        <f>'Schedule 3B_Income_Eastern'!CT46</f>
        <v>3408717.4288719594</v>
      </c>
      <c r="N30" s="91">
        <f>'Schedule 3B_Income_Eastern'!CU46</f>
        <v>0</v>
      </c>
      <c r="O30" s="91">
        <f>'Schedule 3B_Income_Eastern'!CV46</f>
        <v>0</v>
      </c>
      <c r="P30" s="91">
        <f>SUM(L30:O30)</f>
        <v>6265007.2191295465</v>
      </c>
      <c r="Q30" s="259"/>
      <c r="R30" s="259"/>
      <c r="S30" s="259"/>
      <c r="T30" s="259"/>
      <c r="U30" s="259"/>
      <c r="V30" s="99">
        <f t="shared" si="3"/>
        <v>0</v>
      </c>
      <c r="W30" s="99">
        <f t="shared" si="3"/>
        <v>0</v>
      </c>
      <c r="X30" s="99">
        <f t="shared" si="3"/>
        <v>0</v>
      </c>
      <c r="Y30" s="99">
        <f t="shared" si="3"/>
        <v>0</v>
      </c>
      <c r="Z30" s="99">
        <f t="shared" si="3"/>
        <v>0</v>
      </c>
      <c r="AA30" s="98">
        <f t="shared" si="10"/>
        <v>614258.55660357093</v>
      </c>
      <c r="AB30" s="98">
        <f t="shared" si="11"/>
        <v>599576.61941503675</v>
      </c>
      <c r="AC30" s="98">
        <f t="shared" si="12"/>
        <v>0</v>
      </c>
      <c r="AD30" s="98">
        <f t="shared" si="13"/>
        <v>0</v>
      </c>
      <c r="AE30" s="98">
        <f t="shared" si="14"/>
        <v>607075.4002655634</v>
      </c>
      <c r="AF30" s="92">
        <f t="shared" ref="AF30" si="87">IF(G30=0,0,L30/G30)</f>
        <v>1.1988861019535693</v>
      </c>
      <c r="AG30" s="92">
        <f t="shared" ref="AG30" si="88">IF(H30=0,0,M30/H30)</f>
        <v>1.5302011642307978</v>
      </c>
      <c r="AH30" s="92">
        <f t="shared" ref="AH30" si="89">IF(I30=0,0,N30/I30)</f>
        <v>0</v>
      </c>
      <c r="AI30" s="92">
        <f t="shared" ref="AI30" si="90">IF(J30=0,0,O30/J30)</f>
        <v>0</v>
      </c>
      <c r="AJ30" s="93">
        <f t="shared" ref="AJ30" si="91">IF(K30=0,0,P30/K30)</f>
        <v>1.3589801519994331</v>
      </c>
      <c r="AK30" s="92">
        <f t="shared" si="20"/>
        <v>61.368837209840088</v>
      </c>
      <c r="AL30" s="92">
        <f t="shared" si="21"/>
        <v>76.456070089537945</v>
      </c>
      <c r="AM30" s="92">
        <f t="shared" si="22"/>
        <v>0</v>
      </c>
      <c r="AN30" s="92">
        <f t="shared" si="23"/>
        <v>0</v>
      </c>
      <c r="AO30" s="94">
        <f t="shared" si="24"/>
        <v>68.750284977334346</v>
      </c>
    </row>
    <row r="31" spans="1:41">
      <c r="A31" s="626" t="s">
        <v>248</v>
      </c>
      <c r="B31" s="261"/>
      <c r="C31" s="261"/>
      <c r="D31" s="261"/>
      <c r="E31" s="261"/>
      <c r="F31" s="261"/>
      <c r="G31" s="322">
        <v>547784</v>
      </c>
      <c r="H31" s="322">
        <v>496028</v>
      </c>
      <c r="I31" s="322">
        <v>0</v>
      </c>
      <c r="J31" s="322">
        <v>0</v>
      </c>
      <c r="K31" s="97">
        <f t="shared" ref="K31:K32" si="92">SUM(G31:J31)</f>
        <v>1043812</v>
      </c>
      <c r="L31" s="91">
        <f>'Schedule 3B_Income_Eastern'!CS56</f>
        <v>3030149.9126010984</v>
      </c>
      <c r="M31" s="91">
        <f>'Schedule 3B_Income_Eastern'!CT56</f>
        <v>3465539.6885604481</v>
      </c>
      <c r="N31" s="91">
        <f>'Schedule 3B_Income_Eastern'!CU56</f>
        <v>0</v>
      </c>
      <c r="O31" s="91">
        <f>'Schedule 3B_Income_Eastern'!CV56</f>
        <v>0</v>
      </c>
      <c r="P31" s="91">
        <f t="shared" ref="P31:P32" si="93">SUM(L31:O31)</f>
        <v>6495689.601161547</v>
      </c>
      <c r="Q31" s="259"/>
      <c r="R31" s="259"/>
      <c r="S31" s="259"/>
      <c r="T31" s="259"/>
      <c r="U31" s="259"/>
      <c r="V31" s="99">
        <f t="shared" ref="V31:V32" si="94">IF(B31=0,0,G31/B31)</f>
        <v>0</v>
      </c>
      <c r="W31" s="99">
        <f t="shared" ref="W31:W32" si="95">IF(C31=0,0,H31/C31)</f>
        <v>0</v>
      </c>
      <c r="X31" s="99">
        <f t="shared" ref="X31:X32" si="96">IF(D31=0,0,I31/D31)</f>
        <v>0</v>
      </c>
      <c r="Y31" s="99">
        <f t="shared" ref="Y31:Y32" si="97">IF(E31=0,0,J31/E31)</f>
        <v>0</v>
      </c>
      <c r="Z31" s="99">
        <f t="shared" ref="Z31:Z32" si="98">IF(F31=0,0,K31/F31)</f>
        <v>0</v>
      </c>
      <c r="AA31" s="98">
        <f t="shared" si="10"/>
        <v>141233.01033452936</v>
      </c>
      <c r="AB31" s="98">
        <f t="shared" si="11"/>
        <v>133508.34380046654</v>
      </c>
      <c r="AC31" s="98">
        <f t="shared" si="12"/>
        <v>0</v>
      </c>
      <c r="AD31" s="98">
        <f t="shared" si="13"/>
        <v>0</v>
      </c>
      <c r="AE31" s="98">
        <f t="shared" si="14"/>
        <v>137453.70746321068</v>
      </c>
      <c r="AF31" s="92">
        <f t="shared" ref="AF31:AF32" si="99">IF(G31=0,0,L31/G31)</f>
        <v>5.5316510022218583</v>
      </c>
      <c r="AG31" s="92">
        <f t="shared" ref="AG31:AG32" si="100">IF(H31=0,0,M31/H31)</f>
        <v>6.9865807747958746</v>
      </c>
      <c r="AH31" s="92">
        <f t="shared" ref="AH31:AH32" si="101">IF(I31=0,0,N31/I31)</f>
        <v>0</v>
      </c>
      <c r="AI31" s="92">
        <f t="shared" ref="AI31:AI32" si="102">IF(J31=0,0,O31/J31)</f>
        <v>0</v>
      </c>
      <c r="AJ31" s="93">
        <f t="shared" ref="AJ31:AJ32" si="103">IF(K31=0,0,P31/K31)</f>
        <v>6.2230455303843479</v>
      </c>
      <c r="AK31" s="92">
        <f t="shared" si="20"/>
        <v>65.104310263650788</v>
      </c>
      <c r="AL31" s="92">
        <f t="shared" si="21"/>
        <v>77.730569005931457</v>
      </c>
      <c r="AM31" s="92">
        <f t="shared" si="22"/>
        <v>0</v>
      </c>
      <c r="AN31" s="92">
        <f t="shared" si="23"/>
        <v>0</v>
      </c>
      <c r="AO31" s="94">
        <f t="shared" si="24"/>
        <v>71.281723321974241</v>
      </c>
    </row>
    <row r="32" spans="1:41">
      <c r="A32" s="626" t="s">
        <v>247</v>
      </c>
      <c r="B32" s="261"/>
      <c r="C32" s="261"/>
      <c r="D32" s="261"/>
      <c r="E32" s="261"/>
      <c r="F32" s="261"/>
      <c r="G32" s="322">
        <v>138754</v>
      </c>
      <c r="H32" s="322">
        <v>135452</v>
      </c>
      <c r="I32" s="322">
        <v>0</v>
      </c>
      <c r="J32" s="322">
        <v>0</v>
      </c>
      <c r="K32" s="97">
        <f t="shared" si="92"/>
        <v>274206</v>
      </c>
      <c r="L32" s="91">
        <f>'Schedule 3B_Income_Eastern'!CS55</f>
        <v>7267958.3691804931</v>
      </c>
      <c r="M32" s="91">
        <f>'Schedule 3B_Income_Eastern'!CT55</f>
        <v>7780404.5851672906</v>
      </c>
      <c r="N32" s="91">
        <f>'Schedule 3B_Income_Eastern'!CU55</f>
        <v>0</v>
      </c>
      <c r="O32" s="91">
        <f>'Schedule 3B_Income_Eastern'!CV55</f>
        <v>0</v>
      </c>
      <c r="P32" s="91">
        <f t="shared" si="93"/>
        <v>15048362.954347784</v>
      </c>
      <c r="Q32" s="259"/>
      <c r="R32" s="259"/>
      <c r="S32" s="259"/>
      <c r="T32" s="259"/>
      <c r="U32" s="259"/>
      <c r="V32" s="99">
        <f t="shared" si="94"/>
        <v>0</v>
      </c>
      <c r="W32" s="99">
        <f t="shared" si="95"/>
        <v>0</v>
      </c>
      <c r="X32" s="99">
        <f t="shared" si="96"/>
        <v>0</v>
      </c>
      <c r="Y32" s="99">
        <f t="shared" si="97"/>
        <v>0</v>
      </c>
      <c r="Z32" s="99">
        <f t="shared" si="98"/>
        <v>0</v>
      </c>
      <c r="AA32" s="98">
        <f t="shared" si="10"/>
        <v>35774.402165739208</v>
      </c>
      <c r="AB32" s="98">
        <f t="shared" si="11"/>
        <v>36457.563251390631</v>
      </c>
      <c r="AC32" s="98">
        <f t="shared" si="12"/>
        <v>0</v>
      </c>
      <c r="AD32" s="98">
        <f t="shared" si="13"/>
        <v>0</v>
      </c>
      <c r="AE32" s="98">
        <f t="shared" si="14"/>
        <v>36108.63959090061</v>
      </c>
      <c r="AF32" s="92">
        <f t="shared" si="99"/>
        <v>52.380171881030407</v>
      </c>
      <c r="AG32" s="92">
        <f t="shared" si="100"/>
        <v>57.440307896282746</v>
      </c>
      <c r="AH32" s="92">
        <f t="shared" si="101"/>
        <v>0</v>
      </c>
      <c r="AI32" s="92">
        <f t="shared" si="102"/>
        <v>0</v>
      </c>
      <c r="AJ32" s="93">
        <f t="shared" si="103"/>
        <v>54.879772705002019</v>
      </c>
      <c r="AK32" s="92">
        <f t="shared" si="20"/>
        <v>156.15577786521052</v>
      </c>
      <c r="AL32" s="92">
        <f t="shared" si="21"/>
        <v>174.5111381923401</v>
      </c>
      <c r="AM32" s="92">
        <f t="shared" si="22"/>
        <v>0</v>
      </c>
      <c r="AN32" s="92">
        <f t="shared" si="23"/>
        <v>0</v>
      </c>
      <c r="AO32" s="94">
        <f t="shared" si="24"/>
        <v>165.13616111962187</v>
      </c>
    </row>
    <row r="33" spans="1:44" ht="13.5" thickBot="1">
      <c r="A33" s="627" t="s">
        <v>1456</v>
      </c>
      <c r="B33" s="262"/>
      <c r="C33" s="262"/>
      <c r="D33" s="262"/>
      <c r="E33" s="262"/>
      <c r="F33" s="262"/>
      <c r="G33" s="323">
        <v>15741</v>
      </c>
      <c r="H33" s="323">
        <v>12965</v>
      </c>
      <c r="I33" s="323">
        <v>0</v>
      </c>
      <c r="J33" s="323">
        <v>0</v>
      </c>
      <c r="K33" s="252">
        <f t="shared" ref="K33" si="104">SUM(G33:J33)</f>
        <v>28706</v>
      </c>
      <c r="L33" s="253">
        <f>+'Schedule 3B_Income_Eastern'!CS39+'Schedule 3B_Income_Eastern'!CS41+'Schedule 3B_Income_Eastern'!CS47+'Schedule 3B_Income_Eastern'!CS54+SUM('Schedule 3B_Income_Eastern'!CS57:CS60)</f>
        <v>13489732.289015345</v>
      </c>
      <c r="M33" s="253">
        <f>+'Schedule 3B_Income_Eastern'!CT39+'Schedule 3B_Income_Eastern'!CT41+'Schedule 3B_Income_Eastern'!CT47+'Schedule 3B_Income_Eastern'!CT54+SUM('Schedule 3B_Income_Eastern'!CT57:CT60)</f>
        <v>13530602.709982246</v>
      </c>
      <c r="N33" s="253">
        <f>+'Schedule 3B_Income_Eastern'!CU39+'Schedule 3B_Income_Eastern'!CU41+'Schedule 3B_Income_Eastern'!CU47+'Schedule 3B_Income_Eastern'!CU54+SUM('Schedule 3B_Income_Eastern'!CU57:CU60)</f>
        <v>0</v>
      </c>
      <c r="O33" s="253">
        <f>+'Schedule 3B_Income_Eastern'!CV39+'Schedule 3B_Income_Eastern'!CV41+'Schedule 3B_Income_Eastern'!CV47+'Schedule 3B_Income_Eastern'!CV54+SUM('Schedule 3B_Income_Eastern'!CV57:CV60)</f>
        <v>0</v>
      </c>
      <c r="P33" s="253">
        <f t="shared" ref="P33" si="105">SUM(L33:O33)</f>
        <v>27020334.998997591</v>
      </c>
      <c r="Q33" s="260"/>
      <c r="R33" s="260"/>
      <c r="S33" s="260"/>
      <c r="T33" s="260"/>
      <c r="U33" s="260"/>
      <c r="V33" s="255">
        <f t="shared" ref="V33" si="106">IF(B33=0,0,G33/B33)</f>
        <v>0</v>
      </c>
      <c r="W33" s="255">
        <f t="shared" ref="W33" si="107">IF(C33=0,0,H33/C33)</f>
        <v>0</v>
      </c>
      <c r="X33" s="255">
        <f t="shared" ref="X33" si="108">IF(D33=0,0,I33/D33)</f>
        <v>0</v>
      </c>
      <c r="Y33" s="255">
        <f t="shared" ref="Y33" si="109">IF(E33=0,0,J33/E33)</f>
        <v>0</v>
      </c>
      <c r="Z33" s="255">
        <f t="shared" ref="Z33" si="110">IF(F33=0,0,K33/F33)</f>
        <v>0</v>
      </c>
      <c r="AA33" s="254">
        <f t="shared" si="10"/>
        <v>4058.4405818275573</v>
      </c>
      <c r="AB33" s="254">
        <f>IF($C$10=0,0,(H33/$C$10)*12000)</f>
        <v>3489.5926789879773</v>
      </c>
      <c r="AC33" s="254">
        <f>IF($D$10=0,0,(I33/$D$10)*12000)</f>
        <v>0</v>
      </c>
      <c r="AD33" s="254">
        <f>IF($E$10=0,0,(J33/$E$10)*12000)</f>
        <v>0</v>
      </c>
      <c r="AE33" s="254">
        <f>IF($F$10=0,0,(K33/$F$10)*12000)</f>
        <v>3780.1310259308439</v>
      </c>
      <c r="AF33" s="256">
        <f t="shared" si="15"/>
        <v>856.98064220922083</v>
      </c>
      <c r="AG33" s="256">
        <f t="shared" si="16"/>
        <v>1043.6253536430579</v>
      </c>
      <c r="AH33" s="256">
        <f t="shared" si="17"/>
        <v>0</v>
      </c>
      <c r="AI33" s="256">
        <f t="shared" si="18"/>
        <v>0</v>
      </c>
      <c r="AJ33" s="257">
        <f t="shared" si="19"/>
        <v>941.27830415235815</v>
      </c>
      <c r="AK33" s="256">
        <f>IF(B$10=0,0,L33/B$10)</f>
        <v>289.83375134854532</v>
      </c>
      <c r="AL33" s="256">
        <f>IF(C$10=0,0,M33/C$10)</f>
        <v>303.48561613992121</v>
      </c>
      <c r="AM33" s="256">
        <f>IF(D$10=0,0,N33/D$10)</f>
        <v>0</v>
      </c>
      <c r="AN33" s="256">
        <f>IF(E$10=0,0,O33/E$10)</f>
        <v>0</v>
      </c>
      <c r="AO33" s="258">
        <f>IF(F$10=0,0,P33/F$10)</f>
        <v>296.51294346349152</v>
      </c>
      <c r="AR33" s="316"/>
    </row>
    <row r="34" spans="1:44" ht="13.5" thickBot="1">
      <c r="A34" s="616" t="s">
        <v>53</v>
      </c>
      <c r="B34" s="617">
        <f>SUM(B15:B33)</f>
        <v>2171</v>
      </c>
      <c r="C34" s="617">
        <f t="shared" ref="C34:P34" si="111">SUM(C15:C33)</f>
        <v>1736</v>
      </c>
      <c r="D34" s="617">
        <f t="shared" si="111"/>
        <v>0</v>
      </c>
      <c r="E34" s="617">
        <f t="shared" si="111"/>
        <v>0</v>
      </c>
      <c r="F34" s="617">
        <f t="shared" si="111"/>
        <v>3907</v>
      </c>
      <c r="G34" s="617">
        <f t="shared" si="111"/>
        <v>16403921</v>
      </c>
      <c r="H34" s="617">
        <f t="shared" si="111"/>
        <v>15589132</v>
      </c>
      <c r="I34" s="617">
        <f t="shared" si="111"/>
        <v>0</v>
      </c>
      <c r="J34" s="617">
        <f t="shared" si="111"/>
        <v>0</v>
      </c>
      <c r="K34" s="618">
        <f t="shared" si="111"/>
        <v>31993053</v>
      </c>
      <c r="L34" s="619">
        <f t="shared" si="111"/>
        <v>195863128.62063873</v>
      </c>
      <c r="M34" s="619">
        <f t="shared" si="111"/>
        <v>196012588.84178203</v>
      </c>
      <c r="N34" s="619">
        <f t="shared" si="111"/>
        <v>0</v>
      </c>
      <c r="O34" s="619">
        <f t="shared" si="111"/>
        <v>0</v>
      </c>
      <c r="P34" s="619">
        <f t="shared" si="111"/>
        <v>391875717.46242076</v>
      </c>
      <c r="Q34" s="622"/>
      <c r="R34" s="622"/>
      <c r="S34" s="622"/>
      <c r="T34" s="622"/>
      <c r="U34" s="622"/>
      <c r="V34" s="622"/>
      <c r="W34" s="622"/>
      <c r="X34" s="622"/>
      <c r="Y34" s="622"/>
      <c r="Z34" s="622"/>
      <c r="AA34" s="620">
        <f t="shared" ref="AA34" si="112">IF($B$10=0,0,(G34/$B$10)*12000)</f>
        <v>4229358.9154115552</v>
      </c>
      <c r="AB34" s="620">
        <f>IF($C$10=0,0,(H34/$C$10)*12000)</f>
        <v>4195890.5436928039</v>
      </c>
      <c r="AC34" s="620">
        <f>IF($D$10=0,0,(I34/$D$10)*12000)</f>
        <v>0</v>
      </c>
      <c r="AD34" s="620">
        <f>IF($E$10=0,0,(J34/$E$10)*12000)</f>
        <v>0</v>
      </c>
      <c r="AE34" s="620">
        <f>IF($F$10=0,0,(K34/$F$10)*12000)</f>
        <v>4212984.4722200884</v>
      </c>
      <c r="AF34" s="621">
        <f t="shared" ref="AF34" si="113">IF(G34=0,0,L34/G34)</f>
        <v>11.940019012566491</v>
      </c>
      <c r="AG34" s="621">
        <f t="shared" ref="AG34" si="114">IF(H34=0,0,M34/H34)</f>
        <v>12.573669197347359</v>
      </c>
      <c r="AH34" s="621">
        <f t="shared" ref="AH34" si="115">IF(I34=0,0,N34/I34)</f>
        <v>0</v>
      </c>
      <c r="AI34" s="621">
        <f t="shared" ref="AI34" si="116">IF(J34=0,0,O34/J34)</f>
        <v>0</v>
      </c>
      <c r="AJ34" s="621">
        <f t="shared" ref="AJ34" si="117">IF(K34=0,0,P34/K34)</f>
        <v>12.248775303264141</v>
      </c>
      <c r="AK34" s="623"/>
      <c r="AL34" s="623"/>
      <c r="AM34" s="623"/>
      <c r="AN34" s="623"/>
      <c r="AO34" s="624"/>
    </row>
  </sheetData>
  <sheetProtection algorithmName="SHA-512" hashValue="RG8+SZIpJXOqYya9r5rs7TWw243u9BB6diT39y8IWj2pcEEQ4KMXCCNwLviCrTiSysZfeYYPIN//MlVh7OLIAg==" saltValue="1IV3zcsZ/rqyh3YgyyCU5g==" spinCount="100000" sheet="1" formatColumns="0"/>
  <mergeCells count="1">
    <mergeCell ref="D1:E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34"/>
  <sheetViews>
    <sheetView zoomScale="60" zoomScaleNormal="60" workbookViewId="0">
      <selection activeCell="G15" sqref="G15:J33"/>
    </sheetView>
  </sheetViews>
  <sheetFormatPr defaultRowHeight="12.75"/>
  <cols>
    <col min="1" max="1" width="52.42578125" style="316" bestFit="1" customWidth="1"/>
    <col min="2" max="11" width="12.42578125" style="324" customWidth="1"/>
    <col min="12" max="16" width="16.42578125" style="325" customWidth="1"/>
    <col min="17" max="21" width="8.7109375" style="326"/>
    <col min="22" max="26" width="13" style="326" customWidth="1"/>
    <col min="27" max="31" width="13.42578125" style="326" customWidth="1"/>
    <col min="32" max="36" width="15.42578125" style="315" customWidth="1"/>
    <col min="37" max="41" width="12.5703125" style="315" customWidth="1"/>
    <col min="42" max="43" width="8.7109375" style="316"/>
    <col min="44" max="44" width="8.7109375" style="317"/>
    <col min="45" max="287" width="8.7109375" style="316"/>
    <col min="288" max="288" width="11.42578125" style="316" customWidth="1"/>
    <col min="289" max="289" width="39.42578125" style="316" customWidth="1"/>
    <col min="290" max="291" width="12.42578125" style="316" customWidth="1"/>
    <col min="292" max="292" width="16.42578125" style="316" customWidth="1"/>
    <col min="293" max="293" width="8.7109375" style="316"/>
    <col min="294" max="294" width="13" style="316" customWidth="1"/>
    <col min="295" max="295" width="13.42578125" style="316" bestFit="1" customWidth="1"/>
    <col min="296" max="296" width="15.42578125" style="316" bestFit="1" customWidth="1"/>
    <col min="297" max="297" width="12.5703125" style="316" bestFit="1" customWidth="1"/>
    <col min="298" max="543" width="8.7109375" style="316"/>
    <col min="544" max="544" width="11.42578125" style="316" customWidth="1"/>
    <col min="545" max="545" width="39.42578125" style="316" customWidth="1"/>
    <col min="546" max="547" width="12.42578125" style="316" customWidth="1"/>
    <col min="548" max="548" width="16.42578125" style="316" customWidth="1"/>
    <col min="549" max="549" width="8.7109375" style="316"/>
    <col min="550" max="550" width="13" style="316" customWidth="1"/>
    <col min="551" max="551" width="13.42578125" style="316" bestFit="1" customWidth="1"/>
    <col min="552" max="552" width="15.42578125" style="316" bestFit="1" customWidth="1"/>
    <col min="553" max="553" width="12.5703125" style="316" bestFit="1" customWidth="1"/>
    <col min="554" max="799" width="8.7109375" style="316"/>
    <col min="800" max="800" width="11.42578125" style="316" customWidth="1"/>
    <col min="801" max="801" width="39.42578125" style="316" customWidth="1"/>
    <col min="802" max="803" width="12.42578125" style="316" customWidth="1"/>
    <col min="804" max="804" width="16.42578125" style="316" customWidth="1"/>
    <col min="805" max="805" width="8.7109375" style="316"/>
    <col min="806" max="806" width="13" style="316" customWidth="1"/>
    <col min="807" max="807" width="13.42578125" style="316" bestFit="1" customWidth="1"/>
    <col min="808" max="808" width="15.42578125" style="316" bestFit="1" customWidth="1"/>
    <col min="809" max="809" width="12.5703125" style="316" bestFit="1" customWidth="1"/>
    <col min="810" max="1055" width="8.7109375" style="316"/>
    <col min="1056" max="1056" width="11.42578125" style="316" customWidth="1"/>
    <col min="1057" max="1057" width="39.42578125" style="316" customWidth="1"/>
    <col min="1058" max="1059" width="12.42578125" style="316" customWidth="1"/>
    <col min="1060" max="1060" width="16.42578125" style="316" customWidth="1"/>
    <col min="1061" max="1061" width="8.7109375" style="316"/>
    <col min="1062" max="1062" width="13" style="316" customWidth="1"/>
    <col min="1063" max="1063" width="13.42578125" style="316" bestFit="1" customWidth="1"/>
    <col min="1064" max="1064" width="15.42578125" style="316" bestFit="1" customWidth="1"/>
    <col min="1065" max="1065" width="12.5703125" style="316" bestFit="1" customWidth="1"/>
    <col min="1066" max="1311" width="8.7109375" style="316"/>
    <col min="1312" max="1312" width="11.42578125" style="316" customWidth="1"/>
    <col min="1313" max="1313" width="39.42578125" style="316" customWidth="1"/>
    <col min="1314" max="1315" width="12.42578125" style="316" customWidth="1"/>
    <col min="1316" max="1316" width="16.42578125" style="316" customWidth="1"/>
    <col min="1317" max="1317" width="8.7109375" style="316"/>
    <col min="1318" max="1318" width="13" style="316" customWidth="1"/>
    <col min="1319" max="1319" width="13.42578125" style="316" bestFit="1" customWidth="1"/>
    <col min="1320" max="1320" width="15.42578125" style="316" bestFit="1" customWidth="1"/>
    <col min="1321" max="1321" width="12.5703125" style="316" bestFit="1" customWidth="1"/>
    <col min="1322" max="1567" width="8.7109375" style="316"/>
    <col min="1568" max="1568" width="11.42578125" style="316" customWidth="1"/>
    <col min="1569" max="1569" width="39.42578125" style="316" customWidth="1"/>
    <col min="1570" max="1571" width="12.42578125" style="316" customWidth="1"/>
    <col min="1572" max="1572" width="16.42578125" style="316" customWidth="1"/>
    <col min="1573" max="1573" width="8.7109375" style="316"/>
    <col min="1574" max="1574" width="13" style="316" customWidth="1"/>
    <col min="1575" max="1575" width="13.42578125" style="316" bestFit="1" customWidth="1"/>
    <col min="1576" max="1576" width="15.42578125" style="316" bestFit="1" customWidth="1"/>
    <col min="1577" max="1577" width="12.5703125" style="316" bestFit="1" customWidth="1"/>
    <col min="1578" max="1823" width="8.7109375" style="316"/>
    <col min="1824" max="1824" width="11.42578125" style="316" customWidth="1"/>
    <col min="1825" max="1825" width="39.42578125" style="316" customWidth="1"/>
    <col min="1826" max="1827" width="12.42578125" style="316" customWidth="1"/>
    <col min="1828" max="1828" width="16.42578125" style="316" customWidth="1"/>
    <col min="1829" max="1829" width="8.7109375" style="316"/>
    <col min="1830" max="1830" width="13" style="316" customWidth="1"/>
    <col min="1831" max="1831" width="13.42578125" style="316" bestFit="1" customWidth="1"/>
    <col min="1832" max="1832" width="15.42578125" style="316" bestFit="1" customWidth="1"/>
    <col min="1833" max="1833" width="12.5703125" style="316" bestFit="1" customWidth="1"/>
    <col min="1834" max="2079" width="8.7109375" style="316"/>
    <col min="2080" max="2080" width="11.42578125" style="316" customWidth="1"/>
    <col min="2081" max="2081" width="39.42578125" style="316" customWidth="1"/>
    <col min="2082" max="2083" width="12.42578125" style="316" customWidth="1"/>
    <col min="2084" max="2084" width="16.42578125" style="316" customWidth="1"/>
    <col min="2085" max="2085" width="8.7109375" style="316"/>
    <col min="2086" max="2086" width="13" style="316" customWidth="1"/>
    <col min="2087" max="2087" width="13.42578125" style="316" bestFit="1" customWidth="1"/>
    <col min="2088" max="2088" width="15.42578125" style="316" bestFit="1" customWidth="1"/>
    <col min="2089" max="2089" width="12.5703125" style="316" bestFit="1" customWidth="1"/>
    <col min="2090" max="2335" width="8.7109375" style="316"/>
    <col min="2336" max="2336" width="11.42578125" style="316" customWidth="1"/>
    <col min="2337" max="2337" width="39.42578125" style="316" customWidth="1"/>
    <col min="2338" max="2339" width="12.42578125" style="316" customWidth="1"/>
    <col min="2340" max="2340" width="16.42578125" style="316" customWidth="1"/>
    <col min="2341" max="2341" width="8.7109375" style="316"/>
    <col min="2342" max="2342" width="13" style="316" customWidth="1"/>
    <col min="2343" max="2343" width="13.42578125" style="316" bestFit="1" customWidth="1"/>
    <col min="2344" max="2344" width="15.42578125" style="316" bestFit="1" customWidth="1"/>
    <col min="2345" max="2345" width="12.5703125" style="316" bestFit="1" customWidth="1"/>
    <col min="2346" max="2591" width="8.7109375" style="316"/>
    <col min="2592" max="2592" width="11.42578125" style="316" customWidth="1"/>
    <col min="2593" max="2593" width="39.42578125" style="316" customWidth="1"/>
    <col min="2594" max="2595" width="12.42578125" style="316" customWidth="1"/>
    <col min="2596" max="2596" width="16.42578125" style="316" customWidth="1"/>
    <col min="2597" max="2597" width="8.7109375" style="316"/>
    <col min="2598" max="2598" width="13" style="316" customWidth="1"/>
    <col min="2599" max="2599" width="13.42578125" style="316" bestFit="1" customWidth="1"/>
    <col min="2600" max="2600" width="15.42578125" style="316" bestFit="1" customWidth="1"/>
    <col min="2601" max="2601" width="12.5703125" style="316" bestFit="1" customWidth="1"/>
    <col min="2602" max="2847" width="8.7109375" style="316"/>
    <col min="2848" max="2848" width="11.42578125" style="316" customWidth="1"/>
    <col min="2849" max="2849" width="39.42578125" style="316" customWidth="1"/>
    <col min="2850" max="2851" width="12.42578125" style="316" customWidth="1"/>
    <col min="2852" max="2852" width="16.42578125" style="316" customWidth="1"/>
    <col min="2853" max="2853" width="8.7109375" style="316"/>
    <col min="2854" max="2854" width="13" style="316" customWidth="1"/>
    <col min="2855" max="2855" width="13.42578125" style="316" bestFit="1" customWidth="1"/>
    <col min="2856" max="2856" width="15.42578125" style="316" bestFit="1" customWidth="1"/>
    <col min="2857" max="2857" width="12.5703125" style="316" bestFit="1" customWidth="1"/>
    <col min="2858" max="3103" width="8.7109375" style="316"/>
    <col min="3104" max="3104" width="11.42578125" style="316" customWidth="1"/>
    <col min="3105" max="3105" width="39.42578125" style="316" customWidth="1"/>
    <col min="3106" max="3107" width="12.42578125" style="316" customWidth="1"/>
    <col min="3108" max="3108" width="16.42578125" style="316" customWidth="1"/>
    <col min="3109" max="3109" width="8.7109375" style="316"/>
    <col min="3110" max="3110" width="13" style="316" customWidth="1"/>
    <col min="3111" max="3111" width="13.42578125" style="316" bestFit="1" customWidth="1"/>
    <col min="3112" max="3112" width="15.42578125" style="316" bestFit="1" customWidth="1"/>
    <col min="3113" max="3113" width="12.5703125" style="316" bestFit="1" customWidth="1"/>
    <col min="3114" max="3359" width="8.7109375" style="316"/>
    <col min="3360" max="3360" width="11.42578125" style="316" customWidth="1"/>
    <col min="3361" max="3361" width="39.42578125" style="316" customWidth="1"/>
    <col min="3362" max="3363" width="12.42578125" style="316" customWidth="1"/>
    <col min="3364" max="3364" width="16.42578125" style="316" customWidth="1"/>
    <col min="3365" max="3365" width="8.7109375" style="316"/>
    <col min="3366" max="3366" width="13" style="316" customWidth="1"/>
    <col min="3367" max="3367" width="13.42578125" style="316" bestFit="1" customWidth="1"/>
    <col min="3368" max="3368" width="15.42578125" style="316" bestFit="1" customWidth="1"/>
    <col min="3369" max="3369" width="12.5703125" style="316" bestFit="1" customWidth="1"/>
    <col min="3370" max="3615" width="8.7109375" style="316"/>
    <col min="3616" max="3616" width="11.42578125" style="316" customWidth="1"/>
    <col min="3617" max="3617" width="39.42578125" style="316" customWidth="1"/>
    <col min="3618" max="3619" width="12.42578125" style="316" customWidth="1"/>
    <col min="3620" max="3620" width="16.42578125" style="316" customWidth="1"/>
    <col min="3621" max="3621" width="8.7109375" style="316"/>
    <col min="3622" max="3622" width="13" style="316" customWidth="1"/>
    <col min="3623" max="3623" width="13.42578125" style="316" bestFit="1" customWidth="1"/>
    <col min="3624" max="3624" width="15.42578125" style="316" bestFit="1" customWidth="1"/>
    <col min="3625" max="3625" width="12.5703125" style="316" bestFit="1" customWidth="1"/>
    <col min="3626" max="3871" width="8.7109375" style="316"/>
    <col min="3872" max="3872" width="11.42578125" style="316" customWidth="1"/>
    <col min="3873" max="3873" width="39.42578125" style="316" customWidth="1"/>
    <col min="3874" max="3875" width="12.42578125" style="316" customWidth="1"/>
    <col min="3876" max="3876" width="16.42578125" style="316" customWidth="1"/>
    <col min="3877" max="3877" width="8.7109375" style="316"/>
    <col min="3878" max="3878" width="13" style="316" customWidth="1"/>
    <col min="3879" max="3879" width="13.42578125" style="316" bestFit="1" customWidth="1"/>
    <col min="3880" max="3880" width="15.42578125" style="316" bestFit="1" customWidth="1"/>
    <col min="3881" max="3881" width="12.5703125" style="316" bestFit="1" customWidth="1"/>
    <col min="3882" max="4127" width="8.7109375" style="316"/>
    <col min="4128" max="4128" width="11.42578125" style="316" customWidth="1"/>
    <col min="4129" max="4129" width="39.42578125" style="316" customWidth="1"/>
    <col min="4130" max="4131" width="12.42578125" style="316" customWidth="1"/>
    <col min="4132" max="4132" width="16.42578125" style="316" customWidth="1"/>
    <col min="4133" max="4133" width="8.7109375" style="316"/>
    <col min="4134" max="4134" width="13" style="316" customWidth="1"/>
    <col min="4135" max="4135" width="13.42578125" style="316" bestFit="1" customWidth="1"/>
    <col min="4136" max="4136" width="15.42578125" style="316" bestFit="1" customWidth="1"/>
    <col min="4137" max="4137" width="12.5703125" style="316" bestFit="1" customWidth="1"/>
    <col min="4138" max="4383" width="8.7109375" style="316"/>
    <col min="4384" max="4384" width="11.42578125" style="316" customWidth="1"/>
    <col min="4385" max="4385" width="39.42578125" style="316" customWidth="1"/>
    <col min="4386" max="4387" width="12.42578125" style="316" customWidth="1"/>
    <col min="4388" max="4388" width="16.42578125" style="316" customWidth="1"/>
    <col min="4389" max="4389" width="8.7109375" style="316"/>
    <col min="4390" max="4390" width="13" style="316" customWidth="1"/>
    <col min="4391" max="4391" width="13.42578125" style="316" bestFit="1" customWidth="1"/>
    <col min="4392" max="4392" width="15.42578125" style="316" bestFit="1" customWidth="1"/>
    <col min="4393" max="4393" width="12.5703125" style="316" bestFit="1" customWidth="1"/>
    <col min="4394" max="4639" width="8.7109375" style="316"/>
    <col min="4640" max="4640" width="11.42578125" style="316" customWidth="1"/>
    <col min="4641" max="4641" width="39.42578125" style="316" customWidth="1"/>
    <col min="4642" max="4643" width="12.42578125" style="316" customWidth="1"/>
    <col min="4644" max="4644" width="16.42578125" style="316" customWidth="1"/>
    <col min="4645" max="4645" width="8.7109375" style="316"/>
    <col min="4646" max="4646" width="13" style="316" customWidth="1"/>
    <col min="4647" max="4647" width="13.42578125" style="316" bestFit="1" customWidth="1"/>
    <col min="4648" max="4648" width="15.42578125" style="316" bestFit="1" customWidth="1"/>
    <col min="4649" max="4649" width="12.5703125" style="316" bestFit="1" customWidth="1"/>
    <col min="4650" max="4895" width="8.7109375" style="316"/>
    <col min="4896" max="4896" width="11.42578125" style="316" customWidth="1"/>
    <col min="4897" max="4897" width="39.42578125" style="316" customWidth="1"/>
    <col min="4898" max="4899" width="12.42578125" style="316" customWidth="1"/>
    <col min="4900" max="4900" width="16.42578125" style="316" customWidth="1"/>
    <col min="4901" max="4901" width="8.7109375" style="316"/>
    <col min="4902" max="4902" width="13" style="316" customWidth="1"/>
    <col min="4903" max="4903" width="13.42578125" style="316" bestFit="1" customWidth="1"/>
    <col min="4904" max="4904" width="15.42578125" style="316" bestFit="1" customWidth="1"/>
    <col min="4905" max="4905" width="12.5703125" style="316" bestFit="1" customWidth="1"/>
    <col min="4906" max="5151" width="8.7109375" style="316"/>
    <col min="5152" max="5152" width="11.42578125" style="316" customWidth="1"/>
    <col min="5153" max="5153" width="39.42578125" style="316" customWidth="1"/>
    <col min="5154" max="5155" width="12.42578125" style="316" customWidth="1"/>
    <col min="5156" max="5156" width="16.42578125" style="316" customWidth="1"/>
    <col min="5157" max="5157" width="8.7109375" style="316"/>
    <col min="5158" max="5158" width="13" style="316" customWidth="1"/>
    <col min="5159" max="5159" width="13.42578125" style="316" bestFit="1" customWidth="1"/>
    <col min="5160" max="5160" width="15.42578125" style="316" bestFit="1" customWidth="1"/>
    <col min="5161" max="5161" width="12.5703125" style="316" bestFit="1" customWidth="1"/>
    <col min="5162" max="5407" width="8.7109375" style="316"/>
    <col min="5408" max="5408" width="11.42578125" style="316" customWidth="1"/>
    <col min="5409" max="5409" width="39.42578125" style="316" customWidth="1"/>
    <col min="5410" max="5411" width="12.42578125" style="316" customWidth="1"/>
    <col min="5412" max="5412" width="16.42578125" style="316" customWidth="1"/>
    <col min="5413" max="5413" width="8.7109375" style="316"/>
    <col min="5414" max="5414" width="13" style="316" customWidth="1"/>
    <col min="5415" max="5415" width="13.42578125" style="316" bestFit="1" customWidth="1"/>
    <col min="5416" max="5416" width="15.42578125" style="316" bestFit="1" customWidth="1"/>
    <col min="5417" max="5417" width="12.5703125" style="316" bestFit="1" customWidth="1"/>
    <col min="5418" max="5663" width="8.7109375" style="316"/>
    <col min="5664" max="5664" width="11.42578125" style="316" customWidth="1"/>
    <col min="5665" max="5665" width="39.42578125" style="316" customWidth="1"/>
    <col min="5666" max="5667" width="12.42578125" style="316" customWidth="1"/>
    <col min="5668" max="5668" width="16.42578125" style="316" customWidth="1"/>
    <col min="5669" max="5669" width="8.7109375" style="316"/>
    <col min="5670" max="5670" width="13" style="316" customWidth="1"/>
    <col min="5671" max="5671" width="13.42578125" style="316" bestFit="1" customWidth="1"/>
    <col min="5672" max="5672" width="15.42578125" style="316" bestFit="1" customWidth="1"/>
    <col min="5673" max="5673" width="12.5703125" style="316" bestFit="1" customWidth="1"/>
    <col min="5674" max="5919" width="8.7109375" style="316"/>
    <col min="5920" max="5920" width="11.42578125" style="316" customWidth="1"/>
    <col min="5921" max="5921" width="39.42578125" style="316" customWidth="1"/>
    <col min="5922" max="5923" width="12.42578125" style="316" customWidth="1"/>
    <col min="5924" max="5924" width="16.42578125" style="316" customWidth="1"/>
    <col min="5925" max="5925" width="8.7109375" style="316"/>
    <col min="5926" max="5926" width="13" style="316" customWidth="1"/>
    <col min="5927" max="5927" width="13.42578125" style="316" bestFit="1" customWidth="1"/>
    <col min="5928" max="5928" width="15.42578125" style="316" bestFit="1" customWidth="1"/>
    <col min="5929" max="5929" width="12.5703125" style="316" bestFit="1" customWidth="1"/>
    <col min="5930" max="6175" width="8.7109375" style="316"/>
    <col min="6176" max="6176" width="11.42578125" style="316" customWidth="1"/>
    <col min="6177" max="6177" width="39.42578125" style="316" customWidth="1"/>
    <col min="6178" max="6179" width="12.42578125" style="316" customWidth="1"/>
    <col min="6180" max="6180" width="16.42578125" style="316" customWidth="1"/>
    <col min="6181" max="6181" width="8.7109375" style="316"/>
    <col min="6182" max="6182" width="13" style="316" customWidth="1"/>
    <col min="6183" max="6183" width="13.42578125" style="316" bestFit="1" customWidth="1"/>
    <col min="6184" max="6184" width="15.42578125" style="316" bestFit="1" customWidth="1"/>
    <col min="6185" max="6185" width="12.5703125" style="316" bestFit="1" customWidth="1"/>
    <col min="6186" max="6431" width="8.7109375" style="316"/>
    <col min="6432" max="6432" width="11.42578125" style="316" customWidth="1"/>
    <col min="6433" max="6433" width="39.42578125" style="316" customWidth="1"/>
    <col min="6434" max="6435" width="12.42578125" style="316" customWidth="1"/>
    <col min="6436" max="6436" width="16.42578125" style="316" customWidth="1"/>
    <col min="6437" max="6437" width="8.7109375" style="316"/>
    <col min="6438" max="6438" width="13" style="316" customWidth="1"/>
    <col min="6439" max="6439" width="13.42578125" style="316" bestFit="1" customWidth="1"/>
    <col min="6440" max="6440" width="15.42578125" style="316" bestFit="1" customWidth="1"/>
    <col min="6441" max="6441" width="12.5703125" style="316" bestFit="1" customWidth="1"/>
    <col min="6442" max="6687" width="8.7109375" style="316"/>
    <col min="6688" max="6688" width="11.42578125" style="316" customWidth="1"/>
    <col min="6689" max="6689" width="39.42578125" style="316" customWidth="1"/>
    <col min="6690" max="6691" width="12.42578125" style="316" customWidth="1"/>
    <col min="6692" max="6692" width="16.42578125" style="316" customWidth="1"/>
    <col min="6693" max="6693" width="8.7109375" style="316"/>
    <col min="6694" max="6694" width="13" style="316" customWidth="1"/>
    <col min="6695" max="6695" width="13.42578125" style="316" bestFit="1" customWidth="1"/>
    <col min="6696" max="6696" width="15.42578125" style="316" bestFit="1" customWidth="1"/>
    <col min="6697" max="6697" width="12.5703125" style="316" bestFit="1" customWidth="1"/>
    <col min="6698" max="6943" width="8.7109375" style="316"/>
    <col min="6944" max="6944" width="11.42578125" style="316" customWidth="1"/>
    <col min="6945" max="6945" width="39.42578125" style="316" customWidth="1"/>
    <col min="6946" max="6947" width="12.42578125" style="316" customWidth="1"/>
    <col min="6948" max="6948" width="16.42578125" style="316" customWidth="1"/>
    <col min="6949" max="6949" width="8.7109375" style="316"/>
    <col min="6950" max="6950" width="13" style="316" customWidth="1"/>
    <col min="6951" max="6951" width="13.42578125" style="316" bestFit="1" customWidth="1"/>
    <col min="6952" max="6952" width="15.42578125" style="316" bestFit="1" customWidth="1"/>
    <col min="6953" max="6953" width="12.5703125" style="316" bestFit="1" customWidth="1"/>
    <col min="6954" max="7199" width="8.7109375" style="316"/>
    <col min="7200" max="7200" width="11.42578125" style="316" customWidth="1"/>
    <col min="7201" max="7201" width="39.42578125" style="316" customWidth="1"/>
    <col min="7202" max="7203" width="12.42578125" style="316" customWidth="1"/>
    <col min="7204" max="7204" width="16.42578125" style="316" customWidth="1"/>
    <col min="7205" max="7205" width="8.7109375" style="316"/>
    <col min="7206" max="7206" width="13" style="316" customWidth="1"/>
    <col min="7207" max="7207" width="13.42578125" style="316" bestFit="1" customWidth="1"/>
    <col min="7208" max="7208" width="15.42578125" style="316" bestFit="1" customWidth="1"/>
    <col min="7209" max="7209" width="12.5703125" style="316" bestFit="1" customWidth="1"/>
    <col min="7210" max="7455" width="8.7109375" style="316"/>
    <col min="7456" max="7456" width="11.42578125" style="316" customWidth="1"/>
    <col min="7457" max="7457" width="39.42578125" style="316" customWidth="1"/>
    <col min="7458" max="7459" width="12.42578125" style="316" customWidth="1"/>
    <col min="7460" max="7460" width="16.42578125" style="316" customWidth="1"/>
    <col min="7461" max="7461" width="8.7109375" style="316"/>
    <col min="7462" max="7462" width="13" style="316" customWidth="1"/>
    <col min="7463" max="7463" width="13.42578125" style="316" bestFit="1" customWidth="1"/>
    <col min="7464" max="7464" width="15.42578125" style="316" bestFit="1" customWidth="1"/>
    <col min="7465" max="7465" width="12.5703125" style="316" bestFit="1" customWidth="1"/>
    <col min="7466" max="7711" width="8.7109375" style="316"/>
    <col min="7712" max="7712" width="11.42578125" style="316" customWidth="1"/>
    <col min="7713" max="7713" width="39.42578125" style="316" customWidth="1"/>
    <col min="7714" max="7715" width="12.42578125" style="316" customWidth="1"/>
    <col min="7716" max="7716" width="16.42578125" style="316" customWidth="1"/>
    <col min="7717" max="7717" width="8.7109375" style="316"/>
    <col min="7718" max="7718" width="13" style="316" customWidth="1"/>
    <col min="7719" max="7719" width="13.42578125" style="316" bestFit="1" customWidth="1"/>
    <col min="7720" max="7720" width="15.42578125" style="316" bestFit="1" customWidth="1"/>
    <col min="7721" max="7721" width="12.5703125" style="316" bestFit="1" customWidth="1"/>
    <col min="7722" max="7967" width="8.7109375" style="316"/>
    <col min="7968" max="7968" width="11.42578125" style="316" customWidth="1"/>
    <col min="7969" max="7969" width="39.42578125" style="316" customWidth="1"/>
    <col min="7970" max="7971" width="12.42578125" style="316" customWidth="1"/>
    <col min="7972" max="7972" width="16.42578125" style="316" customWidth="1"/>
    <col min="7973" max="7973" width="8.7109375" style="316"/>
    <col min="7974" max="7974" width="13" style="316" customWidth="1"/>
    <col min="7975" max="7975" width="13.42578125" style="316" bestFit="1" customWidth="1"/>
    <col min="7976" max="7976" width="15.42578125" style="316" bestFit="1" customWidth="1"/>
    <col min="7977" max="7977" width="12.5703125" style="316" bestFit="1" customWidth="1"/>
    <col min="7978" max="8223" width="8.7109375" style="316"/>
    <col min="8224" max="8224" width="11.42578125" style="316" customWidth="1"/>
    <col min="8225" max="8225" width="39.42578125" style="316" customWidth="1"/>
    <col min="8226" max="8227" width="12.42578125" style="316" customWidth="1"/>
    <col min="8228" max="8228" width="16.42578125" style="316" customWidth="1"/>
    <col min="8229" max="8229" width="8.7109375" style="316"/>
    <col min="8230" max="8230" width="13" style="316" customWidth="1"/>
    <col min="8231" max="8231" width="13.42578125" style="316" bestFit="1" customWidth="1"/>
    <col min="8232" max="8232" width="15.42578125" style="316" bestFit="1" customWidth="1"/>
    <col min="8233" max="8233" width="12.5703125" style="316" bestFit="1" customWidth="1"/>
    <col min="8234" max="8479" width="8.7109375" style="316"/>
    <col min="8480" max="8480" width="11.42578125" style="316" customWidth="1"/>
    <col min="8481" max="8481" width="39.42578125" style="316" customWidth="1"/>
    <col min="8482" max="8483" width="12.42578125" style="316" customWidth="1"/>
    <col min="8484" max="8484" width="16.42578125" style="316" customWidth="1"/>
    <col min="8485" max="8485" width="8.7109375" style="316"/>
    <col min="8486" max="8486" width="13" style="316" customWidth="1"/>
    <col min="8487" max="8487" width="13.42578125" style="316" bestFit="1" customWidth="1"/>
    <col min="8488" max="8488" width="15.42578125" style="316" bestFit="1" customWidth="1"/>
    <col min="8489" max="8489" width="12.5703125" style="316" bestFit="1" customWidth="1"/>
    <col min="8490" max="8735" width="8.7109375" style="316"/>
    <col min="8736" max="8736" width="11.42578125" style="316" customWidth="1"/>
    <col min="8737" max="8737" width="39.42578125" style="316" customWidth="1"/>
    <col min="8738" max="8739" width="12.42578125" style="316" customWidth="1"/>
    <col min="8740" max="8740" width="16.42578125" style="316" customWidth="1"/>
    <col min="8741" max="8741" width="8.7109375" style="316"/>
    <col min="8742" max="8742" width="13" style="316" customWidth="1"/>
    <col min="8743" max="8743" width="13.42578125" style="316" bestFit="1" customWidth="1"/>
    <col min="8744" max="8744" width="15.42578125" style="316" bestFit="1" customWidth="1"/>
    <col min="8745" max="8745" width="12.5703125" style="316" bestFit="1" customWidth="1"/>
    <col min="8746" max="8991" width="8.7109375" style="316"/>
    <col min="8992" max="8992" width="11.42578125" style="316" customWidth="1"/>
    <col min="8993" max="8993" width="39.42578125" style="316" customWidth="1"/>
    <col min="8994" max="8995" width="12.42578125" style="316" customWidth="1"/>
    <col min="8996" max="8996" width="16.42578125" style="316" customWidth="1"/>
    <col min="8997" max="8997" width="8.7109375" style="316"/>
    <col min="8998" max="8998" width="13" style="316" customWidth="1"/>
    <col min="8999" max="8999" width="13.42578125" style="316" bestFit="1" customWidth="1"/>
    <col min="9000" max="9000" width="15.42578125" style="316" bestFit="1" customWidth="1"/>
    <col min="9001" max="9001" width="12.5703125" style="316" bestFit="1" customWidth="1"/>
    <col min="9002" max="9247" width="8.7109375" style="316"/>
    <col min="9248" max="9248" width="11.42578125" style="316" customWidth="1"/>
    <col min="9249" max="9249" width="39.42578125" style="316" customWidth="1"/>
    <col min="9250" max="9251" width="12.42578125" style="316" customWidth="1"/>
    <col min="9252" max="9252" width="16.42578125" style="316" customWidth="1"/>
    <col min="9253" max="9253" width="8.7109375" style="316"/>
    <col min="9254" max="9254" width="13" style="316" customWidth="1"/>
    <col min="9255" max="9255" width="13.42578125" style="316" bestFit="1" customWidth="1"/>
    <col min="9256" max="9256" width="15.42578125" style="316" bestFit="1" customWidth="1"/>
    <col min="9257" max="9257" width="12.5703125" style="316" bestFit="1" customWidth="1"/>
    <col min="9258" max="9503" width="8.7109375" style="316"/>
    <col min="9504" max="9504" width="11.42578125" style="316" customWidth="1"/>
    <col min="9505" max="9505" width="39.42578125" style="316" customWidth="1"/>
    <col min="9506" max="9507" width="12.42578125" style="316" customWidth="1"/>
    <col min="9508" max="9508" width="16.42578125" style="316" customWidth="1"/>
    <col min="9509" max="9509" width="8.7109375" style="316"/>
    <col min="9510" max="9510" width="13" style="316" customWidth="1"/>
    <col min="9511" max="9511" width="13.42578125" style="316" bestFit="1" customWidth="1"/>
    <col min="9512" max="9512" width="15.42578125" style="316" bestFit="1" customWidth="1"/>
    <col min="9513" max="9513" width="12.5703125" style="316" bestFit="1" customWidth="1"/>
    <col min="9514" max="9759" width="8.7109375" style="316"/>
    <col min="9760" max="9760" width="11.42578125" style="316" customWidth="1"/>
    <col min="9761" max="9761" width="39.42578125" style="316" customWidth="1"/>
    <col min="9762" max="9763" width="12.42578125" style="316" customWidth="1"/>
    <col min="9764" max="9764" width="16.42578125" style="316" customWidth="1"/>
    <col min="9765" max="9765" width="8.7109375" style="316"/>
    <col min="9766" max="9766" width="13" style="316" customWidth="1"/>
    <col min="9767" max="9767" width="13.42578125" style="316" bestFit="1" customWidth="1"/>
    <col min="9768" max="9768" width="15.42578125" style="316" bestFit="1" customWidth="1"/>
    <col min="9769" max="9769" width="12.5703125" style="316" bestFit="1" customWidth="1"/>
    <col min="9770" max="10015" width="8.7109375" style="316"/>
    <col min="10016" max="10016" width="11.42578125" style="316" customWidth="1"/>
    <col min="10017" max="10017" width="39.42578125" style="316" customWidth="1"/>
    <col min="10018" max="10019" width="12.42578125" style="316" customWidth="1"/>
    <col min="10020" max="10020" width="16.42578125" style="316" customWidth="1"/>
    <col min="10021" max="10021" width="8.7109375" style="316"/>
    <col min="10022" max="10022" width="13" style="316" customWidth="1"/>
    <col min="10023" max="10023" width="13.42578125" style="316" bestFit="1" customWidth="1"/>
    <col min="10024" max="10024" width="15.42578125" style="316" bestFit="1" customWidth="1"/>
    <col min="10025" max="10025" width="12.5703125" style="316" bestFit="1" customWidth="1"/>
    <col min="10026" max="10271" width="8.7109375" style="316"/>
    <col min="10272" max="10272" width="11.42578125" style="316" customWidth="1"/>
    <col min="10273" max="10273" width="39.42578125" style="316" customWidth="1"/>
    <col min="10274" max="10275" width="12.42578125" style="316" customWidth="1"/>
    <col min="10276" max="10276" width="16.42578125" style="316" customWidth="1"/>
    <col min="10277" max="10277" width="8.7109375" style="316"/>
    <col min="10278" max="10278" width="13" style="316" customWidth="1"/>
    <col min="10279" max="10279" width="13.42578125" style="316" bestFit="1" customWidth="1"/>
    <col min="10280" max="10280" width="15.42578125" style="316" bestFit="1" customWidth="1"/>
    <col min="10281" max="10281" width="12.5703125" style="316" bestFit="1" customWidth="1"/>
    <col min="10282" max="10527" width="8.7109375" style="316"/>
    <col min="10528" max="10528" width="11.42578125" style="316" customWidth="1"/>
    <col min="10529" max="10529" width="39.42578125" style="316" customWidth="1"/>
    <col min="10530" max="10531" width="12.42578125" style="316" customWidth="1"/>
    <col min="10532" max="10532" width="16.42578125" style="316" customWidth="1"/>
    <col min="10533" max="10533" width="8.7109375" style="316"/>
    <col min="10534" max="10534" width="13" style="316" customWidth="1"/>
    <col min="10535" max="10535" width="13.42578125" style="316" bestFit="1" customWidth="1"/>
    <col min="10536" max="10536" width="15.42578125" style="316" bestFit="1" customWidth="1"/>
    <col min="10537" max="10537" width="12.5703125" style="316" bestFit="1" customWidth="1"/>
    <col min="10538" max="10783" width="8.7109375" style="316"/>
    <col min="10784" max="10784" width="11.42578125" style="316" customWidth="1"/>
    <col min="10785" max="10785" width="39.42578125" style="316" customWidth="1"/>
    <col min="10786" max="10787" width="12.42578125" style="316" customWidth="1"/>
    <col min="10788" max="10788" width="16.42578125" style="316" customWidth="1"/>
    <col min="10789" max="10789" width="8.7109375" style="316"/>
    <col min="10790" max="10790" width="13" style="316" customWidth="1"/>
    <col min="10791" max="10791" width="13.42578125" style="316" bestFit="1" customWidth="1"/>
    <col min="10792" max="10792" width="15.42578125" style="316" bestFit="1" customWidth="1"/>
    <col min="10793" max="10793" width="12.5703125" style="316" bestFit="1" customWidth="1"/>
    <col min="10794" max="11039" width="8.7109375" style="316"/>
    <col min="11040" max="11040" width="11.42578125" style="316" customWidth="1"/>
    <col min="11041" max="11041" width="39.42578125" style="316" customWidth="1"/>
    <col min="11042" max="11043" width="12.42578125" style="316" customWidth="1"/>
    <col min="11044" max="11044" width="16.42578125" style="316" customWidth="1"/>
    <col min="11045" max="11045" width="8.7109375" style="316"/>
    <col min="11046" max="11046" width="13" style="316" customWidth="1"/>
    <col min="11047" max="11047" width="13.42578125" style="316" bestFit="1" customWidth="1"/>
    <col min="11048" max="11048" width="15.42578125" style="316" bestFit="1" customWidth="1"/>
    <col min="11049" max="11049" width="12.5703125" style="316" bestFit="1" customWidth="1"/>
    <col min="11050" max="11295" width="8.7109375" style="316"/>
    <col min="11296" max="11296" width="11.42578125" style="316" customWidth="1"/>
    <col min="11297" max="11297" width="39.42578125" style="316" customWidth="1"/>
    <col min="11298" max="11299" width="12.42578125" style="316" customWidth="1"/>
    <col min="11300" max="11300" width="16.42578125" style="316" customWidth="1"/>
    <col min="11301" max="11301" width="8.7109375" style="316"/>
    <col min="11302" max="11302" width="13" style="316" customWidth="1"/>
    <col min="11303" max="11303" width="13.42578125" style="316" bestFit="1" customWidth="1"/>
    <col min="11304" max="11304" width="15.42578125" style="316" bestFit="1" customWidth="1"/>
    <col min="11305" max="11305" width="12.5703125" style="316" bestFit="1" customWidth="1"/>
    <col min="11306" max="11551" width="8.7109375" style="316"/>
    <col min="11552" max="11552" width="11.42578125" style="316" customWidth="1"/>
    <col min="11553" max="11553" width="39.42578125" style="316" customWidth="1"/>
    <col min="11554" max="11555" width="12.42578125" style="316" customWidth="1"/>
    <col min="11556" max="11556" width="16.42578125" style="316" customWidth="1"/>
    <col min="11557" max="11557" width="8.7109375" style="316"/>
    <col min="11558" max="11558" width="13" style="316" customWidth="1"/>
    <col min="11559" max="11559" width="13.42578125" style="316" bestFit="1" customWidth="1"/>
    <col min="11560" max="11560" width="15.42578125" style="316" bestFit="1" customWidth="1"/>
    <col min="11561" max="11561" width="12.5703125" style="316" bestFit="1" customWidth="1"/>
    <col min="11562" max="11807" width="8.7109375" style="316"/>
    <col min="11808" max="11808" width="11.42578125" style="316" customWidth="1"/>
    <col min="11809" max="11809" width="39.42578125" style="316" customWidth="1"/>
    <col min="11810" max="11811" width="12.42578125" style="316" customWidth="1"/>
    <col min="11812" max="11812" width="16.42578125" style="316" customWidth="1"/>
    <col min="11813" max="11813" width="8.7109375" style="316"/>
    <col min="11814" max="11814" width="13" style="316" customWidth="1"/>
    <col min="11815" max="11815" width="13.42578125" style="316" bestFit="1" customWidth="1"/>
    <col min="11816" max="11816" width="15.42578125" style="316" bestFit="1" customWidth="1"/>
    <col min="11817" max="11817" width="12.5703125" style="316" bestFit="1" customWidth="1"/>
    <col min="11818" max="12063" width="8.7109375" style="316"/>
    <col min="12064" max="12064" width="11.42578125" style="316" customWidth="1"/>
    <col min="12065" max="12065" width="39.42578125" style="316" customWidth="1"/>
    <col min="12066" max="12067" width="12.42578125" style="316" customWidth="1"/>
    <col min="12068" max="12068" width="16.42578125" style="316" customWidth="1"/>
    <col min="12069" max="12069" width="8.7109375" style="316"/>
    <col min="12070" max="12070" width="13" style="316" customWidth="1"/>
    <col min="12071" max="12071" width="13.42578125" style="316" bestFit="1" customWidth="1"/>
    <col min="12072" max="12072" width="15.42578125" style="316" bestFit="1" customWidth="1"/>
    <col min="12073" max="12073" width="12.5703125" style="316" bestFit="1" customWidth="1"/>
    <col min="12074" max="12319" width="8.7109375" style="316"/>
    <col min="12320" max="12320" width="11.42578125" style="316" customWidth="1"/>
    <col min="12321" max="12321" width="39.42578125" style="316" customWidth="1"/>
    <col min="12322" max="12323" width="12.42578125" style="316" customWidth="1"/>
    <col min="12324" max="12324" width="16.42578125" style="316" customWidth="1"/>
    <col min="12325" max="12325" width="8.7109375" style="316"/>
    <col min="12326" max="12326" width="13" style="316" customWidth="1"/>
    <col min="12327" max="12327" width="13.42578125" style="316" bestFit="1" customWidth="1"/>
    <col min="12328" max="12328" width="15.42578125" style="316" bestFit="1" customWidth="1"/>
    <col min="12329" max="12329" width="12.5703125" style="316" bestFit="1" customWidth="1"/>
    <col min="12330" max="12575" width="8.7109375" style="316"/>
    <col min="12576" max="12576" width="11.42578125" style="316" customWidth="1"/>
    <col min="12577" max="12577" width="39.42578125" style="316" customWidth="1"/>
    <col min="12578" max="12579" width="12.42578125" style="316" customWidth="1"/>
    <col min="12580" max="12580" width="16.42578125" style="316" customWidth="1"/>
    <col min="12581" max="12581" width="8.7109375" style="316"/>
    <col min="12582" max="12582" width="13" style="316" customWidth="1"/>
    <col min="12583" max="12583" width="13.42578125" style="316" bestFit="1" customWidth="1"/>
    <col min="12584" max="12584" width="15.42578125" style="316" bestFit="1" customWidth="1"/>
    <col min="12585" max="12585" width="12.5703125" style="316" bestFit="1" customWidth="1"/>
    <col min="12586" max="12831" width="8.7109375" style="316"/>
    <col min="12832" max="12832" width="11.42578125" style="316" customWidth="1"/>
    <col min="12833" max="12833" width="39.42578125" style="316" customWidth="1"/>
    <col min="12834" max="12835" width="12.42578125" style="316" customWidth="1"/>
    <col min="12836" max="12836" width="16.42578125" style="316" customWidth="1"/>
    <col min="12837" max="12837" width="8.7109375" style="316"/>
    <col min="12838" max="12838" width="13" style="316" customWidth="1"/>
    <col min="12839" max="12839" width="13.42578125" style="316" bestFit="1" customWidth="1"/>
    <col min="12840" max="12840" width="15.42578125" style="316" bestFit="1" customWidth="1"/>
    <col min="12841" max="12841" width="12.5703125" style="316" bestFit="1" customWidth="1"/>
    <col min="12842" max="13087" width="8.7109375" style="316"/>
    <col min="13088" max="13088" width="11.42578125" style="316" customWidth="1"/>
    <col min="13089" max="13089" width="39.42578125" style="316" customWidth="1"/>
    <col min="13090" max="13091" width="12.42578125" style="316" customWidth="1"/>
    <col min="13092" max="13092" width="16.42578125" style="316" customWidth="1"/>
    <col min="13093" max="13093" width="8.7109375" style="316"/>
    <col min="13094" max="13094" width="13" style="316" customWidth="1"/>
    <col min="13095" max="13095" width="13.42578125" style="316" bestFit="1" customWidth="1"/>
    <col min="13096" max="13096" width="15.42578125" style="316" bestFit="1" customWidth="1"/>
    <col min="13097" max="13097" width="12.5703125" style="316" bestFit="1" customWidth="1"/>
    <col min="13098" max="13343" width="8.7109375" style="316"/>
    <col min="13344" max="13344" width="11.42578125" style="316" customWidth="1"/>
    <col min="13345" max="13345" width="39.42578125" style="316" customWidth="1"/>
    <col min="13346" max="13347" width="12.42578125" style="316" customWidth="1"/>
    <col min="13348" max="13348" width="16.42578125" style="316" customWidth="1"/>
    <col min="13349" max="13349" width="8.7109375" style="316"/>
    <col min="13350" max="13350" width="13" style="316" customWidth="1"/>
    <col min="13351" max="13351" width="13.42578125" style="316" bestFit="1" customWidth="1"/>
    <col min="13352" max="13352" width="15.42578125" style="316" bestFit="1" customWidth="1"/>
    <col min="13353" max="13353" width="12.5703125" style="316" bestFit="1" customWidth="1"/>
    <col min="13354" max="13599" width="8.7109375" style="316"/>
    <col min="13600" max="13600" width="11.42578125" style="316" customWidth="1"/>
    <col min="13601" max="13601" width="39.42578125" style="316" customWidth="1"/>
    <col min="13602" max="13603" width="12.42578125" style="316" customWidth="1"/>
    <col min="13604" max="13604" width="16.42578125" style="316" customWidth="1"/>
    <col min="13605" max="13605" width="8.7109375" style="316"/>
    <col min="13606" max="13606" width="13" style="316" customWidth="1"/>
    <col min="13607" max="13607" width="13.42578125" style="316" bestFit="1" customWidth="1"/>
    <col min="13608" max="13608" width="15.42578125" style="316" bestFit="1" customWidth="1"/>
    <col min="13609" max="13609" width="12.5703125" style="316" bestFit="1" customWidth="1"/>
    <col min="13610" max="13855" width="8.7109375" style="316"/>
    <col min="13856" max="13856" width="11.42578125" style="316" customWidth="1"/>
    <col min="13857" max="13857" width="39.42578125" style="316" customWidth="1"/>
    <col min="13858" max="13859" width="12.42578125" style="316" customWidth="1"/>
    <col min="13860" max="13860" width="16.42578125" style="316" customWidth="1"/>
    <col min="13861" max="13861" width="8.7109375" style="316"/>
    <col min="13862" max="13862" width="13" style="316" customWidth="1"/>
    <col min="13863" max="13863" width="13.42578125" style="316" bestFit="1" customWidth="1"/>
    <col min="13864" max="13864" width="15.42578125" style="316" bestFit="1" customWidth="1"/>
    <col min="13865" max="13865" width="12.5703125" style="316" bestFit="1" customWidth="1"/>
    <col min="13866" max="14111" width="8.7109375" style="316"/>
    <col min="14112" max="14112" width="11.42578125" style="316" customWidth="1"/>
    <col min="14113" max="14113" width="39.42578125" style="316" customWidth="1"/>
    <col min="14114" max="14115" width="12.42578125" style="316" customWidth="1"/>
    <col min="14116" max="14116" width="16.42578125" style="316" customWidth="1"/>
    <col min="14117" max="14117" width="8.7109375" style="316"/>
    <col min="14118" max="14118" width="13" style="316" customWidth="1"/>
    <col min="14119" max="14119" width="13.42578125" style="316" bestFit="1" customWidth="1"/>
    <col min="14120" max="14120" width="15.42578125" style="316" bestFit="1" customWidth="1"/>
    <col min="14121" max="14121" width="12.5703125" style="316" bestFit="1" customWidth="1"/>
    <col min="14122" max="14367" width="8.7109375" style="316"/>
    <col min="14368" max="14368" width="11.42578125" style="316" customWidth="1"/>
    <col min="14369" max="14369" width="39.42578125" style="316" customWidth="1"/>
    <col min="14370" max="14371" width="12.42578125" style="316" customWidth="1"/>
    <col min="14372" max="14372" width="16.42578125" style="316" customWidth="1"/>
    <col min="14373" max="14373" width="8.7109375" style="316"/>
    <col min="14374" max="14374" width="13" style="316" customWidth="1"/>
    <col min="14375" max="14375" width="13.42578125" style="316" bestFit="1" customWidth="1"/>
    <col min="14376" max="14376" width="15.42578125" style="316" bestFit="1" customWidth="1"/>
    <col min="14377" max="14377" width="12.5703125" style="316" bestFit="1" customWidth="1"/>
    <col min="14378" max="14623" width="8.7109375" style="316"/>
    <col min="14624" max="14624" width="11.42578125" style="316" customWidth="1"/>
    <col min="14625" max="14625" width="39.42578125" style="316" customWidth="1"/>
    <col min="14626" max="14627" width="12.42578125" style="316" customWidth="1"/>
    <col min="14628" max="14628" width="16.42578125" style="316" customWidth="1"/>
    <col min="14629" max="14629" width="8.7109375" style="316"/>
    <col min="14630" max="14630" width="13" style="316" customWidth="1"/>
    <col min="14631" max="14631" width="13.42578125" style="316" bestFit="1" customWidth="1"/>
    <col min="14632" max="14632" width="15.42578125" style="316" bestFit="1" customWidth="1"/>
    <col min="14633" max="14633" width="12.5703125" style="316" bestFit="1" customWidth="1"/>
    <col min="14634" max="14879" width="8.7109375" style="316"/>
    <col min="14880" max="14880" width="11.42578125" style="316" customWidth="1"/>
    <col min="14881" max="14881" width="39.42578125" style="316" customWidth="1"/>
    <col min="14882" max="14883" width="12.42578125" style="316" customWidth="1"/>
    <col min="14884" max="14884" width="16.42578125" style="316" customWidth="1"/>
    <col min="14885" max="14885" width="8.7109375" style="316"/>
    <col min="14886" max="14886" width="13" style="316" customWidth="1"/>
    <col min="14887" max="14887" width="13.42578125" style="316" bestFit="1" customWidth="1"/>
    <col min="14888" max="14888" width="15.42578125" style="316" bestFit="1" customWidth="1"/>
    <col min="14889" max="14889" width="12.5703125" style="316" bestFit="1" customWidth="1"/>
    <col min="14890" max="15135" width="8.7109375" style="316"/>
    <col min="15136" max="15136" width="11.42578125" style="316" customWidth="1"/>
    <col min="15137" max="15137" width="39.42578125" style="316" customWidth="1"/>
    <col min="15138" max="15139" width="12.42578125" style="316" customWidth="1"/>
    <col min="15140" max="15140" width="16.42578125" style="316" customWidth="1"/>
    <col min="15141" max="15141" width="8.7109375" style="316"/>
    <col min="15142" max="15142" width="13" style="316" customWidth="1"/>
    <col min="15143" max="15143" width="13.42578125" style="316" bestFit="1" customWidth="1"/>
    <col min="15144" max="15144" width="15.42578125" style="316" bestFit="1" customWidth="1"/>
    <col min="15145" max="15145" width="12.5703125" style="316" bestFit="1" customWidth="1"/>
    <col min="15146" max="15391" width="8.7109375" style="316"/>
    <col min="15392" max="15392" width="11.42578125" style="316" customWidth="1"/>
    <col min="15393" max="15393" width="39.42578125" style="316" customWidth="1"/>
    <col min="15394" max="15395" width="12.42578125" style="316" customWidth="1"/>
    <col min="15396" max="15396" width="16.42578125" style="316" customWidth="1"/>
    <col min="15397" max="15397" width="8.7109375" style="316"/>
    <col min="15398" max="15398" width="13" style="316" customWidth="1"/>
    <col min="15399" max="15399" width="13.42578125" style="316" bestFit="1" customWidth="1"/>
    <col min="15400" max="15400" width="15.42578125" style="316" bestFit="1" customWidth="1"/>
    <col min="15401" max="15401" width="12.5703125" style="316" bestFit="1" customWidth="1"/>
    <col min="15402" max="15647" width="8.7109375" style="316"/>
    <col min="15648" max="15648" width="11.42578125" style="316" customWidth="1"/>
    <col min="15649" max="15649" width="39.42578125" style="316" customWidth="1"/>
    <col min="15650" max="15651" width="12.42578125" style="316" customWidth="1"/>
    <col min="15652" max="15652" width="16.42578125" style="316" customWidth="1"/>
    <col min="15653" max="15653" width="8.7109375" style="316"/>
    <col min="15654" max="15654" width="13" style="316" customWidth="1"/>
    <col min="15655" max="15655" width="13.42578125" style="316" bestFit="1" customWidth="1"/>
    <col min="15656" max="15656" width="15.42578125" style="316" bestFit="1" customWidth="1"/>
    <col min="15657" max="15657" width="12.5703125" style="316" bestFit="1" customWidth="1"/>
    <col min="15658" max="15903" width="8.7109375" style="316"/>
    <col min="15904" max="15904" width="11.42578125" style="316" customWidth="1"/>
    <col min="15905" max="15905" width="39.42578125" style="316" customWidth="1"/>
    <col min="15906" max="15907" width="12.42578125" style="316" customWidth="1"/>
    <col min="15908" max="15908" width="16.42578125" style="316" customWidth="1"/>
    <col min="15909" max="15909" width="8.7109375" style="316"/>
    <col min="15910" max="15910" width="13" style="316" customWidth="1"/>
    <col min="15911" max="15911" width="13.42578125" style="316" bestFit="1" customWidth="1"/>
    <col min="15912" max="15912" width="15.42578125" style="316" bestFit="1" customWidth="1"/>
    <col min="15913" max="15913" width="12.5703125" style="316" bestFit="1" customWidth="1"/>
    <col min="15914" max="16159" width="8.7109375" style="316"/>
    <col min="16160" max="16160" width="11.42578125" style="316" customWidth="1"/>
    <col min="16161" max="16161" width="39.42578125" style="316" customWidth="1"/>
    <col min="16162" max="16163" width="12.42578125" style="316" customWidth="1"/>
    <col min="16164" max="16164" width="16.42578125" style="316" customWidth="1"/>
    <col min="16165" max="16165" width="8.7109375" style="316"/>
    <col min="16166" max="16166" width="13" style="316" customWidth="1"/>
    <col min="16167" max="16167" width="13.42578125" style="316" bestFit="1" customWidth="1"/>
    <col min="16168" max="16168" width="15.42578125" style="316" bestFit="1" customWidth="1"/>
    <col min="16169" max="16169" width="12.5703125" style="316" bestFit="1" customWidth="1"/>
    <col min="16170" max="16384" width="8.7109375" style="316"/>
  </cols>
  <sheetData>
    <row r="1" spans="1:44" s="164" customFormat="1" ht="21" customHeight="1">
      <c r="A1" s="17" t="s">
        <v>1440</v>
      </c>
      <c r="B1" s="163"/>
      <c r="C1" s="163"/>
      <c r="D1" s="750"/>
      <c r="E1" s="750"/>
    </row>
    <row r="2" spans="1:44" s="164" customFormat="1" ht="21" customHeight="1">
      <c r="A2" s="15" t="s">
        <v>1353</v>
      </c>
      <c r="B2" s="356" t="str">
        <f>'Schedule 2_Balance Sheet'!C2</f>
        <v>CCA One Care-Commonwealth Care Alliance</v>
      </c>
      <c r="C2" s="357"/>
      <c r="D2" s="357"/>
      <c r="E2" s="357"/>
      <c r="F2" s="358"/>
    </row>
    <row r="3" spans="1:44" s="164" customFormat="1" ht="21" customHeight="1">
      <c r="A3" s="15" t="s">
        <v>1338</v>
      </c>
      <c r="B3" s="456" t="str">
        <f>'Schedule 2_Balance Sheet'!C3</f>
        <v>January 2024-June 2024</v>
      </c>
      <c r="C3" s="457"/>
      <c r="D3" s="457"/>
      <c r="E3" s="457"/>
      <c r="F3" s="458"/>
    </row>
    <row r="4" spans="1:44" s="164" customFormat="1" ht="21" customHeight="1">
      <c r="A4" s="15" t="s">
        <v>1356</v>
      </c>
      <c r="B4" s="359">
        <f>'Schedule 2_Balance Sheet'!C4</f>
        <v>45473</v>
      </c>
      <c r="C4" s="357"/>
      <c r="D4" s="357"/>
      <c r="E4" s="357"/>
      <c r="F4" s="358"/>
    </row>
    <row r="5" spans="1:44" s="164" customFormat="1" ht="21" customHeight="1">
      <c r="A5" s="15" t="s">
        <v>1357</v>
      </c>
      <c r="B5" s="356" t="str">
        <f>'Schedule 2_Balance Sheet'!C5</f>
        <v>CCA</v>
      </c>
      <c r="C5" s="357"/>
      <c r="D5" s="357"/>
      <c r="E5" s="357"/>
      <c r="F5" s="358"/>
    </row>
    <row r="6" spans="1:44" s="164" customFormat="1" ht="21" customHeight="1">
      <c r="A6" s="15" t="s">
        <v>1341</v>
      </c>
      <c r="B6" s="359">
        <f>'Schedule 2_Balance Sheet'!C6</f>
        <v>45534</v>
      </c>
      <c r="C6" s="357"/>
      <c r="D6" s="357"/>
      <c r="E6" s="357"/>
      <c r="F6" s="358"/>
      <c r="H6" s="314"/>
      <c r="M6" s="314"/>
      <c r="O6" s="314"/>
    </row>
    <row r="7" spans="1:44">
      <c r="A7" s="163" t="s">
        <v>1342</v>
      </c>
      <c r="B7" s="163"/>
      <c r="C7" s="163"/>
      <c r="D7" s="163"/>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row>
    <row r="8" spans="1:44">
      <c r="A8" s="163" t="s">
        <v>49</v>
      </c>
      <c r="B8" s="163"/>
      <c r="C8" s="163"/>
      <c r="D8" s="163"/>
      <c r="E8" s="163"/>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row>
    <row r="9" spans="1:44" ht="13.5" thickBot="1">
      <c r="A9" s="163"/>
      <c r="B9" s="163"/>
      <c r="C9" s="163"/>
      <c r="D9" s="163"/>
      <c r="E9" s="163"/>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row>
    <row r="10" spans="1:44" ht="13.5" thickBot="1">
      <c r="A10" s="906" t="s">
        <v>1442</v>
      </c>
      <c r="B10" s="90">
        <f>INDEX('Schedule 1_Enrollment'!$K$11:$K$31,MATCH(B$12,'Schedule 1_Enrollment'!$B$10:$B$28,0)+MATCH($A$8,'Schedule 1_Enrollment'!$C$11:$C$13,0)-1)</f>
        <v>40765</v>
      </c>
      <c r="C10" s="90">
        <f>INDEX('Schedule 1_Enrollment'!$K$11:$K$31,MATCH(C$12,'Schedule 1_Enrollment'!$B$10:$B$28,0)+MATCH($A$8,'Schedule 1_Enrollment'!$C$11:$C$13,0)-1)</f>
        <v>39327</v>
      </c>
      <c r="D10" s="90">
        <f>INDEX('Schedule 1_Enrollment'!$K$11:$K$31,MATCH(D$12,'Schedule 1_Enrollment'!$B$10:$B$28,0)+MATCH($A$8,'Schedule 1_Enrollment'!$C$11:$C$13,0)-1)</f>
        <v>0</v>
      </c>
      <c r="E10" s="90">
        <f>INDEX('Schedule 1_Enrollment'!$K$11:$K$31,MATCH(E$12,'Schedule 1_Enrollment'!$B$10:$B$28,0)+MATCH($A$8,'Schedule 1_Enrollment'!$C$11:$C$13,0)-1)</f>
        <v>0</v>
      </c>
      <c r="F10" s="251">
        <f>B10+C10+D10+E10</f>
        <v>80092</v>
      </c>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row>
    <row r="11" spans="1:44" s="318" customFormat="1" ht="13.5" customHeight="1" thickBot="1">
      <c r="A11" s="327"/>
      <c r="B11" s="907" t="s">
        <v>1443</v>
      </c>
      <c r="C11" s="907"/>
      <c r="D11" s="907"/>
      <c r="E11" s="907"/>
      <c r="F11" s="908"/>
      <c r="G11" s="909" t="s">
        <v>1444</v>
      </c>
      <c r="H11" s="907"/>
      <c r="I11" s="907"/>
      <c r="J11" s="907"/>
      <c r="K11" s="908"/>
      <c r="L11" s="910" t="s">
        <v>1445</v>
      </c>
      <c r="M11" s="911"/>
      <c r="N11" s="911"/>
      <c r="O11" s="911"/>
      <c r="P11" s="912"/>
      <c r="Q11" s="913" t="s">
        <v>1446</v>
      </c>
      <c r="R11" s="914"/>
      <c r="S11" s="914"/>
      <c r="T11" s="914"/>
      <c r="U11" s="915"/>
      <c r="V11" s="913" t="s">
        <v>1447</v>
      </c>
      <c r="W11" s="914"/>
      <c r="X11" s="914"/>
      <c r="Y11" s="914"/>
      <c r="Z11" s="915"/>
      <c r="AA11" s="913" t="s">
        <v>1448</v>
      </c>
      <c r="AB11" s="914"/>
      <c r="AC11" s="914"/>
      <c r="AD11" s="914"/>
      <c r="AE11" s="915"/>
      <c r="AF11" s="916" t="s">
        <v>1449</v>
      </c>
      <c r="AG11" s="917"/>
      <c r="AH11" s="917"/>
      <c r="AI11" s="917"/>
      <c r="AJ11" s="918"/>
      <c r="AK11" s="919" t="s">
        <v>1450</v>
      </c>
      <c r="AL11" s="917"/>
      <c r="AM11" s="917"/>
      <c r="AN11" s="917"/>
      <c r="AO11" s="918"/>
      <c r="AR11" s="319"/>
    </row>
    <row r="12" spans="1:44" s="318" customFormat="1">
      <c r="A12" s="920" t="s">
        <v>1451</v>
      </c>
      <c r="B12" s="921" t="s">
        <v>1344</v>
      </c>
      <c r="C12" s="921" t="s">
        <v>1348</v>
      </c>
      <c r="D12" s="921" t="s">
        <v>1349</v>
      </c>
      <c r="E12" s="921" t="s">
        <v>1350</v>
      </c>
      <c r="F12" s="921" t="s">
        <v>53</v>
      </c>
      <c r="G12" s="921" t="str">
        <f>B12</f>
        <v>Q1</v>
      </c>
      <c r="H12" s="921" t="str">
        <f>C12</f>
        <v>Q2</v>
      </c>
      <c r="I12" s="921" t="str">
        <f>D12</f>
        <v>Q3</v>
      </c>
      <c r="J12" s="921" t="str">
        <f>E12</f>
        <v>Q4</v>
      </c>
      <c r="K12" s="921" t="s">
        <v>53</v>
      </c>
      <c r="L12" s="921" t="str">
        <f>G12</f>
        <v>Q1</v>
      </c>
      <c r="M12" s="921" t="str">
        <f>H12</f>
        <v>Q2</v>
      </c>
      <c r="N12" s="921" t="str">
        <f>I12</f>
        <v>Q3</v>
      </c>
      <c r="O12" s="921" t="str">
        <f>J12</f>
        <v>Q4</v>
      </c>
      <c r="P12" s="921" t="s">
        <v>53</v>
      </c>
      <c r="Q12" s="921" t="str">
        <f>L12</f>
        <v>Q1</v>
      </c>
      <c r="R12" s="921" t="str">
        <f>M12</f>
        <v>Q2</v>
      </c>
      <c r="S12" s="921" t="str">
        <f>N12</f>
        <v>Q3</v>
      </c>
      <c r="T12" s="921" t="str">
        <f>O12</f>
        <v>Q4</v>
      </c>
      <c r="U12" s="921" t="s">
        <v>53</v>
      </c>
      <c r="V12" s="921" t="str">
        <f>Q12</f>
        <v>Q1</v>
      </c>
      <c r="W12" s="921" t="str">
        <f>R12</f>
        <v>Q2</v>
      </c>
      <c r="X12" s="921" t="str">
        <f>S12</f>
        <v>Q3</v>
      </c>
      <c r="Y12" s="921" t="str">
        <f>T12</f>
        <v>Q4</v>
      </c>
      <c r="Z12" s="921" t="s">
        <v>53</v>
      </c>
      <c r="AA12" s="921" t="str">
        <f>V12</f>
        <v>Q1</v>
      </c>
      <c r="AB12" s="921" t="str">
        <f>W12</f>
        <v>Q2</v>
      </c>
      <c r="AC12" s="921" t="str">
        <f>X12</f>
        <v>Q3</v>
      </c>
      <c r="AD12" s="921" t="str">
        <f>Y12</f>
        <v>Q4</v>
      </c>
      <c r="AE12" s="921" t="s">
        <v>53</v>
      </c>
      <c r="AF12" s="921" t="str">
        <f>AA12</f>
        <v>Q1</v>
      </c>
      <c r="AG12" s="921" t="str">
        <f>AB12</f>
        <v>Q2</v>
      </c>
      <c r="AH12" s="921" t="str">
        <f>AC12</f>
        <v>Q3</v>
      </c>
      <c r="AI12" s="921" t="str">
        <f>AD12</f>
        <v>Q4</v>
      </c>
      <c r="AJ12" s="921" t="s">
        <v>53</v>
      </c>
      <c r="AK12" s="95" t="str">
        <f t="shared" ref="AK12:AN12" si="0">AF12</f>
        <v>Q1</v>
      </c>
      <c r="AL12" s="95" t="str">
        <f t="shared" si="0"/>
        <v>Q2</v>
      </c>
      <c r="AM12" s="95" t="str">
        <f t="shared" si="0"/>
        <v>Q3</v>
      </c>
      <c r="AN12" s="95" t="str">
        <f t="shared" si="0"/>
        <v>Q4</v>
      </c>
      <c r="AO12" s="96" t="s">
        <v>53</v>
      </c>
      <c r="AR12" s="319"/>
    </row>
    <row r="13" spans="1:44" s="320" customFormat="1">
      <c r="A13" s="625" t="s">
        <v>1452</v>
      </c>
      <c r="B13" s="263"/>
      <c r="C13" s="263"/>
      <c r="D13" s="263"/>
      <c r="E13" s="263"/>
      <c r="F13" s="263"/>
      <c r="G13" s="263"/>
      <c r="H13" s="263"/>
      <c r="I13" s="263"/>
      <c r="J13" s="263"/>
      <c r="K13" s="263"/>
      <c r="L13" s="264"/>
      <c r="M13" s="264"/>
      <c r="N13" s="264"/>
      <c r="O13" s="264"/>
      <c r="P13" s="264"/>
      <c r="Q13" s="265"/>
      <c r="R13" s="265"/>
      <c r="S13" s="265"/>
      <c r="T13" s="265"/>
      <c r="U13" s="265"/>
      <c r="V13" s="265"/>
      <c r="W13" s="265"/>
      <c r="X13" s="265"/>
      <c r="Y13" s="265"/>
      <c r="Z13" s="265"/>
      <c r="AA13" s="265"/>
      <c r="AB13" s="265"/>
      <c r="AC13" s="265"/>
      <c r="AD13" s="265"/>
      <c r="AE13" s="265"/>
      <c r="AF13" s="266"/>
      <c r="AG13" s="266"/>
      <c r="AH13" s="266"/>
      <c r="AI13" s="266"/>
      <c r="AJ13" s="266"/>
      <c r="AK13" s="267"/>
      <c r="AL13" s="267"/>
      <c r="AM13" s="267"/>
      <c r="AN13" s="268"/>
      <c r="AO13" s="269"/>
      <c r="AR13" s="321"/>
    </row>
    <row r="14" spans="1:44" s="320" customFormat="1">
      <c r="A14" s="625"/>
      <c r="B14" s="263"/>
      <c r="C14" s="263"/>
      <c r="D14" s="263"/>
      <c r="E14" s="263"/>
      <c r="F14" s="263"/>
      <c r="G14" s="263"/>
      <c r="H14" s="263"/>
      <c r="I14" s="263"/>
      <c r="J14" s="263"/>
      <c r="K14" s="263"/>
      <c r="L14" s="264"/>
      <c r="M14" s="264"/>
      <c r="N14" s="264"/>
      <c r="O14" s="264"/>
      <c r="P14" s="264"/>
      <c r="Q14" s="265"/>
      <c r="R14" s="265"/>
      <c r="S14" s="265"/>
      <c r="T14" s="265"/>
      <c r="U14" s="265"/>
      <c r="V14" s="265"/>
      <c r="W14" s="265"/>
      <c r="X14" s="265"/>
      <c r="Y14" s="265"/>
      <c r="Z14" s="265"/>
      <c r="AA14" s="265"/>
      <c r="AB14" s="265"/>
      <c r="AC14" s="265"/>
      <c r="AD14" s="265"/>
      <c r="AE14" s="265"/>
      <c r="AF14" s="266"/>
      <c r="AG14" s="266"/>
      <c r="AH14" s="266"/>
      <c r="AI14" s="266"/>
      <c r="AJ14" s="266"/>
      <c r="AK14" s="267"/>
      <c r="AL14" s="267"/>
      <c r="AM14" s="267"/>
      <c r="AN14" s="268"/>
      <c r="AO14" s="269"/>
      <c r="AR14" s="321"/>
    </row>
    <row r="15" spans="1:44">
      <c r="A15" s="626" t="s">
        <v>219</v>
      </c>
      <c r="B15" s="322">
        <v>1111</v>
      </c>
      <c r="C15" s="322">
        <v>914</v>
      </c>
      <c r="D15" s="322">
        <v>0</v>
      </c>
      <c r="E15" s="322">
        <v>0</v>
      </c>
      <c r="F15" s="97">
        <f>SUM(B15:E15)</f>
        <v>2025</v>
      </c>
      <c r="G15" s="322">
        <v>6869</v>
      </c>
      <c r="H15" s="322">
        <v>4749</v>
      </c>
      <c r="I15" s="322">
        <v>0</v>
      </c>
      <c r="J15" s="322">
        <v>0</v>
      </c>
      <c r="K15" s="97">
        <f t="shared" ref="K15:K28" si="1">SUM(G15:J15)</f>
        <v>11618</v>
      </c>
      <c r="L15" s="91">
        <f>'Schedule 3C_Income_Western'!CS34</f>
        <v>20807431.375749003</v>
      </c>
      <c r="M15" s="91">
        <f>'Schedule 3C_Income_Western'!CT34</f>
        <v>18368761.2786538</v>
      </c>
      <c r="N15" s="91">
        <f>'Schedule 3C_Income_Western'!CU34</f>
        <v>0</v>
      </c>
      <c r="O15" s="91">
        <f>'Schedule 3C_Income_Western'!CV34</f>
        <v>0</v>
      </c>
      <c r="P15" s="91">
        <f t="shared" ref="P15:P29" si="2">SUM(L15:O15)</f>
        <v>39176192.654402807</v>
      </c>
      <c r="Q15" s="98">
        <f>IF(B10=0,0,(B15/$B$10)*12000)</f>
        <v>327.04525941371276</v>
      </c>
      <c r="R15" s="98">
        <f>IF(C10=0,0,(C15/$C$10)*12000)</f>
        <v>278.89236402471585</v>
      </c>
      <c r="S15" s="98">
        <f>IF(D10=0,0,(D15/$D$10)*12000)</f>
        <v>0</v>
      </c>
      <c r="T15" s="98">
        <f>IF(E10=0,0,(E15/$E$10)*12000)</f>
        <v>0</v>
      </c>
      <c r="U15" s="98">
        <f>IF(F10=0,0,(F15/$F$10)*12000)</f>
        <v>303.40108874793987</v>
      </c>
      <c r="V15" s="99">
        <f t="shared" ref="V15:Z30" si="3">IF(B15=0,0,G15/B15)</f>
        <v>6.1827182718271825</v>
      </c>
      <c r="W15" s="99">
        <f t="shared" si="3"/>
        <v>5.1958424507658645</v>
      </c>
      <c r="X15" s="99">
        <f t="shared" si="3"/>
        <v>0</v>
      </c>
      <c r="Y15" s="99">
        <f t="shared" si="3"/>
        <v>0</v>
      </c>
      <c r="Z15" s="99">
        <f t="shared" si="3"/>
        <v>5.7372839506172841</v>
      </c>
      <c r="AA15" s="98">
        <f>IF($B$10=0,0,(G15/$B$10)*12000)</f>
        <v>2022.0287010916229</v>
      </c>
      <c r="AB15" s="98">
        <f>IF($C$10=0,0,(H15/$C$10)*12000)</f>
        <v>1449.0807841940652</v>
      </c>
      <c r="AC15" s="98">
        <f>IF($D$10=0,0,(I15/$D$10)*12000)</f>
        <v>0</v>
      </c>
      <c r="AD15" s="98">
        <f>IF($E$10=0,0,(J15/$E$10)*12000)</f>
        <v>0</v>
      </c>
      <c r="AE15" s="98">
        <f>IF($F$10=0,0,(K15/$F$10)*12000)</f>
        <v>1740.6981970733655</v>
      </c>
      <c r="AF15" s="92">
        <f t="shared" ref="AF15:AJ30" si="4">IF(G15=0,0,L15/G15)</f>
        <v>3029.1791200682783</v>
      </c>
      <c r="AG15" s="92">
        <f t="shared" si="4"/>
        <v>3867.9219369664775</v>
      </c>
      <c r="AH15" s="92">
        <f t="shared" si="4"/>
        <v>0</v>
      </c>
      <c r="AI15" s="92">
        <f t="shared" si="4"/>
        <v>0</v>
      </c>
      <c r="AJ15" s="93">
        <f t="shared" si="4"/>
        <v>3372.025534033638</v>
      </c>
      <c r="AK15" s="92">
        <f>IF(B$10=0,0,L15/B$10)</f>
        <v>510.42392679379378</v>
      </c>
      <c r="AL15" s="92">
        <f>IF(C$10=0,0,M15/C$10)</f>
        <v>467.07761280173418</v>
      </c>
      <c r="AM15" s="92">
        <f>IF(D$10=0,0,N15/D$10)</f>
        <v>0</v>
      </c>
      <c r="AN15" s="92">
        <f>IF(E$10=0,0,O15/E$10)</f>
        <v>0</v>
      </c>
      <c r="AO15" s="94">
        <f>IF(F$10=0,0,P15/F$10)</f>
        <v>489.13989729814222</v>
      </c>
    </row>
    <row r="16" spans="1:44">
      <c r="A16" s="626" t="s">
        <v>437</v>
      </c>
      <c r="B16" s="322">
        <v>435</v>
      </c>
      <c r="C16" s="322">
        <v>377</v>
      </c>
      <c r="D16" s="322">
        <v>0</v>
      </c>
      <c r="E16" s="322">
        <v>0</v>
      </c>
      <c r="F16" s="97">
        <f>SUM(B16:E16)</f>
        <v>812</v>
      </c>
      <c r="G16" s="322">
        <v>6389</v>
      </c>
      <c r="H16" s="322">
        <v>4102</v>
      </c>
      <c r="I16" s="322">
        <v>0</v>
      </c>
      <c r="J16" s="322">
        <v>0</v>
      </c>
      <c r="K16" s="97">
        <f t="shared" si="1"/>
        <v>10491</v>
      </c>
      <c r="L16" s="91">
        <f>'Schedule 3C_Income_Western'!CS35</f>
        <v>7089174.9308937434</v>
      </c>
      <c r="M16" s="91">
        <f>'Schedule 3C_Income_Western'!CT35</f>
        <v>6193582.390330567</v>
      </c>
      <c r="N16" s="91">
        <f>'Schedule 3C_Income_Western'!CU35</f>
        <v>0</v>
      </c>
      <c r="O16" s="91">
        <f>'Schedule 3C_Income_Western'!CV35</f>
        <v>0</v>
      </c>
      <c r="P16" s="91">
        <f t="shared" si="2"/>
        <v>13282757.32122431</v>
      </c>
      <c r="Q16" s="98">
        <f>IF(B10=0,0,(B16/$B$10)*12000)</f>
        <v>128.05102416288483</v>
      </c>
      <c r="R16" s="98">
        <f>IF(C10=0,0,(C16/$C$10)*12000)</f>
        <v>115.03547181325806</v>
      </c>
      <c r="S16" s="98">
        <f>IF(D10=0,0,(D16/$D$10)*12000)</f>
        <v>0</v>
      </c>
      <c r="T16" s="98">
        <f>IF(E10=0,0,(E16/$E$10)*12000)</f>
        <v>0</v>
      </c>
      <c r="U16" s="98">
        <f>IF(F10=0,0,(F16/$F$10)*12000)</f>
        <v>121.6600908954702</v>
      </c>
      <c r="V16" s="99">
        <f t="shared" si="3"/>
        <v>14.687356321839081</v>
      </c>
      <c r="W16" s="99">
        <f t="shared" si="3"/>
        <v>10.880636604774535</v>
      </c>
      <c r="X16" s="99">
        <f t="shared" si="3"/>
        <v>0</v>
      </c>
      <c r="Y16" s="99">
        <f t="shared" si="3"/>
        <v>0</v>
      </c>
      <c r="Z16" s="99">
        <f t="shared" si="3"/>
        <v>12.919950738916256</v>
      </c>
      <c r="AA16" s="98">
        <f t="shared" ref="AA16:AA34" si="5">IF($B$10=0,0,(G16/$B$10)*12000)</f>
        <v>1880.7310192567152</v>
      </c>
      <c r="AB16" s="98">
        <f t="shared" ref="AB16:AB32" si="6">IF($C$10=0,0,(H16/$C$10)*12000)</f>
        <v>1251.6591654588451</v>
      </c>
      <c r="AC16" s="98">
        <f t="shared" ref="AC16:AC32" si="7">IF($D$10=0,0,(I16/$D$10)*12000)</f>
        <v>0</v>
      </c>
      <c r="AD16" s="98">
        <f t="shared" ref="AD16:AD32" si="8">IF($E$10=0,0,(J16/$E$10)*12000)</f>
        <v>0</v>
      </c>
      <c r="AE16" s="98">
        <f t="shared" ref="AE16:AE32" si="9">IF($F$10=0,0,(K16/$F$10)*12000)</f>
        <v>1571.8423812615492</v>
      </c>
      <c r="AF16" s="92">
        <f t="shared" si="4"/>
        <v>1109.5906919539432</v>
      </c>
      <c r="AG16" s="92">
        <f t="shared" si="4"/>
        <v>1509.8933179742971</v>
      </c>
      <c r="AH16" s="92">
        <f t="shared" si="4"/>
        <v>0</v>
      </c>
      <c r="AI16" s="92">
        <f t="shared" si="4"/>
        <v>0</v>
      </c>
      <c r="AJ16" s="93">
        <f t="shared" si="4"/>
        <v>1266.1097437064445</v>
      </c>
      <c r="AK16" s="92">
        <f t="shared" ref="AK16:AO32" si="10">IF(B$10=0,0,L16/B$10)</f>
        <v>173.90346941969199</v>
      </c>
      <c r="AL16" s="92">
        <f t="shared" si="10"/>
        <v>157.48931752563294</v>
      </c>
      <c r="AM16" s="92">
        <f t="shared" si="10"/>
        <v>0</v>
      </c>
      <c r="AN16" s="92">
        <f t="shared" si="10"/>
        <v>0</v>
      </c>
      <c r="AO16" s="94">
        <f t="shared" si="10"/>
        <v>165.84374620716562</v>
      </c>
    </row>
    <row r="17" spans="1:41">
      <c r="A17" s="626" t="s">
        <v>222</v>
      </c>
      <c r="B17" s="261"/>
      <c r="C17" s="261"/>
      <c r="D17" s="261"/>
      <c r="E17" s="261"/>
      <c r="F17" s="261"/>
      <c r="G17" s="322">
        <v>590535</v>
      </c>
      <c r="H17" s="322">
        <v>540137</v>
      </c>
      <c r="I17" s="322">
        <v>0</v>
      </c>
      <c r="J17" s="322">
        <v>0</v>
      </c>
      <c r="K17" s="97">
        <f>SUM(G17:J17)</f>
        <v>1130672</v>
      </c>
      <c r="L17" s="91">
        <f>'Schedule 3C_Income_Western'!CS36</f>
        <v>21314189.166649424</v>
      </c>
      <c r="M17" s="91">
        <f>'Schedule 3C_Income_Western'!CT36</f>
        <v>22170373.237015255</v>
      </c>
      <c r="N17" s="91">
        <f>'Schedule 3C_Income_Western'!CU36</f>
        <v>0</v>
      </c>
      <c r="O17" s="91">
        <f>'Schedule 3C_Income_Western'!CV36</f>
        <v>0</v>
      </c>
      <c r="P17" s="91">
        <f>SUM(L17:O17)</f>
        <v>43484562.403664678</v>
      </c>
      <c r="Q17" s="259"/>
      <c r="R17" s="259"/>
      <c r="S17" s="259"/>
      <c r="T17" s="259"/>
      <c r="U17" s="259"/>
      <c r="V17" s="99">
        <f>IF(B17=0,0,G17/B17)</f>
        <v>0</v>
      </c>
      <c r="W17" s="99">
        <f>IF(C17=0,0,H17/C17)</f>
        <v>0</v>
      </c>
      <c r="X17" s="99">
        <f>IF(D17=0,0,I17/D17)</f>
        <v>0</v>
      </c>
      <c r="Y17" s="99">
        <f>IF(E17=0,0,J17/E17)</f>
        <v>0</v>
      </c>
      <c r="Z17" s="99">
        <f>IF(F17=0,0,K17/F17)</f>
        <v>0</v>
      </c>
      <c r="AA17" s="98">
        <f t="shared" si="5"/>
        <v>173835.88862995218</v>
      </c>
      <c r="AB17" s="98">
        <f t="shared" si="6"/>
        <v>164814.09718513998</v>
      </c>
      <c r="AC17" s="98">
        <f t="shared" si="7"/>
        <v>0</v>
      </c>
      <c r="AD17" s="98">
        <f t="shared" si="8"/>
        <v>0</v>
      </c>
      <c r="AE17" s="98">
        <f t="shared" si="9"/>
        <v>169405.98311941267</v>
      </c>
      <c r="AF17" s="92">
        <f>IF(G17=0,0,L17/G17)</f>
        <v>36.093015937496375</v>
      </c>
      <c r="AG17" s="92">
        <f>IF(H17=0,0,M17/H17)</f>
        <v>41.045833255294959</v>
      </c>
      <c r="AH17" s="92">
        <f>IF(I17=0,0,N17/I17)</f>
        <v>0</v>
      </c>
      <c r="AI17" s="92">
        <f>IF(J17=0,0,O17/J17)</f>
        <v>0</v>
      </c>
      <c r="AJ17" s="93">
        <f>IF(K17=0,0,P17/K17)</f>
        <v>38.459042413418459</v>
      </c>
      <c r="AK17" s="92">
        <f t="shared" si="10"/>
        <v>522.85512490247572</v>
      </c>
      <c r="AL17" s="92">
        <f t="shared" si="10"/>
        <v>563.74432926526958</v>
      </c>
      <c r="AM17" s="92">
        <f t="shared" si="10"/>
        <v>0</v>
      </c>
      <c r="AN17" s="92">
        <f t="shared" si="10"/>
        <v>0</v>
      </c>
      <c r="AO17" s="94">
        <f t="shared" si="10"/>
        <v>542.93265748969532</v>
      </c>
    </row>
    <row r="18" spans="1:41">
      <c r="A18" s="626" t="s">
        <v>223</v>
      </c>
      <c r="B18" s="261"/>
      <c r="C18" s="261"/>
      <c r="D18" s="261"/>
      <c r="E18" s="261"/>
      <c r="F18" s="261"/>
      <c r="G18" s="322">
        <v>51611</v>
      </c>
      <c r="H18" s="322">
        <v>53707</v>
      </c>
      <c r="I18" s="322">
        <v>0</v>
      </c>
      <c r="J18" s="322">
        <v>0</v>
      </c>
      <c r="K18" s="97">
        <f t="shared" ref="K18" si="11">SUM(G18:J18)</f>
        <v>105318</v>
      </c>
      <c r="L18" s="91">
        <f>'Schedule 3C_Income_Western'!CS37</f>
        <v>6990629.7889143592</v>
      </c>
      <c r="M18" s="91">
        <f>'Schedule 3C_Income_Western'!CT37</f>
        <v>8122368.9602581877</v>
      </c>
      <c r="N18" s="91">
        <f>'Schedule 3C_Income_Western'!CU37</f>
        <v>0</v>
      </c>
      <c r="O18" s="91">
        <f>'Schedule 3C_Income_Western'!CV37</f>
        <v>0</v>
      </c>
      <c r="P18" s="91">
        <f t="shared" ref="P18:P19" si="12">SUM(L18:O18)</f>
        <v>15112998.749172546</v>
      </c>
      <c r="Q18" s="259"/>
      <c r="R18" s="259"/>
      <c r="S18" s="259"/>
      <c r="T18" s="259"/>
      <c r="U18" s="259"/>
      <c r="V18" s="99">
        <f t="shared" ref="V18:Z20" si="13">IF(B18=0,0,G18/B18)</f>
        <v>0</v>
      </c>
      <c r="W18" s="99">
        <f t="shared" si="13"/>
        <v>0</v>
      </c>
      <c r="X18" s="99">
        <f t="shared" si="13"/>
        <v>0</v>
      </c>
      <c r="Y18" s="99">
        <f t="shared" si="13"/>
        <v>0</v>
      </c>
      <c r="Z18" s="99">
        <f t="shared" si="13"/>
        <v>0</v>
      </c>
      <c r="AA18" s="98">
        <f t="shared" si="5"/>
        <v>15192.738869127928</v>
      </c>
      <c r="AB18" s="98">
        <f t="shared" si="6"/>
        <v>16387.8251582882</v>
      </c>
      <c r="AC18" s="98">
        <f t="shared" si="7"/>
        <v>0</v>
      </c>
      <c r="AD18" s="98">
        <f t="shared" si="8"/>
        <v>0</v>
      </c>
      <c r="AE18" s="98">
        <f t="shared" si="9"/>
        <v>15779.553513459521</v>
      </c>
      <c r="AF18" s="92">
        <f t="shared" ref="AF18:AJ20" si="14">IF(G18=0,0,L18/G18)</f>
        <v>135.44844682169227</v>
      </c>
      <c r="AG18" s="92">
        <f t="shared" si="14"/>
        <v>151.23482898426997</v>
      </c>
      <c r="AH18" s="92">
        <f t="shared" si="14"/>
        <v>0</v>
      </c>
      <c r="AI18" s="92">
        <f t="shared" si="14"/>
        <v>0</v>
      </c>
      <c r="AJ18" s="93">
        <f t="shared" si="14"/>
        <v>143.49872528126764</v>
      </c>
      <c r="AK18" s="92">
        <f t="shared" si="10"/>
        <v>171.48607356591094</v>
      </c>
      <c r="AL18" s="92">
        <f t="shared" si="10"/>
        <v>206.53416126981941</v>
      </c>
      <c r="AM18" s="92">
        <f t="shared" si="10"/>
        <v>0</v>
      </c>
      <c r="AN18" s="92">
        <f t="shared" si="10"/>
        <v>0</v>
      </c>
      <c r="AO18" s="94">
        <f t="shared" si="10"/>
        <v>188.6954845574158</v>
      </c>
    </row>
    <row r="19" spans="1:41">
      <c r="A19" s="626" t="s">
        <v>224</v>
      </c>
      <c r="B19" s="261"/>
      <c r="C19" s="261"/>
      <c r="D19" s="261"/>
      <c r="E19" s="261"/>
      <c r="F19" s="261"/>
      <c r="G19" s="322">
        <v>249283</v>
      </c>
      <c r="H19" s="322">
        <v>213934</v>
      </c>
      <c r="I19" s="322">
        <v>0</v>
      </c>
      <c r="J19" s="322">
        <v>0</v>
      </c>
      <c r="K19" s="97">
        <f>SUM(G19:J19)</f>
        <v>463217</v>
      </c>
      <c r="L19" s="91">
        <f>'Schedule 3C_Income_Western'!CS38</f>
        <v>9155856.1696804166</v>
      </c>
      <c r="M19" s="91">
        <f>'Schedule 3C_Income_Western'!CT38</f>
        <v>10333814.405514451</v>
      </c>
      <c r="N19" s="91">
        <f>'Schedule 3C_Income_Western'!CU38</f>
        <v>0</v>
      </c>
      <c r="O19" s="91">
        <f>'Schedule 3C_Income_Western'!CV38</f>
        <v>0</v>
      </c>
      <c r="P19" s="91">
        <f t="shared" si="12"/>
        <v>19489670.575194865</v>
      </c>
      <c r="Q19" s="259"/>
      <c r="R19" s="259"/>
      <c r="S19" s="259"/>
      <c r="T19" s="259"/>
      <c r="U19" s="259"/>
      <c r="V19" s="99">
        <f t="shared" si="13"/>
        <v>0</v>
      </c>
      <c r="W19" s="99">
        <f t="shared" si="13"/>
        <v>0</v>
      </c>
      <c r="X19" s="99">
        <f t="shared" si="13"/>
        <v>0</v>
      </c>
      <c r="Y19" s="99">
        <f t="shared" si="13"/>
        <v>0</v>
      </c>
      <c r="Z19" s="99">
        <f t="shared" si="13"/>
        <v>0</v>
      </c>
      <c r="AA19" s="98">
        <f t="shared" si="5"/>
        <v>73381.4792101067</v>
      </c>
      <c r="AB19" s="98">
        <f t="shared" si="6"/>
        <v>65278.510946677852</v>
      </c>
      <c r="AC19" s="98">
        <f t="shared" si="7"/>
        <v>0</v>
      </c>
      <c r="AD19" s="98">
        <f t="shared" si="8"/>
        <v>0</v>
      </c>
      <c r="AE19" s="98">
        <f t="shared" si="9"/>
        <v>69402.736852619491</v>
      </c>
      <c r="AF19" s="92">
        <f t="shared" si="14"/>
        <v>36.728762770347025</v>
      </c>
      <c r="AG19" s="92">
        <f t="shared" si="14"/>
        <v>48.303749780373622</v>
      </c>
      <c r="AH19" s="92">
        <f t="shared" si="14"/>
        <v>0</v>
      </c>
      <c r="AI19" s="92">
        <f t="shared" si="14"/>
        <v>0</v>
      </c>
      <c r="AJ19" s="93">
        <f t="shared" si="14"/>
        <v>42.074601267213566</v>
      </c>
      <c r="AK19" s="92">
        <f t="shared" si="10"/>
        <v>224.60091180376344</v>
      </c>
      <c r="AL19" s="92">
        <f t="shared" si="10"/>
        <v>262.76640490030894</v>
      </c>
      <c r="AM19" s="92">
        <f t="shared" si="10"/>
        <v>0</v>
      </c>
      <c r="AN19" s="92">
        <f t="shared" si="10"/>
        <v>0</v>
      </c>
      <c r="AO19" s="94">
        <f t="shared" si="10"/>
        <v>243.34103999394279</v>
      </c>
    </row>
    <row r="20" spans="1:41" s="316" customFormat="1">
      <c r="A20" s="626" t="s">
        <v>1453</v>
      </c>
      <c r="B20" s="499"/>
      <c r="C20" s="499"/>
      <c r="D20" s="499"/>
      <c r="E20" s="499"/>
      <c r="F20" s="499"/>
      <c r="G20" s="322">
        <v>5634</v>
      </c>
      <c r="H20" s="322">
        <v>5097</v>
      </c>
      <c r="I20" s="322">
        <v>0</v>
      </c>
      <c r="J20" s="322">
        <v>0</v>
      </c>
      <c r="K20" s="97">
        <f>SUM(G20:J20)</f>
        <v>10731</v>
      </c>
      <c r="L20" s="91">
        <f>'Schedule 3C_Income_Western'!CS40</f>
        <v>1576931.6400000001</v>
      </c>
      <c r="M20" s="91">
        <f>'Schedule 3C_Income_Western'!CT40</f>
        <v>1646921</v>
      </c>
      <c r="N20" s="91">
        <f>'Schedule 3C_Income_Western'!CU40</f>
        <v>0</v>
      </c>
      <c r="O20" s="91">
        <f>'Schedule 3C_Income_Western'!CV40</f>
        <v>0</v>
      </c>
      <c r="P20" s="91">
        <f>SUM(L20:O20)</f>
        <v>3223852.64</v>
      </c>
      <c r="Q20" s="259"/>
      <c r="R20" s="259"/>
      <c r="S20" s="259"/>
      <c r="T20" s="259"/>
      <c r="U20" s="259"/>
      <c r="V20" s="99">
        <f t="shared" si="13"/>
        <v>0</v>
      </c>
      <c r="W20" s="99">
        <f t="shared" si="13"/>
        <v>0</v>
      </c>
      <c r="X20" s="99">
        <f t="shared" si="13"/>
        <v>0</v>
      </c>
      <c r="Y20" s="99">
        <f t="shared" si="13"/>
        <v>0</v>
      </c>
      <c r="Z20" s="99">
        <f t="shared" si="13"/>
        <v>0</v>
      </c>
      <c r="AA20" s="98">
        <f t="shared" si="5"/>
        <v>1658.4815405372256</v>
      </c>
      <c r="AB20" s="98">
        <f t="shared" si="6"/>
        <v>1555.2673735601495</v>
      </c>
      <c r="AC20" s="98">
        <f t="shared" si="7"/>
        <v>0</v>
      </c>
      <c r="AD20" s="98">
        <f t="shared" si="8"/>
        <v>0</v>
      </c>
      <c r="AE20" s="98">
        <f t="shared" si="9"/>
        <v>1607.8010288168605</v>
      </c>
      <c r="AF20" s="92">
        <f t="shared" si="14"/>
        <v>279.8955697550586</v>
      </c>
      <c r="AG20" s="92">
        <f t="shared" si="14"/>
        <v>323.11575436531291</v>
      </c>
      <c r="AH20" s="92">
        <f t="shared" si="14"/>
        <v>0</v>
      </c>
      <c r="AI20" s="92">
        <f t="shared" si="14"/>
        <v>0</v>
      </c>
      <c r="AJ20" s="93">
        <f t="shared" si="14"/>
        <v>300.4242512347405</v>
      </c>
      <c r="AK20" s="92">
        <f t="shared" si="10"/>
        <v>38.683469643076172</v>
      </c>
      <c r="AL20" s="92">
        <f t="shared" si="10"/>
        <v>41.87761588730389</v>
      </c>
      <c r="AM20" s="92">
        <f t="shared" si="10"/>
        <v>0</v>
      </c>
      <c r="AN20" s="92">
        <f t="shared" si="10"/>
        <v>0</v>
      </c>
      <c r="AO20" s="94">
        <f t="shared" si="10"/>
        <v>40.251868351395899</v>
      </c>
    </row>
    <row r="21" spans="1:41">
      <c r="A21" s="626" t="s">
        <v>240</v>
      </c>
      <c r="B21" s="261"/>
      <c r="C21" s="261"/>
      <c r="D21" s="261"/>
      <c r="E21" s="261"/>
      <c r="F21" s="261"/>
      <c r="G21" s="322">
        <v>33313</v>
      </c>
      <c r="H21" s="322">
        <v>22998</v>
      </c>
      <c r="I21" s="322">
        <v>0</v>
      </c>
      <c r="J21" s="322">
        <v>0</v>
      </c>
      <c r="K21" s="97">
        <f t="shared" si="1"/>
        <v>56311</v>
      </c>
      <c r="L21" s="91">
        <f>'Schedule 3C_Income_Western'!CS48</f>
        <v>3725412.2749719615</v>
      </c>
      <c r="M21" s="91">
        <f>'Schedule 3C_Income_Western'!CT48</f>
        <v>3596555.0837119459</v>
      </c>
      <c r="N21" s="91">
        <f>'Schedule 3C_Income_Western'!CU48</f>
        <v>0</v>
      </c>
      <c r="O21" s="91">
        <f>'Schedule 3C_Income_Western'!CV48</f>
        <v>0</v>
      </c>
      <c r="P21" s="91">
        <f t="shared" si="2"/>
        <v>7321967.3586839074</v>
      </c>
      <c r="Q21" s="259"/>
      <c r="R21" s="259"/>
      <c r="S21" s="259"/>
      <c r="T21" s="259"/>
      <c r="U21" s="259"/>
      <c r="V21" s="99">
        <f t="shared" si="3"/>
        <v>0</v>
      </c>
      <c r="W21" s="99">
        <f t="shared" si="3"/>
        <v>0</v>
      </c>
      <c r="X21" s="99">
        <f t="shared" si="3"/>
        <v>0</v>
      </c>
      <c r="Y21" s="99">
        <f t="shared" si="3"/>
        <v>0</v>
      </c>
      <c r="Z21" s="99">
        <f t="shared" si="3"/>
        <v>0</v>
      </c>
      <c r="AA21" s="98">
        <f t="shared" si="5"/>
        <v>9806.3534895130633</v>
      </c>
      <c r="AB21" s="98">
        <f t="shared" si="6"/>
        <v>7017.4689144862305</v>
      </c>
      <c r="AC21" s="98">
        <f t="shared" si="7"/>
        <v>0</v>
      </c>
      <c r="AD21" s="98">
        <f t="shared" si="8"/>
        <v>0</v>
      </c>
      <c r="AE21" s="98">
        <f t="shared" si="9"/>
        <v>8436.947510363083</v>
      </c>
      <c r="AF21" s="92">
        <f t="shared" si="4"/>
        <v>111.83058490595148</v>
      </c>
      <c r="AG21" s="92">
        <f t="shared" si="4"/>
        <v>156.38555890564163</v>
      </c>
      <c r="AH21" s="92">
        <f t="shared" si="4"/>
        <v>0</v>
      </c>
      <c r="AI21" s="92">
        <f t="shared" si="4"/>
        <v>0</v>
      </c>
      <c r="AJ21" s="93">
        <f t="shared" si="4"/>
        <v>130.02730121439697</v>
      </c>
      <c r="AK21" s="92">
        <f t="shared" si="10"/>
        <v>91.387520543897011</v>
      </c>
      <c r="AL21" s="92">
        <f t="shared" si="10"/>
        <v>91.452566524574621</v>
      </c>
      <c r="AM21" s="92">
        <f t="shared" si="10"/>
        <v>0</v>
      </c>
      <c r="AN21" s="92">
        <f t="shared" si="10"/>
        <v>0</v>
      </c>
      <c r="AO21" s="94">
        <f t="shared" si="10"/>
        <v>91.419459605003084</v>
      </c>
    </row>
    <row r="22" spans="1:41">
      <c r="A22" s="626" t="s">
        <v>241</v>
      </c>
      <c r="B22" s="261"/>
      <c r="C22" s="261"/>
      <c r="D22" s="261"/>
      <c r="E22" s="261"/>
      <c r="F22" s="261"/>
      <c r="G22" s="322">
        <v>4427132</v>
      </c>
      <c r="H22" s="322">
        <v>4365892</v>
      </c>
      <c r="I22" s="322">
        <v>0</v>
      </c>
      <c r="J22" s="322">
        <v>0</v>
      </c>
      <c r="K22" s="97">
        <f t="shared" si="1"/>
        <v>8793024</v>
      </c>
      <c r="L22" s="91">
        <f>'Schedule 3C_Income_Western'!CS49</f>
        <v>23246158.056070182</v>
      </c>
      <c r="M22" s="91">
        <f>'Schedule 3C_Income_Western'!CT49</f>
        <v>23608098.86523784</v>
      </c>
      <c r="N22" s="91">
        <f>'Schedule 3C_Income_Western'!CU49</f>
        <v>0</v>
      </c>
      <c r="O22" s="91">
        <f>'Schedule 3C_Income_Western'!CV49</f>
        <v>0</v>
      </c>
      <c r="P22" s="91">
        <f t="shared" si="2"/>
        <v>46854256.921308026</v>
      </c>
      <c r="Q22" s="259"/>
      <c r="R22" s="259"/>
      <c r="S22" s="259"/>
      <c r="T22" s="259"/>
      <c r="U22" s="259"/>
      <c r="V22" s="99">
        <f t="shared" si="3"/>
        <v>0</v>
      </c>
      <c r="W22" s="99">
        <f t="shared" si="3"/>
        <v>0</v>
      </c>
      <c r="X22" s="99">
        <f t="shared" si="3"/>
        <v>0</v>
      </c>
      <c r="Y22" s="99">
        <f t="shared" si="3"/>
        <v>0</v>
      </c>
      <c r="Z22" s="99">
        <f t="shared" si="3"/>
        <v>0</v>
      </c>
      <c r="AA22" s="98">
        <f t="shared" si="5"/>
        <v>1303215.6016190359</v>
      </c>
      <c r="AB22" s="98">
        <f t="shared" si="6"/>
        <v>1332181.5546571058</v>
      </c>
      <c r="AC22" s="98">
        <f t="shared" si="7"/>
        <v>0</v>
      </c>
      <c r="AD22" s="98">
        <f t="shared" si="8"/>
        <v>0</v>
      </c>
      <c r="AE22" s="98">
        <f t="shared" si="9"/>
        <v>1317438.5456724768</v>
      </c>
      <c r="AF22" s="92">
        <f t="shared" si="4"/>
        <v>5.2508391563816446</v>
      </c>
      <c r="AG22" s="92">
        <f t="shared" si="4"/>
        <v>5.4073941511237198</v>
      </c>
      <c r="AH22" s="92">
        <f t="shared" si="4"/>
        <v>0</v>
      </c>
      <c r="AI22" s="92">
        <f t="shared" si="4"/>
        <v>0</v>
      </c>
      <c r="AJ22" s="93">
        <f t="shared" si="4"/>
        <v>5.328571481359317</v>
      </c>
      <c r="AK22" s="92">
        <f t="shared" si="10"/>
        <v>570.24795918239136</v>
      </c>
      <c r="AL22" s="92">
        <f t="shared" si="10"/>
        <v>600.30256224064487</v>
      </c>
      <c r="AM22" s="92">
        <f t="shared" si="10"/>
        <v>0</v>
      </c>
      <c r="AN22" s="92">
        <f t="shared" si="10"/>
        <v>0</v>
      </c>
      <c r="AO22" s="94">
        <f t="shared" si="10"/>
        <v>585.00545524282109</v>
      </c>
    </row>
    <row r="23" spans="1:41">
      <c r="A23" s="626" t="s">
        <v>242</v>
      </c>
      <c r="B23" s="261"/>
      <c r="C23" s="261"/>
      <c r="D23" s="261"/>
      <c r="E23" s="261"/>
      <c r="F23" s="261"/>
      <c r="G23" s="322">
        <v>113417</v>
      </c>
      <c r="H23" s="322">
        <v>101393</v>
      </c>
      <c r="I23" s="322">
        <v>0</v>
      </c>
      <c r="J23" s="322">
        <v>0</v>
      </c>
      <c r="K23" s="97">
        <f t="shared" si="1"/>
        <v>214810</v>
      </c>
      <c r="L23" s="91">
        <f>'Schedule 3C_Income_Western'!CS50</f>
        <v>6199013.073197132</v>
      </c>
      <c r="M23" s="91">
        <f>'Schedule 3C_Income_Western'!CT50</f>
        <v>6554676.7863342511</v>
      </c>
      <c r="N23" s="91">
        <f>'Schedule 3C_Income_Western'!CU50</f>
        <v>0</v>
      </c>
      <c r="O23" s="91">
        <f>'Schedule 3C_Income_Western'!CV50</f>
        <v>0</v>
      </c>
      <c r="P23" s="91">
        <f t="shared" si="2"/>
        <v>12753689.859531384</v>
      </c>
      <c r="Q23" s="259"/>
      <c r="R23" s="259"/>
      <c r="S23" s="259"/>
      <c r="T23" s="259"/>
      <c r="U23" s="259"/>
      <c r="V23" s="99">
        <f t="shared" si="3"/>
        <v>0</v>
      </c>
      <c r="W23" s="99">
        <f t="shared" si="3"/>
        <v>0</v>
      </c>
      <c r="X23" s="99">
        <f t="shared" si="3"/>
        <v>0</v>
      </c>
      <c r="Y23" s="99">
        <f t="shared" si="3"/>
        <v>0</v>
      </c>
      <c r="Z23" s="99">
        <f t="shared" si="3"/>
        <v>0</v>
      </c>
      <c r="AA23" s="98">
        <f t="shared" si="5"/>
        <v>33386.581626395193</v>
      </c>
      <c r="AB23" s="98">
        <f t="shared" si="6"/>
        <v>30938.439240216649</v>
      </c>
      <c r="AC23" s="98">
        <f t="shared" si="7"/>
        <v>0</v>
      </c>
      <c r="AD23" s="98">
        <f t="shared" si="8"/>
        <v>0</v>
      </c>
      <c r="AE23" s="98">
        <f t="shared" si="9"/>
        <v>32184.487838985166</v>
      </c>
      <c r="AF23" s="92">
        <f t="shared" si="4"/>
        <v>54.656824578300714</v>
      </c>
      <c r="AG23" s="92">
        <f t="shared" si="4"/>
        <v>64.646245661280872</v>
      </c>
      <c r="AH23" s="92">
        <f t="shared" si="4"/>
        <v>0</v>
      </c>
      <c r="AI23" s="92">
        <f t="shared" si="4"/>
        <v>0</v>
      </c>
      <c r="AJ23" s="93">
        <f t="shared" si="4"/>
        <v>59.371955958900351</v>
      </c>
      <c r="AK23" s="92">
        <f t="shared" si="10"/>
        <v>152.06704460191665</v>
      </c>
      <c r="AL23" s="92">
        <f t="shared" si="10"/>
        <v>166.67116195830476</v>
      </c>
      <c r="AM23" s="92">
        <f t="shared" si="10"/>
        <v>0</v>
      </c>
      <c r="AN23" s="92">
        <f t="shared" si="10"/>
        <v>0</v>
      </c>
      <c r="AO23" s="94">
        <f t="shared" si="10"/>
        <v>159.23799954466594</v>
      </c>
    </row>
    <row r="24" spans="1:41">
      <c r="A24" s="626" t="s">
        <v>243</v>
      </c>
      <c r="B24" s="261"/>
      <c r="C24" s="261"/>
      <c r="D24" s="261"/>
      <c r="E24" s="261"/>
      <c r="F24" s="261"/>
      <c r="G24" s="322">
        <v>30600</v>
      </c>
      <c r="H24" s="322">
        <v>25661</v>
      </c>
      <c r="I24" s="322">
        <v>0</v>
      </c>
      <c r="J24" s="322">
        <v>0</v>
      </c>
      <c r="K24" s="97">
        <f t="shared" si="1"/>
        <v>56261</v>
      </c>
      <c r="L24" s="91">
        <f>'Schedule 3C_Income_Western'!CS51</f>
        <v>2360099.8648029002</v>
      </c>
      <c r="M24" s="91">
        <f>'Schedule 3C_Income_Western'!CT51</f>
        <v>2547650.3747194428</v>
      </c>
      <c r="N24" s="91">
        <f>'Schedule 3C_Income_Western'!CU51</f>
        <v>0</v>
      </c>
      <c r="O24" s="91">
        <f>'Schedule 3C_Income_Western'!CV51</f>
        <v>0</v>
      </c>
      <c r="P24" s="91">
        <f t="shared" si="2"/>
        <v>4907750.2395223435</v>
      </c>
      <c r="Q24" s="259"/>
      <c r="R24" s="259"/>
      <c r="S24" s="259"/>
      <c r="T24" s="259"/>
      <c r="U24" s="259"/>
      <c r="V24" s="99">
        <f t="shared" si="3"/>
        <v>0</v>
      </c>
      <c r="W24" s="99">
        <f t="shared" si="3"/>
        <v>0</v>
      </c>
      <c r="X24" s="99">
        <f t="shared" si="3"/>
        <v>0</v>
      </c>
      <c r="Y24" s="99">
        <f t="shared" si="3"/>
        <v>0</v>
      </c>
      <c r="Z24" s="99">
        <f t="shared" si="3"/>
        <v>0</v>
      </c>
      <c r="AA24" s="98">
        <f t="shared" si="5"/>
        <v>9007.7272169753469</v>
      </c>
      <c r="AB24" s="98">
        <f t="shared" si="6"/>
        <v>7830.0404302387669</v>
      </c>
      <c r="AC24" s="98">
        <f t="shared" si="7"/>
        <v>0</v>
      </c>
      <c r="AD24" s="98">
        <f t="shared" si="8"/>
        <v>0</v>
      </c>
      <c r="AE24" s="98">
        <f t="shared" si="9"/>
        <v>8429.4561254557266</v>
      </c>
      <c r="AF24" s="92">
        <f t="shared" si="4"/>
        <v>77.127446562186279</v>
      </c>
      <c r="AG24" s="92">
        <f t="shared" si="4"/>
        <v>99.281024695820221</v>
      </c>
      <c r="AH24" s="92">
        <f t="shared" si="4"/>
        <v>0</v>
      </c>
      <c r="AI24" s="92">
        <f t="shared" si="4"/>
        <v>0</v>
      </c>
      <c r="AJ24" s="93">
        <f t="shared" si="4"/>
        <v>87.231834477210569</v>
      </c>
      <c r="AK24" s="92">
        <f t="shared" si="10"/>
        <v>57.895249964501417</v>
      </c>
      <c r="AL24" s="92">
        <f t="shared" si="10"/>
        <v>64.781203110317151</v>
      </c>
      <c r="AM24" s="92">
        <f t="shared" si="10"/>
        <v>0</v>
      </c>
      <c r="AN24" s="92">
        <f t="shared" si="10"/>
        <v>0</v>
      </c>
      <c r="AO24" s="94">
        <f t="shared" si="10"/>
        <v>61.276410122388548</v>
      </c>
    </row>
    <row r="25" spans="1:41">
      <c r="A25" s="626" t="s">
        <v>244</v>
      </c>
      <c r="B25" s="261"/>
      <c r="C25" s="261"/>
      <c r="D25" s="261"/>
      <c r="E25" s="261"/>
      <c r="F25" s="261"/>
      <c r="G25" s="322">
        <v>7008</v>
      </c>
      <c r="H25" s="322">
        <v>5855</v>
      </c>
      <c r="I25" s="322">
        <v>0</v>
      </c>
      <c r="J25" s="322">
        <v>0</v>
      </c>
      <c r="K25" s="97">
        <f t="shared" si="1"/>
        <v>12863</v>
      </c>
      <c r="L25" s="91">
        <f>'Schedule 3C_Income_Western'!CS52</f>
        <v>816136.64471072471</v>
      </c>
      <c r="M25" s="91">
        <f>'Schedule 3C_Income_Western'!CT52</f>
        <v>850641.6948265254</v>
      </c>
      <c r="N25" s="91">
        <f>'Schedule 3C_Income_Western'!CU52</f>
        <v>0</v>
      </c>
      <c r="O25" s="91">
        <f>'Schedule 3C_Income_Western'!CV52</f>
        <v>0</v>
      </c>
      <c r="P25" s="91">
        <f t="shared" si="2"/>
        <v>1666778.3395372501</v>
      </c>
      <c r="Q25" s="259"/>
      <c r="R25" s="259"/>
      <c r="S25" s="259"/>
      <c r="T25" s="259"/>
      <c r="U25" s="259"/>
      <c r="V25" s="99">
        <f t="shared" si="3"/>
        <v>0</v>
      </c>
      <c r="W25" s="99">
        <f t="shared" si="3"/>
        <v>0</v>
      </c>
      <c r="X25" s="99">
        <f t="shared" si="3"/>
        <v>0</v>
      </c>
      <c r="Y25" s="99">
        <f t="shared" si="3"/>
        <v>0</v>
      </c>
      <c r="Z25" s="99">
        <f t="shared" si="3"/>
        <v>0</v>
      </c>
      <c r="AA25" s="98">
        <f t="shared" si="5"/>
        <v>2062.9461547896476</v>
      </c>
      <c r="AB25" s="98">
        <f t="shared" si="6"/>
        <v>1786.5588526966205</v>
      </c>
      <c r="AC25" s="98">
        <f t="shared" si="7"/>
        <v>0</v>
      </c>
      <c r="AD25" s="98">
        <f t="shared" si="8"/>
        <v>0</v>
      </c>
      <c r="AE25" s="98">
        <f t="shared" si="9"/>
        <v>1927.2336812665433</v>
      </c>
      <c r="AF25" s="92">
        <f t="shared" si="4"/>
        <v>116.45785455347099</v>
      </c>
      <c r="AG25" s="92">
        <f t="shared" si="4"/>
        <v>145.2846617978694</v>
      </c>
      <c r="AH25" s="92">
        <f t="shared" si="4"/>
        <v>0</v>
      </c>
      <c r="AI25" s="92">
        <f t="shared" si="4"/>
        <v>0</v>
      </c>
      <c r="AJ25" s="93">
        <f t="shared" si="4"/>
        <v>129.57928473429604</v>
      </c>
      <c r="AK25" s="92">
        <f t="shared" si="10"/>
        <v>20.020523603844591</v>
      </c>
      <c r="AL25" s="92">
        <f t="shared" si="10"/>
        <v>21.629966558001509</v>
      </c>
      <c r="AM25" s="92">
        <f t="shared" si="10"/>
        <v>0</v>
      </c>
      <c r="AN25" s="92">
        <f t="shared" si="10"/>
        <v>0</v>
      </c>
      <c r="AO25" s="94">
        <f t="shared" si="10"/>
        <v>20.810796827863584</v>
      </c>
    </row>
    <row r="26" spans="1:41">
      <c r="A26" s="626" t="s">
        <v>245</v>
      </c>
      <c r="B26" s="261"/>
      <c r="C26" s="261"/>
      <c r="D26" s="261"/>
      <c r="E26" s="261"/>
      <c r="F26" s="261"/>
      <c r="G26" s="322">
        <v>13464</v>
      </c>
      <c r="H26" s="322">
        <v>10963</v>
      </c>
      <c r="I26" s="322">
        <v>0</v>
      </c>
      <c r="J26" s="322">
        <v>0</v>
      </c>
      <c r="K26" s="97">
        <f t="shared" si="1"/>
        <v>24427</v>
      </c>
      <c r="L26" s="91">
        <f>'Schedule 3C_Income_Western'!CS53</f>
        <v>270049.9181164545</v>
      </c>
      <c r="M26" s="91">
        <f>'Schedule 3C_Income_Western'!CT53</f>
        <v>271025.75193647027</v>
      </c>
      <c r="N26" s="91">
        <f>'Schedule 3C_Income_Western'!CU53</f>
        <v>0</v>
      </c>
      <c r="O26" s="91">
        <f>'Schedule 3C_Income_Western'!CV53</f>
        <v>0</v>
      </c>
      <c r="P26" s="91">
        <f t="shared" si="2"/>
        <v>541075.67005292478</v>
      </c>
      <c r="Q26" s="259"/>
      <c r="R26" s="259"/>
      <c r="S26" s="259"/>
      <c r="T26" s="259"/>
      <c r="U26" s="259"/>
      <c r="V26" s="99">
        <f t="shared" si="3"/>
        <v>0</v>
      </c>
      <c r="W26" s="99">
        <f t="shared" si="3"/>
        <v>0</v>
      </c>
      <c r="X26" s="99">
        <f t="shared" si="3"/>
        <v>0</v>
      </c>
      <c r="Y26" s="99">
        <f t="shared" si="3"/>
        <v>0</v>
      </c>
      <c r="Z26" s="99">
        <f t="shared" si="3"/>
        <v>0</v>
      </c>
      <c r="AA26" s="98">
        <f t="shared" si="5"/>
        <v>3963.3999754691527</v>
      </c>
      <c r="AB26" s="98">
        <f t="shared" si="6"/>
        <v>3345.1826989091464</v>
      </c>
      <c r="AC26" s="98">
        <f t="shared" si="7"/>
        <v>0</v>
      </c>
      <c r="AD26" s="98">
        <f t="shared" si="8"/>
        <v>0</v>
      </c>
      <c r="AE26" s="98">
        <f t="shared" si="9"/>
        <v>3659.8411826399642</v>
      </c>
      <c r="AF26" s="92">
        <f t="shared" si="4"/>
        <v>20.05718346081807</v>
      </c>
      <c r="AG26" s="92">
        <f t="shared" si="4"/>
        <v>24.721860069002123</v>
      </c>
      <c r="AH26" s="92">
        <f t="shared" si="4"/>
        <v>0</v>
      </c>
      <c r="AI26" s="92">
        <f t="shared" si="4"/>
        <v>0</v>
      </c>
      <c r="AJ26" s="93">
        <f t="shared" si="4"/>
        <v>22.150721335117893</v>
      </c>
      <c r="AK26" s="92">
        <f t="shared" si="10"/>
        <v>6.624553369715553</v>
      </c>
      <c r="AL26" s="92">
        <f t="shared" si="10"/>
        <v>6.8915948823065651</v>
      </c>
      <c r="AM26" s="92">
        <f t="shared" si="10"/>
        <v>0</v>
      </c>
      <c r="AN26" s="92">
        <f t="shared" si="10"/>
        <v>0</v>
      </c>
      <c r="AO26" s="94">
        <f t="shared" si="10"/>
        <v>6.7556768472871793</v>
      </c>
    </row>
    <row r="27" spans="1:41">
      <c r="A27" s="626" t="s">
        <v>246</v>
      </c>
      <c r="B27" s="261"/>
      <c r="C27" s="261"/>
      <c r="D27" s="261"/>
      <c r="E27" s="261"/>
      <c r="F27" s="261"/>
      <c r="G27" s="322">
        <v>456049</v>
      </c>
      <c r="H27" s="322">
        <v>406015</v>
      </c>
      <c r="I27" s="322">
        <v>0</v>
      </c>
      <c r="J27" s="322">
        <v>0</v>
      </c>
      <c r="K27" s="97">
        <f t="shared" si="1"/>
        <v>862064</v>
      </c>
      <c r="L27" s="91">
        <f>'Schedule 3C_Income_Western'!CS54</f>
        <v>6253101.8524800828</v>
      </c>
      <c r="M27" s="91">
        <f>'Schedule 3C_Income_Western'!CT54</f>
        <v>6936462.694225288</v>
      </c>
      <c r="N27" s="91">
        <f>'Schedule 3C_Income_Western'!CU54</f>
        <v>0</v>
      </c>
      <c r="O27" s="91">
        <f>'Schedule 3C_Income_Western'!CV54</f>
        <v>0</v>
      </c>
      <c r="P27" s="91">
        <f t="shared" si="2"/>
        <v>13189564.546705371</v>
      </c>
      <c r="Q27" s="259"/>
      <c r="R27" s="259"/>
      <c r="S27" s="259"/>
      <c r="T27" s="259"/>
      <c r="U27" s="259"/>
      <c r="V27" s="99">
        <f t="shared" si="3"/>
        <v>0</v>
      </c>
      <c r="W27" s="99">
        <f t="shared" si="3"/>
        <v>0</v>
      </c>
      <c r="X27" s="99">
        <f t="shared" si="3"/>
        <v>0</v>
      </c>
      <c r="Y27" s="99">
        <f t="shared" si="3"/>
        <v>0</v>
      </c>
      <c r="Z27" s="99">
        <f t="shared" si="3"/>
        <v>0</v>
      </c>
      <c r="AA27" s="98">
        <f t="shared" si="5"/>
        <v>134247.22188151602</v>
      </c>
      <c r="AB27" s="98">
        <f t="shared" si="6"/>
        <v>123888.9312685941</v>
      </c>
      <c r="AC27" s="98">
        <f t="shared" si="7"/>
        <v>0</v>
      </c>
      <c r="AD27" s="98">
        <f t="shared" si="8"/>
        <v>0</v>
      </c>
      <c r="AE27" s="98">
        <f t="shared" si="9"/>
        <v>129161.06477550817</v>
      </c>
      <c r="AF27" s="92">
        <f t="shared" si="4"/>
        <v>13.711469277380463</v>
      </c>
      <c r="AG27" s="92">
        <f t="shared" si="4"/>
        <v>17.084252291726383</v>
      </c>
      <c r="AH27" s="92">
        <f t="shared" si="4"/>
        <v>0</v>
      </c>
      <c r="AI27" s="92">
        <f t="shared" si="4"/>
        <v>0</v>
      </c>
      <c r="AJ27" s="93">
        <f t="shared" si="4"/>
        <v>15.299983002080323</v>
      </c>
      <c r="AK27" s="92">
        <f t="shared" si="10"/>
        <v>153.39388820017373</v>
      </c>
      <c r="AL27" s="92">
        <f t="shared" si="10"/>
        <v>176.37914649541761</v>
      </c>
      <c r="AM27" s="92">
        <f t="shared" si="10"/>
        <v>0</v>
      </c>
      <c r="AN27" s="92">
        <f t="shared" si="10"/>
        <v>0</v>
      </c>
      <c r="AO27" s="94">
        <f t="shared" si="10"/>
        <v>164.68017463298921</v>
      </c>
    </row>
    <row r="28" spans="1:41">
      <c r="A28" s="515" t="s">
        <v>228</v>
      </c>
      <c r="B28" s="261"/>
      <c r="C28" s="261"/>
      <c r="D28" s="261"/>
      <c r="E28" s="261"/>
      <c r="F28" s="261"/>
      <c r="G28" s="322">
        <v>0</v>
      </c>
      <c r="H28" s="322">
        <v>0</v>
      </c>
      <c r="I28" s="322">
        <v>0</v>
      </c>
      <c r="J28" s="322">
        <v>0</v>
      </c>
      <c r="K28" s="97">
        <f t="shared" si="1"/>
        <v>0</v>
      </c>
      <c r="L28" s="91">
        <f>'Schedule 3C_Income_Western'!CS42</f>
        <v>21553795.489238378</v>
      </c>
      <c r="M28" s="91">
        <f>'Schedule 3C_Income_Western'!CT42</f>
        <v>24772702.418948546</v>
      </c>
      <c r="N28" s="91">
        <f>'Schedule 3C_Income_Western'!CU42</f>
        <v>0</v>
      </c>
      <c r="O28" s="91">
        <f>'Schedule 3C_Income_Western'!CV42</f>
        <v>0</v>
      </c>
      <c r="P28" s="91">
        <f t="shared" si="2"/>
        <v>46326497.908186927</v>
      </c>
      <c r="Q28" s="259"/>
      <c r="R28" s="259"/>
      <c r="S28" s="259"/>
      <c r="T28" s="259"/>
      <c r="U28" s="259"/>
      <c r="V28" s="519">
        <f t="shared" si="3"/>
        <v>0</v>
      </c>
      <c r="W28" s="519">
        <f t="shared" si="3"/>
        <v>0</v>
      </c>
      <c r="X28" s="519">
        <f t="shared" si="3"/>
        <v>0</v>
      </c>
      <c r="Y28" s="519">
        <f t="shared" si="3"/>
        <v>0</v>
      </c>
      <c r="Z28" s="519">
        <f t="shared" si="3"/>
        <v>0</v>
      </c>
      <c r="AA28" s="97">
        <f t="shared" si="5"/>
        <v>0</v>
      </c>
      <c r="AB28" s="97">
        <f t="shared" si="6"/>
        <v>0</v>
      </c>
      <c r="AC28" s="97">
        <f t="shared" si="7"/>
        <v>0</v>
      </c>
      <c r="AD28" s="97">
        <f t="shared" si="8"/>
        <v>0</v>
      </c>
      <c r="AE28" s="97">
        <f t="shared" si="9"/>
        <v>0</v>
      </c>
      <c r="AF28" s="516">
        <f t="shared" si="4"/>
        <v>0</v>
      </c>
      <c r="AG28" s="516">
        <f t="shared" si="4"/>
        <v>0</v>
      </c>
      <c r="AH28" s="516">
        <f t="shared" si="4"/>
        <v>0</v>
      </c>
      <c r="AI28" s="516">
        <f t="shared" si="4"/>
        <v>0</v>
      </c>
      <c r="AJ28" s="517">
        <f t="shared" si="4"/>
        <v>0</v>
      </c>
      <c r="AK28" s="516">
        <f t="shared" si="10"/>
        <v>528.73287107171291</v>
      </c>
      <c r="AL28" s="516">
        <f t="shared" si="10"/>
        <v>629.91589541405517</v>
      </c>
      <c r="AM28" s="516">
        <f t="shared" si="10"/>
        <v>0</v>
      </c>
      <c r="AN28" s="516">
        <f t="shared" si="10"/>
        <v>0</v>
      </c>
      <c r="AO28" s="518">
        <f t="shared" si="10"/>
        <v>578.41604540012645</v>
      </c>
    </row>
    <row r="29" spans="1:41">
      <c r="A29" s="515" t="s">
        <v>1454</v>
      </c>
      <c r="B29" s="261"/>
      <c r="C29" s="261"/>
      <c r="D29" s="261"/>
      <c r="E29" s="261"/>
      <c r="F29" s="261"/>
      <c r="G29" s="322">
        <v>7411308</v>
      </c>
      <c r="H29" s="322">
        <v>7353024</v>
      </c>
      <c r="I29" s="322">
        <v>0</v>
      </c>
      <c r="J29" s="322">
        <v>0</v>
      </c>
      <c r="K29" s="97">
        <f>SUM(G29:J29)</f>
        <v>14764332</v>
      </c>
      <c r="L29" s="91">
        <f>'Schedule 3C_Income_Western'!CS44</f>
        <v>8831163.7099491358</v>
      </c>
      <c r="M29" s="91">
        <f>'Schedule 3C_Income_Western'!CT44</f>
        <v>6173035.2339604422</v>
      </c>
      <c r="N29" s="91">
        <f>'Schedule 3C_Income_Western'!CU44</f>
        <v>0</v>
      </c>
      <c r="O29" s="91">
        <f>'Schedule 3C_Income_Western'!CV44</f>
        <v>0</v>
      </c>
      <c r="P29" s="91">
        <f t="shared" si="2"/>
        <v>15004198.943909578</v>
      </c>
      <c r="Q29" s="259"/>
      <c r="R29" s="259"/>
      <c r="S29" s="259"/>
      <c r="T29" s="259"/>
      <c r="U29" s="259"/>
      <c r="V29" s="99">
        <f t="shared" si="3"/>
        <v>0</v>
      </c>
      <c r="W29" s="99">
        <f t="shared" si="3"/>
        <v>0</v>
      </c>
      <c r="X29" s="99">
        <f t="shared" si="3"/>
        <v>0</v>
      </c>
      <c r="Y29" s="99">
        <f t="shared" si="3"/>
        <v>0</v>
      </c>
      <c r="Z29" s="99">
        <f t="shared" si="3"/>
        <v>0</v>
      </c>
      <c r="AA29" s="98">
        <f t="shared" si="5"/>
        <v>2181667.999509383</v>
      </c>
      <c r="AB29" s="98">
        <f t="shared" si="6"/>
        <v>2243656.724387825</v>
      </c>
      <c r="AC29" s="98">
        <f t="shared" si="7"/>
        <v>0</v>
      </c>
      <c r="AD29" s="98">
        <f t="shared" si="8"/>
        <v>0</v>
      </c>
      <c r="AE29" s="98">
        <f t="shared" si="9"/>
        <v>2212105.8782400237</v>
      </c>
      <c r="AF29" s="92">
        <f t="shared" si="4"/>
        <v>1.1915796388369146</v>
      </c>
      <c r="AG29" s="92">
        <f t="shared" si="4"/>
        <v>0.83952333542776991</v>
      </c>
      <c r="AH29" s="92">
        <f t="shared" si="4"/>
        <v>0</v>
      </c>
      <c r="AI29" s="92">
        <f t="shared" si="4"/>
        <v>0</v>
      </c>
      <c r="AJ29" s="93">
        <f t="shared" si="4"/>
        <v>1.0162463797149495</v>
      </c>
      <c r="AK29" s="92">
        <f t="shared" si="10"/>
        <v>216.63593057645372</v>
      </c>
      <c r="AL29" s="92">
        <f t="shared" si="10"/>
        <v>156.96684806775096</v>
      </c>
      <c r="AM29" s="92">
        <f t="shared" si="10"/>
        <v>0</v>
      </c>
      <c r="AN29" s="92">
        <f t="shared" si="10"/>
        <v>0</v>
      </c>
      <c r="AO29" s="94">
        <f t="shared" si="10"/>
        <v>187.33704919229859</v>
      </c>
    </row>
    <row r="30" spans="1:41">
      <c r="A30" s="515" t="s">
        <v>1455</v>
      </c>
      <c r="B30" s="261"/>
      <c r="C30" s="261"/>
      <c r="D30" s="261"/>
      <c r="E30" s="261"/>
      <c r="F30" s="261"/>
      <c r="G30" s="322">
        <v>1873989</v>
      </c>
      <c r="H30" s="322">
        <v>1908668</v>
      </c>
      <c r="I30" s="322">
        <v>0</v>
      </c>
      <c r="J30" s="322">
        <v>0</v>
      </c>
      <c r="K30" s="97">
        <f t="shared" ref="K30:K33" si="15">SUM(G30:J30)</f>
        <v>3782657</v>
      </c>
      <c r="L30" s="91">
        <f>'Schedule 3C_Income_Western'!CS46</f>
        <v>2389088.3840110768</v>
      </c>
      <c r="M30" s="91">
        <f>'Schedule 3C_Income_Western'!CT46</f>
        <v>3307419.0692250086</v>
      </c>
      <c r="N30" s="91">
        <f>'Schedule 3C_Income_Western'!CU46</f>
        <v>0</v>
      </c>
      <c r="O30" s="91">
        <f>'Schedule 3C_Income_Western'!CV46</f>
        <v>0</v>
      </c>
      <c r="P30" s="91">
        <f>SUM(L30:O30)</f>
        <v>5696507.4532360854</v>
      </c>
      <c r="Q30" s="259"/>
      <c r="R30" s="259"/>
      <c r="S30" s="259"/>
      <c r="T30" s="259"/>
      <c r="U30" s="259"/>
      <c r="V30" s="99">
        <f t="shared" si="3"/>
        <v>0</v>
      </c>
      <c r="W30" s="99">
        <f t="shared" si="3"/>
        <v>0</v>
      </c>
      <c r="X30" s="99">
        <f t="shared" si="3"/>
        <v>0</v>
      </c>
      <c r="Y30" s="99">
        <f t="shared" si="3"/>
        <v>0</v>
      </c>
      <c r="Z30" s="99">
        <f t="shared" si="3"/>
        <v>0</v>
      </c>
      <c r="AA30" s="98">
        <f t="shared" si="5"/>
        <v>551646.46142524225</v>
      </c>
      <c r="AB30" s="98">
        <f t="shared" si="6"/>
        <v>582399.26767869398</v>
      </c>
      <c r="AC30" s="98">
        <f t="shared" si="7"/>
        <v>0</v>
      </c>
      <c r="AD30" s="98">
        <f t="shared" si="8"/>
        <v>0</v>
      </c>
      <c r="AE30" s="98">
        <f t="shared" si="9"/>
        <v>566746.79119013133</v>
      </c>
      <c r="AF30" s="92">
        <f t="shared" si="4"/>
        <v>1.2748678802335962</v>
      </c>
      <c r="AG30" s="92">
        <f t="shared" si="4"/>
        <v>1.732841473333764</v>
      </c>
      <c r="AH30" s="92">
        <f t="shared" si="4"/>
        <v>0</v>
      </c>
      <c r="AI30" s="92">
        <f t="shared" si="4"/>
        <v>0</v>
      </c>
      <c r="AJ30" s="93">
        <f t="shared" si="4"/>
        <v>1.5059540035578391</v>
      </c>
      <c r="AK30" s="92">
        <f t="shared" si="10"/>
        <v>58.606362909630242</v>
      </c>
      <c r="AL30" s="92">
        <f t="shared" si="10"/>
        <v>84.100467089404447</v>
      </c>
      <c r="AM30" s="92">
        <f t="shared" si="10"/>
        <v>0</v>
      </c>
      <c r="AN30" s="92">
        <f t="shared" si="10"/>
        <v>0</v>
      </c>
      <c r="AO30" s="94">
        <f t="shared" si="10"/>
        <v>71.124549933028078</v>
      </c>
    </row>
    <row r="31" spans="1:41">
      <c r="A31" s="626" t="s">
        <v>248</v>
      </c>
      <c r="B31" s="261"/>
      <c r="C31" s="261"/>
      <c r="D31" s="261"/>
      <c r="E31" s="261"/>
      <c r="F31" s="261"/>
      <c r="G31" s="322">
        <v>612076</v>
      </c>
      <c r="H31" s="322">
        <v>600018</v>
      </c>
      <c r="I31" s="322">
        <v>0</v>
      </c>
      <c r="J31" s="322">
        <v>0</v>
      </c>
      <c r="K31" s="97">
        <f t="shared" si="15"/>
        <v>1212094</v>
      </c>
      <c r="L31" s="91">
        <f>'Schedule 3C_Income_Western'!CS56</f>
        <v>2438470.9878425244</v>
      </c>
      <c r="M31" s="91">
        <f>'Schedule 3C_Income_Western'!CT56</f>
        <v>2943331.7582659144</v>
      </c>
      <c r="N31" s="91">
        <f>'Schedule 3C_Income_Western'!CU56</f>
        <v>0</v>
      </c>
      <c r="O31" s="91">
        <f>'Schedule 3C_Income_Western'!CV56</f>
        <v>0</v>
      </c>
      <c r="P31" s="91">
        <f t="shared" ref="P31:P32" si="16">SUM(L31:O31)</f>
        <v>5381802.7461084388</v>
      </c>
      <c r="Q31" s="259"/>
      <c r="R31" s="259"/>
      <c r="S31" s="259"/>
      <c r="T31" s="259"/>
      <c r="U31" s="259"/>
      <c r="V31" s="99">
        <f t="shared" ref="V31:Z33" si="17">IF(B31=0,0,G31/B31)</f>
        <v>0</v>
      </c>
      <c r="W31" s="99">
        <f t="shared" si="17"/>
        <v>0</v>
      </c>
      <c r="X31" s="99">
        <f t="shared" si="17"/>
        <v>0</v>
      </c>
      <c r="Y31" s="99">
        <f t="shared" si="17"/>
        <v>0</v>
      </c>
      <c r="Z31" s="99">
        <f t="shared" si="17"/>
        <v>0</v>
      </c>
      <c r="AA31" s="98">
        <f t="shared" si="5"/>
        <v>180176.91647246413</v>
      </c>
      <c r="AB31" s="98">
        <f t="shared" si="6"/>
        <v>183085.81890304372</v>
      </c>
      <c r="AC31" s="98">
        <f t="shared" si="7"/>
        <v>0</v>
      </c>
      <c r="AD31" s="98">
        <f t="shared" si="8"/>
        <v>0</v>
      </c>
      <c r="AE31" s="98">
        <f t="shared" si="9"/>
        <v>181605.25395794836</v>
      </c>
      <c r="AF31" s="92">
        <f t="shared" ref="AF31:AJ34" si="18">IF(G31=0,0,L31/G31)</f>
        <v>3.9839349816730674</v>
      </c>
      <c r="AG31" s="92">
        <f t="shared" si="18"/>
        <v>4.9054057682701426</v>
      </c>
      <c r="AH31" s="92">
        <f t="shared" si="18"/>
        <v>0</v>
      </c>
      <c r="AI31" s="92">
        <f t="shared" si="18"/>
        <v>0</v>
      </c>
      <c r="AJ31" s="93">
        <f t="shared" si="18"/>
        <v>4.4400869454913883</v>
      </c>
      <c r="AK31" s="92">
        <f t="shared" si="10"/>
        <v>59.81776003538635</v>
      </c>
      <c r="AL31" s="92">
        <f t="shared" si="10"/>
        <v>74.84251934462111</v>
      </c>
      <c r="AM31" s="92">
        <f t="shared" si="10"/>
        <v>0</v>
      </c>
      <c r="AN31" s="92">
        <f t="shared" si="10"/>
        <v>0</v>
      </c>
      <c r="AO31" s="94">
        <f t="shared" si="10"/>
        <v>67.195259777611227</v>
      </c>
    </row>
    <row r="32" spans="1:41">
      <c r="A32" s="626" t="s">
        <v>247</v>
      </c>
      <c r="B32" s="261"/>
      <c r="C32" s="261"/>
      <c r="D32" s="261"/>
      <c r="E32" s="261"/>
      <c r="F32" s="261"/>
      <c r="G32" s="322">
        <v>82965</v>
      </c>
      <c r="H32" s="322">
        <v>82095</v>
      </c>
      <c r="I32" s="322">
        <v>0</v>
      </c>
      <c r="J32" s="322">
        <v>0</v>
      </c>
      <c r="K32" s="97">
        <f t="shared" si="15"/>
        <v>165060</v>
      </c>
      <c r="L32" s="91">
        <f>'Schedule 3C_Income_Western'!CS55</f>
        <v>5040731.6242415542</v>
      </c>
      <c r="M32" s="91">
        <f>'Schedule 3C_Income_Western'!CT55</f>
        <v>5173130.053690332</v>
      </c>
      <c r="N32" s="91">
        <f>'Schedule 3C_Income_Western'!CU55</f>
        <v>0</v>
      </c>
      <c r="O32" s="91">
        <f>'Schedule 3C_Income_Western'!CV55</f>
        <v>0</v>
      </c>
      <c r="P32" s="91">
        <f t="shared" si="16"/>
        <v>10213861.677931886</v>
      </c>
      <c r="Q32" s="259"/>
      <c r="R32" s="259"/>
      <c r="S32" s="259"/>
      <c r="T32" s="259"/>
      <c r="U32" s="259"/>
      <c r="V32" s="99">
        <f t="shared" si="17"/>
        <v>0</v>
      </c>
      <c r="W32" s="99">
        <f t="shared" si="17"/>
        <v>0</v>
      </c>
      <c r="X32" s="99">
        <f t="shared" si="17"/>
        <v>0</v>
      </c>
      <c r="Y32" s="99">
        <f t="shared" si="17"/>
        <v>0</v>
      </c>
      <c r="Z32" s="99">
        <f t="shared" si="17"/>
        <v>0</v>
      </c>
      <c r="AA32" s="98">
        <f t="shared" si="5"/>
        <v>24422.421194652274</v>
      </c>
      <c r="AB32" s="98">
        <f t="shared" si="6"/>
        <v>25049.965672438782</v>
      </c>
      <c r="AC32" s="98">
        <f t="shared" si="7"/>
        <v>0</v>
      </c>
      <c r="AD32" s="98">
        <f t="shared" si="8"/>
        <v>0</v>
      </c>
      <c r="AE32" s="98">
        <f t="shared" si="9"/>
        <v>24730.559856165408</v>
      </c>
      <c r="AF32" s="92">
        <f t="shared" si="18"/>
        <v>60.757326875689195</v>
      </c>
      <c r="AG32" s="92">
        <f t="shared" si="18"/>
        <v>63.013947910230002</v>
      </c>
      <c r="AH32" s="92">
        <f t="shared" si="18"/>
        <v>0</v>
      </c>
      <c r="AI32" s="92">
        <f t="shared" si="18"/>
        <v>0</v>
      </c>
      <c r="AJ32" s="93">
        <f t="shared" si="18"/>
        <v>61.879690281908921</v>
      </c>
      <c r="AK32" s="92">
        <f t="shared" si="10"/>
        <v>123.65341896827067</v>
      </c>
      <c r="AL32" s="92">
        <f t="shared" si="10"/>
        <v>131.54143600300893</v>
      </c>
      <c r="AM32" s="92">
        <f t="shared" si="10"/>
        <v>0</v>
      </c>
      <c r="AN32" s="92">
        <f t="shared" si="10"/>
        <v>0</v>
      </c>
      <c r="AO32" s="94">
        <f t="shared" si="10"/>
        <v>127.52661536647713</v>
      </c>
    </row>
    <row r="33" spans="1:44" ht="13.5" thickBot="1">
      <c r="A33" s="627" t="s">
        <v>1456</v>
      </c>
      <c r="B33" s="262"/>
      <c r="C33" s="262"/>
      <c r="D33" s="262"/>
      <c r="E33" s="262"/>
      <c r="F33" s="262"/>
      <c r="G33" s="323">
        <v>14700</v>
      </c>
      <c r="H33" s="323">
        <v>11031</v>
      </c>
      <c r="I33" s="323">
        <v>0</v>
      </c>
      <c r="J33" s="323">
        <v>0</v>
      </c>
      <c r="K33" s="252">
        <f t="shared" si="15"/>
        <v>25731</v>
      </c>
      <c r="L33" s="253">
        <f>+'Schedule 3C_Income_Western'!CS39+'Schedule 3C_Income_Western'!CS41+'Schedule 3C_Income_Western'!CS47+'Schedule 3C_Income_Western'!CS54+SUM('Schedule 3C_Income_Western'!CS57:CS60)</f>
        <v>11970695.118503906</v>
      </c>
      <c r="M33" s="253">
        <f>+'Schedule 3C_Income_Western'!CT39+'Schedule 3C_Income_Western'!CT41+'Schedule 3C_Income_Western'!CT47+'Schedule 3C_Income_Western'!CT54+SUM('Schedule 3C_Income_Western'!CT57:CT60)</f>
        <v>12865892.447067222</v>
      </c>
      <c r="N33" s="253">
        <f>+'Schedule 3C_Income_Western'!CU39+'Schedule 3C_Income_Western'!CU41+'Schedule 3C_Income_Western'!CU47+'Schedule 3C_Income_Western'!CU54+SUM('Schedule 3C_Income_Western'!CU57:CU60)</f>
        <v>0</v>
      </c>
      <c r="O33" s="253">
        <f>+'Schedule 3C_Income_Western'!CV39+'Schedule 3C_Income_Western'!CV41+'Schedule 3C_Income_Western'!CV47+'Schedule 3C_Income_Western'!CV54+SUM('Schedule 3C_Income_Western'!CV57:CV60)</f>
        <v>0</v>
      </c>
      <c r="P33" s="253">
        <f t="shared" ref="P33" si="19">SUM(L33:O33)</f>
        <v>24836587.565571129</v>
      </c>
      <c r="Q33" s="260"/>
      <c r="R33" s="260"/>
      <c r="S33" s="260"/>
      <c r="T33" s="260"/>
      <c r="U33" s="260"/>
      <c r="V33" s="255">
        <f t="shared" si="17"/>
        <v>0</v>
      </c>
      <c r="W33" s="255">
        <f t="shared" si="17"/>
        <v>0</v>
      </c>
      <c r="X33" s="255">
        <f t="shared" si="17"/>
        <v>0</v>
      </c>
      <c r="Y33" s="255">
        <f t="shared" si="17"/>
        <v>0</v>
      </c>
      <c r="Z33" s="255">
        <f t="shared" si="17"/>
        <v>0</v>
      </c>
      <c r="AA33" s="254">
        <f t="shared" si="5"/>
        <v>4327.2415061940392</v>
      </c>
      <c r="AB33" s="254">
        <f>IF($C$10=0,0,(H33/$C$10)*12000)</f>
        <v>3365.9318025783809</v>
      </c>
      <c r="AC33" s="254">
        <f>IF($D$10=0,0,(I33/$D$10)*12000)</f>
        <v>0</v>
      </c>
      <c r="AD33" s="254">
        <f>IF($E$10=0,0,(J33/$E$10)*12000)</f>
        <v>0</v>
      </c>
      <c r="AE33" s="254">
        <f>IF($F$10=0,0,(K33/$F$10)*12000)</f>
        <v>3855.2165010238223</v>
      </c>
      <c r="AF33" s="256">
        <f t="shared" si="18"/>
        <v>814.33300125876906</v>
      </c>
      <c r="AG33" s="256">
        <f t="shared" si="18"/>
        <v>1166.3396289608577</v>
      </c>
      <c r="AH33" s="256">
        <f t="shared" si="18"/>
        <v>0</v>
      </c>
      <c r="AI33" s="256">
        <f t="shared" si="18"/>
        <v>0</v>
      </c>
      <c r="AJ33" s="257">
        <f t="shared" si="18"/>
        <v>965.23988828926701</v>
      </c>
      <c r="AK33" s="256">
        <f>IF(B$10=0,0,L33/B$10)</f>
        <v>293.65129690920901</v>
      </c>
      <c r="AL33" s="256">
        <f>IF(C$10=0,0,M33/C$10)</f>
        <v>327.151637477235</v>
      </c>
      <c r="AM33" s="256">
        <f>IF(D$10=0,0,N33/D$10)</f>
        <v>0</v>
      </c>
      <c r="AN33" s="256">
        <f>IF(E$10=0,0,O33/E$10)</f>
        <v>0</v>
      </c>
      <c r="AO33" s="258">
        <f>IF(F$10=0,0,P33/F$10)</f>
        <v>310.10072873159777</v>
      </c>
      <c r="AR33" s="316"/>
    </row>
    <row r="34" spans="1:44" ht="13.5" thickBot="1">
      <c r="A34" s="616" t="s">
        <v>53</v>
      </c>
      <c r="B34" s="617">
        <f>SUM(B15:B33)</f>
        <v>1546</v>
      </c>
      <c r="C34" s="617">
        <f t="shared" ref="C34:P34" si="20">SUM(C15:C33)</f>
        <v>1291</v>
      </c>
      <c r="D34" s="617">
        <f t="shared" si="20"/>
        <v>0</v>
      </c>
      <c r="E34" s="617">
        <f t="shared" si="20"/>
        <v>0</v>
      </c>
      <c r="F34" s="617">
        <f t="shared" si="20"/>
        <v>2837</v>
      </c>
      <c r="G34" s="617">
        <f t="shared" si="20"/>
        <v>15986342</v>
      </c>
      <c r="H34" s="617">
        <f t="shared" si="20"/>
        <v>15715339</v>
      </c>
      <c r="I34" s="617">
        <f t="shared" si="20"/>
        <v>0</v>
      </c>
      <c r="J34" s="617">
        <f t="shared" si="20"/>
        <v>0</v>
      </c>
      <c r="K34" s="618">
        <f t="shared" si="20"/>
        <v>31701681</v>
      </c>
      <c r="L34" s="619">
        <f t="shared" si="20"/>
        <v>162028130.07002297</v>
      </c>
      <c r="M34" s="619">
        <f t="shared" si="20"/>
        <v>166436443.50392151</v>
      </c>
      <c r="N34" s="619">
        <f t="shared" si="20"/>
        <v>0</v>
      </c>
      <c r="O34" s="619">
        <f t="shared" si="20"/>
        <v>0</v>
      </c>
      <c r="P34" s="619">
        <f t="shared" si="20"/>
        <v>328464573.57394445</v>
      </c>
      <c r="Q34" s="622"/>
      <c r="R34" s="622"/>
      <c r="S34" s="622"/>
      <c r="T34" s="622"/>
      <c r="U34" s="622"/>
      <c r="V34" s="622"/>
      <c r="W34" s="622"/>
      <c r="X34" s="622"/>
      <c r="Y34" s="622"/>
      <c r="Z34" s="622"/>
      <c r="AA34" s="620">
        <f t="shared" si="5"/>
        <v>4705902.2200417025</v>
      </c>
      <c r="AB34" s="620">
        <f>IF($C$10=0,0,(H34/$C$10)*12000)</f>
        <v>4795282.3251201464</v>
      </c>
      <c r="AC34" s="620">
        <f>IF($D$10=0,0,(I34/$D$10)*12000)</f>
        <v>0</v>
      </c>
      <c r="AD34" s="620">
        <f>IF($E$10=0,0,(J34/$E$10)*12000)</f>
        <v>0</v>
      </c>
      <c r="AE34" s="620">
        <f>IF($F$10=0,0,(K34/$F$10)*12000)</f>
        <v>4749789.8916246314</v>
      </c>
      <c r="AF34" s="621">
        <f t="shared" si="18"/>
        <v>10.135409968710977</v>
      </c>
      <c r="AG34" s="621">
        <f t="shared" si="18"/>
        <v>10.590700175409612</v>
      </c>
      <c r="AH34" s="621">
        <f t="shared" si="18"/>
        <v>0</v>
      </c>
      <c r="AI34" s="621">
        <f t="shared" si="18"/>
        <v>0</v>
      </c>
      <c r="AJ34" s="621">
        <f t="shared" si="18"/>
        <v>10.361109039421111</v>
      </c>
      <c r="AK34" s="623"/>
      <c r="AL34" s="623"/>
      <c r="AM34" s="623"/>
      <c r="AN34" s="623"/>
      <c r="AO34" s="624"/>
    </row>
  </sheetData>
  <sheetProtection algorithmName="SHA-512" hashValue="wg5m0RDGNtnasf+uM5fzTbCfTwMT/bx+26vKjONIB1vIpqEL7qpjP4sSq8dAJD3W9HGuJRHIWkVu9OJW6SVeqQ==" saltValue="AxrTjT1GgiBnfXPkUzV92g==" spinCount="100000" sheet="1" formatColumns="0"/>
  <mergeCells count="1">
    <mergeCell ref="D1:E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R34"/>
  <sheetViews>
    <sheetView zoomScale="60" zoomScaleNormal="60" workbookViewId="0">
      <selection activeCell="G15" sqref="G15:J33"/>
    </sheetView>
  </sheetViews>
  <sheetFormatPr defaultRowHeight="12.75"/>
  <cols>
    <col min="1" max="1" width="52.42578125" style="316" bestFit="1" customWidth="1"/>
    <col min="2" max="11" width="12.42578125" style="324" customWidth="1"/>
    <col min="12" max="16" width="16.42578125" style="325" customWidth="1"/>
    <col min="17" max="21" width="8.7109375" style="326"/>
    <col min="22" max="26" width="13" style="326" customWidth="1"/>
    <col min="27" max="31" width="13.42578125" style="326" customWidth="1"/>
    <col min="32" max="36" width="15.42578125" style="315" customWidth="1"/>
    <col min="37" max="41" width="12.5703125" style="315" customWidth="1"/>
    <col min="42" max="43" width="8.7109375" style="316"/>
    <col min="44" max="44" width="8.7109375" style="317"/>
    <col min="45" max="287" width="8.7109375" style="316"/>
    <col min="288" max="288" width="11.42578125" style="316" customWidth="1"/>
    <col min="289" max="289" width="39.42578125" style="316" customWidth="1"/>
    <col min="290" max="291" width="12.42578125" style="316" customWidth="1"/>
    <col min="292" max="292" width="16.42578125" style="316" customWidth="1"/>
    <col min="293" max="293" width="8.7109375" style="316"/>
    <col min="294" max="294" width="13" style="316" customWidth="1"/>
    <col min="295" max="295" width="13.42578125" style="316" bestFit="1" customWidth="1"/>
    <col min="296" max="296" width="15.42578125" style="316" bestFit="1" customWidth="1"/>
    <col min="297" max="297" width="12.5703125" style="316" bestFit="1" customWidth="1"/>
    <col min="298" max="543" width="8.7109375" style="316"/>
    <col min="544" max="544" width="11.42578125" style="316" customWidth="1"/>
    <col min="545" max="545" width="39.42578125" style="316" customWidth="1"/>
    <col min="546" max="547" width="12.42578125" style="316" customWidth="1"/>
    <col min="548" max="548" width="16.42578125" style="316" customWidth="1"/>
    <col min="549" max="549" width="8.7109375" style="316"/>
    <col min="550" max="550" width="13" style="316" customWidth="1"/>
    <col min="551" max="551" width="13.42578125" style="316" bestFit="1" customWidth="1"/>
    <col min="552" max="552" width="15.42578125" style="316" bestFit="1" customWidth="1"/>
    <col min="553" max="553" width="12.5703125" style="316" bestFit="1" customWidth="1"/>
    <col min="554" max="799" width="8.7109375" style="316"/>
    <col min="800" max="800" width="11.42578125" style="316" customWidth="1"/>
    <col min="801" max="801" width="39.42578125" style="316" customWidth="1"/>
    <col min="802" max="803" width="12.42578125" style="316" customWidth="1"/>
    <col min="804" max="804" width="16.42578125" style="316" customWidth="1"/>
    <col min="805" max="805" width="8.7109375" style="316"/>
    <col min="806" max="806" width="13" style="316" customWidth="1"/>
    <col min="807" max="807" width="13.42578125" style="316" bestFit="1" customWidth="1"/>
    <col min="808" max="808" width="15.42578125" style="316" bestFit="1" customWidth="1"/>
    <col min="809" max="809" width="12.5703125" style="316" bestFit="1" customWidth="1"/>
    <col min="810" max="1055" width="8.7109375" style="316"/>
    <col min="1056" max="1056" width="11.42578125" style="316" customWidth="1"/>
    <col min="1057" max="1057" width="39.42578125" style="316" customWidth="1"/>
    <col min="1058" max="1059" width="12.42578125" style="316" customWidth="1"/>
    <col min="1060" max="1060" width="16.42578125" style="316" customWidth="1"/>
    <col min="1061" max="1061" width="8.7109375" style="316"/>
    <col min="1062" max="1062" width="13" style="316" customWidth="1"/>
    <col min="1063" max="1063" width="13.42578125" style="316" bestFit="1" customWidth="1"/>
    <col min="1064" max="1064" width="15.42578125" style="316" bestFit="1" customWidth="1"/>
    <col min="1065" max="1065" width="12.5703125" style="316" bestFit="1" customWidth="1"/>
    <col min="1066" max="1311" width="8.7109375" style="316"/>
    <col min="1312" max="1312" width="11.42578125" style="316" customWidth="1"/>
    <col min="1313" max="1313" width="39.42578125" style="316" customWidth="1"/>
    <col min="1314" max="1315" width="12.42578125" style="316" customWidth="1"/>
    <col min="1316" max="1316" width="16.42578125" style="316" customWidth="1"/>
    <col min="1317" max="1317" width="8.7109375" style="316"/>
    <col min="1318" max="1318" width="13" style="316" customWidth="1"/>
    <col min="1319" max="1319" width="13.42578125" style="316" bestFit="1" customWidth="1"/>
    <col min="1320" max="1320" width="15.42578125" style="316" bestFit="1" customWidth="1"/>
    <col min="1321" max="1321" width="12.5703125" style="316" bestFit="1" customWidth="1"/>
    <col min="1322" max="1567" width="8.7109375" style="316"/>
    <col min="1568" max="1568" width="11.42578125" style="316" customWidth="1"/>
    <col min="1569" max="1569" width="39.42578125" style="316" customWidth="1"/>
    <col min="1570" max="1571" width="12.42578125" style="316" customWidth="1"/>
    <col min="1572" max="1572" width="16.42578125" style="316" customWidth="1"/>
    <col min="1573" max="1573" width="8.7109375" style="316"/>
    <col min="1574" max="1574" width="13" style="316" customWidth="1"/>
    <col min="1575" max="1575" width="13.42578125" style="316" bestFit="1" customWidth="1"/>
    <col min="1576" max="1576" width="15.42578125" style="316" bestFit="1" customWidth="1"/>
    <col min="1577" max="1577" width="12.5703125" style="316" bestFit="1" customWidth="1"/>
    <col min="1578" max="1823" width="8.7109375" style="316"/>
    <col min="1824" max="1824" width="11.42578125" style="316" customWidth="1"/>
    <col min="1825" max="1825" width="39.42578125" style="316" customWidth="1"/>
    <col min="1826" max="1827" width="12.42578125" style="316" customWidth="1"/>
    <col min="1828" max="1828" width="16.42578125" style="316" customWidth="1"/>
    <col min="1829" max="1829" width="8.7109375" style="316"/>
    <col min="1830" max="1830" width="13" style="316" customWidth="1"/>
    <col min="1831" max="1831" width="13.42578125" style="316" bestFit="1" customWidth="1"/>
    <col min="1832" max="1832" width="15.42578125" style="316" bestFit="1" customWidth="1"/>
    <col min="1833" max="1833" width="12.5703125" style="316" bestFit="1" customWidth="1"/>
    <col min="1834" max="2079" width="8.7109375" style="316"/>
    <col min="2080" max="2080" width="11.42578125" style="316" customWidth="1"/>
    <col min="2081" max="2081" width="39.42578125" style="316" customWidth="1"/>
    <col min="2082" max="2083" width="12.42578125" style="316" customWidth="1"/>
    <col min="2084" max="2084" width="16.42578125" style="316" customWidth="1"/>
    <col min="2085" max="2085" width="8.7109375" style="316"/>
    <col min="2086" max="2086" width="13" style="316" customWidth="1"/>
    <col min="2087" max="2087" width="13.42578125" style="316" bestFit="1" customWidth="1"/>
    <col min="2088" max="2088" width="15.42578125" style="316" bestFit="1" customWidth="1"/>
    <col min="2089" max="2089" width="12.5703125" style="316" bestFit="1" customWidth="1"/>
    <col min="2090" max="2335" width="8.7109375" style="316"/>
    <col min="2336" max="2336" width="11.42578125" style="316" customWidth="1"/>
    <col min="2337" max="2337" width="39.42578125" style="316" customWidth="1"/>
    <col min="2338" max="2339" width="12.42578125" style="316" customWidth="1"/>
    <col min="2340" max="2340" width="16.42578125" style="316" customWidth="1"/>
    <col min="2341" max="2341" width="8.7109375" style="316"/>
    <col min="2342" max="2342" width="13" style="316" customWidth="1"/>
    <col min="2343" max="2343" width="13.42578125" style="316" bestFit="1" customWidth="1"/>
    <col min="2344" max="2344" width="15.42578125" style="316" bestFit="1" customWidth="1"/>
    <col min="2345" max="2345" width="12.5703125" style="316" bestFit="1" customWidth="1"/>
    <col min="2346" max="2591" width="8.7109375" style="316"/>
    <col min="2592" max="2592" width="11.42578125" style="316" customWidth="1"/>
    <col min="2593" max="2593" width="39.42578125" style="316" customWidth="1"/>
    <col min="2594" max="2595" width="12.42578125" style="316" customWidth="1"/>
    <col min="2596" max="2596" width="16.42578125" style="316" customWidth="1"/>
    <col min="2597" max="2597" width="8.7109375" style="316"/>
    <col min="2598" max="2598" width="13" style="316" customWidth="1"/>
    <col min="2599" max="2599" width="13.42578125" style="316" bestFit="1" customWidth="1"/>
    <col min="2600" max="2600" width="15.42578125" style="316" bestFit="1" customWidth="1"/>
    <col min="2601" max="2601" width="12.5703125" style="316" bestFit="1" customWidth="1"/>
    <col min="2602" max="2847" width="8.7109375" style="316"/>
    <col min="2848" max="2848" width="11.42578125" style="316" customWidth="1"/>
    <col min="2849" max="2849" width="39.42578125" style="316" customWidth="1"/>
    <col min="2850" max="2851" width="12.42578125" style="316" customWidth="1"/>
    <col min="2852" max="2852" width="16.42578125" style="316" customWidth="1"/>
    <col min="2853" max="2853" width="8.7109375" style="316"/>
    <col min="2854" max="2854" width="13" style="316" customWidth="1"/>
    <col min="2855" max="2855" width="13.42578125" style="316" bestFit="1" customWidth="1"/>
    <col min="2856" max="2856" width="15.42578125" style="316" bestFit="1" customWidth="1"/>
    <col min="2857" max="2857" width="12.5703125" style="316" bestFit="1" customWidth="1"/>
    <col min="2858" max="3103" width="8.7109375" style="316"/>
    <col min="3104" max="3104" width="11.42578125" style="316" customWidth="1"/>
    <col min="3105" max="3105" width="39.42578125" style="316" customWidth="1"/>
    <col min="3106" max="3107" width="12.42578125" style="316" customWidth="1"/>
    <col min="3108" max="3108" width="16.42578125" style="316" customWidth="1"/>
    <col min="3109" max="3109" width="8.7109375" style="316"/>
    <col min="3110" max="3110" width="13" style="316" customWidth="1"/>
    <col min="3111" max="3111" width="13.42578125" style="316" bestFit="1" customWidth="1"/>
    <col min="3112" max="3112" width="15.42578125" style="316" bestFit="1" customWidth="1"/>
    <col min="3113" max="3113" width="12.5703125" style="316" bestFit="1" customWidth="1"/>
    <col min="3114" max="3359" width="8.7109375" style="316"/>
    <col min="3360" max="3360" width="11.42578125" style="316" customWidth="1"/>
    <col min="3361" max="3361" width="39.42578125" style="316" customWidth="1"/>
    <col min="3362" max="3363" width="12.42578125" style="316" customWidth="1"/>
    <col min="3364" max="3364" width="16.42578125" style="316" customWidth="1"/>
    <col min="3365" max="3365" width="8.7109375" style="316"/>
    <col min="3366" max="3366" width="13" style="316" customWidth="1"/>
    <col min="3367" max="3367" width="13.42578125" style="316" bestFit="1" customWidth="1"/>
    <col min="3368" max="3368" width="15.42578125" style="316" bestFit="1" customWidth="1"/>
    <col min="3369" max="3369" width="12.5703125" style="316" bestFit="1" customWidth="1"/>
    <col min="3370" max="3615" width="8.7109375" style="316"/>
    <col min="3616" max="3616" width="11.42578125" style="316" customWidth="1"/>
    <col min="3617" max="3617" width="39.42578125" style="316" customWidth="1"/>
    <col min="3618" max="3619" width="12.42578125" style="316" customWidth="1"/>
    <col min="3620" max="3620" width="16.42578125" style="316" customWidth="1"/>
    <col min="3621" max="3621" width="8.7109375" style="316"/>
    <col min="3622" max="3622" width="13" style="316" customWidth="1"/>
    <col min="3623" max="3623" width="13.42578125" style="316" bestFit="1" customWidth="1"/>
    <col min="3624" max="3624" width="15.42578125" style="316" bestFit="1" customWidth="1"/>
    <col min="3625" max="3625" width="12.5703125" style="316" bestFit="1" customWidth="1"/>
    <col min="3626" max="3871" width="8.7109375" style="316"/>
    <col min="3872" max="3872" width="11.42578125" style="316" customWidth="1"/>
    <col min="3873" max="3873" width="39.42578125" style="316" customWidth="1"/>
    <col min="3874" max="3875" width="12.42578125" style="316" customWidth="1"/>
    <col min="3876" max="3876" width="16.42578125" style="316" customWidth="1"/>
    <col min="3877" max="3877" width="8.7109375" style="316"/>
    <col min="3878" max="3878" width="13" style="316" customWidth="1"/>
    <col min="3879" max="3879" width="13.42578125" style="316" bestFit="1" customWidth="1"/>
    <col min="3880" max="3880" width="15.42578125" style="316" bestFit="1" customWidth="1"/>
    <col min="3881" max="3881" width="12.5703125" style="316" bestFit="1" customWidth="1"/>
    <col min="3882" max="4127" width="8.7109375" style="316"/>
    <col min="4128" max="4128" width="11.42578125" style="316" customWidth="1"/>
    <col min="4129" max="4129" width="39.42578125" style="316" customWidth="1"/>
    <col min="4130" max="4131" width="12.42578125" style="316" customWidth="1"/>
    <col min="4132" max="4132" width="16.42578125" style="316" customWidth="1"/>
    <col min="4133" max="4133" width="8.7109375" style="316"/>
    <col min="4134" max="4134" width="13" style="316" customWidth="1"/>
    <col min="4135" max="4135" width="13.42578125" style="316" bestFit="1" customWidth="1"/>
    <col min="4136" max="4136" width="15.42578125" style="316" bestFit="1" customWidth="1"/>
    <col min="4137" max="4137" width="12.5703125" style="316" bestFit="1" customWidth="1"/>
    <col min="4138" max="4383" width="8.7109375" style="316"/>
    <col min="4384" max="4384" width="11.42578125" style="316" customWidth="1"/>
    <col min="4385" max="4385" width="39.42578125" style="316" customWidth="1"/>
    <col min="4386" max="4387" width="12.42578125" style="316" customWidth="1"/>
    <col min="4388" max="4388" width="16.42578125" style="316" customWidth="1"/>
    <col min="4389" max="4389" width="8.7109375" style="316"/>
    <col min="4390" max="4390" width="13" style="316" customWidth="1"/>
    <col min="4391" max="4391" width="13.42578125" style="316" bestFit="1" customWidth="1"/>
    <col min="4392" max="4392" width="15.42578125" style="316" bestFit="1" customWidth="1"/>
    <col min="4393" max="4393" width="12.5703125" style="316" bestFit="1" customWidth="1"/>
    <col min="4394" max="4639" width="8.7109375" style="316"/>
    <col min="4640" max="4640" width="11.42578125" style="316" customWidth="1"/>
    <col min="4641" max="4641" width="39.42578125" style="316" customWidth="1"/>
    <col min="4642" max="4643" width="12.42578125" style="316" customWidth="1"/>
    <col min="4644" max="4644" width="16.42578125" style="316" customWidth="1"/>
    <col min="4645" max="4645" width="8.7109375" style="316"/>
    <col min="4646" max="4646" width="13" style="316" customWidth="1"/>
    <col min="4647" max="4647" width="13.42578125" style="316" bestFit="1" customWidth="1"/>
    <col min="4648" max="4648" width="15.42578125" style="316" bestFit="1" customWidth="1"/>
    <col min="4649" max="4649" width="12.5703125" style="316" bestFit="1" customWidth="1"/>
    <col min="4650" max="4895" width="8.7109375" style="316"/>
    <col min="4896" max="4896" width="11.42578125" style="316" customWidth="1"/>
    <col min="4897" max="4897" width="39.42578125" style="316" customWidth="1"/>
    <col min="4898" max="4899" width="12.42578125" style="316" customWidth="1"/>
    <col min="4900" max="4900" width="16.42578125" style="316" customWidth="1"/>
    <col min="4901" max="4901" width="8.7109375" style="316"/>
    <col min="4902" max="4902" width="13" style="316" customWidth="1"/>
    <col min="4903" max="4903" width="13.42578125" style="316" bestFit="1" customWidth="1"/>
    <col min="4904" max="4904" width="15.42578125" style="316" bestFit="1" customWidth="1"/>
    <col min="4905" max="4905" width="12.5703125" style="316" bestFit="1" customWidth="1"/>
    <col min="4906" max="5151" width="8.7109375" style="316"/>
    <col min="5152" max="5152" width="11.42578125" style="316" customWidth="1"/>
    <col min="5153" max="5153" width="39.42578125" style="316" customWidth="1"/>
    <col min="5154" max="5155" width="12.42578125" style="316" customWidth="1"/>
    <col min="5156" max="5156" width="16.42578125" style="316" customWidth="1"/>
    <col min="5157" max="5157" width="8.7109375" style="316"/>
    <col min="5158" max="5158" width="13" style="316" customWidth="1"/>
    <col min="5159" max="5159" width="13.42578125" style="316" bestFit="1" customWidth="1"/>
    <col min="5160" max="5160" width="15.42578125" style="316" bestFit="1" customWidth="1"/>
    <col min="5161" max="5161" width="12.5703125" style="316" bestFit="1" customWidth="1"/>
    <col min="5162" max="5407" width="8.7109375" style="316"/>
    <col min="5408" max="5408" width="11.42578125" style="316" customWidth="1"/>
    <col min="5409" max="5409" width="39.42578125" style="316" customWidth="1"/>
    <col min="5410" max="5411" width="12.42578125" style="316" customWidth="1"/>
    <col min="5412" max="5412" width="16.42578125" style="316" customWidth="1"/>
    <col min="5413" max="5413" width="8.7109375" style="316"/>
    <col min="5414" max="5414" width="13" style="316" customWidth="1"/>
    <col min="5415" max="5415" width="13.42578125" style="316" bestFit="1" customWidth="1"/>
    <col min="5416" max="5416" width="15.42578125" style="316" bestFit="1" customWidth="1"/>
    <col min="5417" max="5417" width="12.5703125" style="316" bestFit="1" customWidth="1"/>
    <col min="5418" max="5663" width="8.7109375" style="316"/>
    <col min="5664" max="5664" width="11.42578125" style="316" customWidth="1"/>
    <col min="5665" max="5665" width="39.42578125" style="316" customWidth="1"/>
    <col min="5666" max="5667" width="12.42578125" style="316" customWidth="1"/>
    <col min="5668" max="5668" width="16.42578125" style="316" customWidth="1"/>
    <col min="5669" max="5669" width="8.7109375" style="316"/>
    <col min="5670" max="5670" width="13" style="316" customWidth="1"/>
    <col min="5671" max="5671" width="13.42578125" style="316" bestFit="1" customWidth="1"/>
    <col min="5672" max="5672" width="15.42578125" style="316" bestFit="1" customWidth="1"/>
    <col min="5673" max="5673" width="12.5703125" style="316" bestFit="1" customWidth="1"/>
    <col min="5674" max="5919" width="8.7109375" style="316"/>
    <col min="5920" max="5920" width="11.42578125" style="316" customWidth="1"/>
    <col min="5921" max="5921" width="39.42578125" style="316" customWidth="1"/>
    <col min="5922" max="5923" width="12.42578125" style="316" customWidth="1"/>
    <col min="5924" max="5924" width="16.42578125" style="316" customWidth="1"/>
    <col min="5925" max="5925" width="8.7109375" style="316"/>
    <col min="5926" max="5926" width="13" style="316" customWidth="1"/>
    <col min="5927" max="5927" width="13.42578125" style="316" bestFit="1" customWidth="1"/>
    <col min="5928" max="5928" width="15.42578125" style="316" bestFit="1" customWidth="1"/>
    <col min="5929" max="5929" width="12.5703125" style="316" bestFit="1" customWidth="1"/>
    <col min="5930" max="6175" width="8.7109375" style="316"/>
    <col min="6176" max="6176" width="11.42578125" style="316" customWidth="1"/>
    <col min="6177" max="6177" width="39.42578125" style="316" customWidth="1"/>
    <col min="6178" max="6179" width="12.42578125" style="316" customWidth="1"/>
    <col min="6180" max="6180" width="16.42578125" style="316" customWidth="1"/>
    <col min="6181" max="6181" width="8.7109375" style="316"/>
    <col min="6182" max="6182" width="13" style="316" customWidth="1"/>
    <col min="6183" max="6183" width="13.42578125" style="316" bestFit="1" customWidth="1"/>
    <col min="6184" max="6184" width="15.42578125" style="316" bestFit="1" customWidth="1"/>
    <col min="6185" max="6185" width="12.5703125" style="316" bestFit="1" customWidth="1"/>
    <col min="6186" max="6431" width="8.7109375" style="316"/>
    <col min="6432" max="6432" width="11.42578125" style="316" customWidth="1"/>
    <col min="6433" max="6433" width="39.42578125" style="316" customWidth="1"/>
    <col min="6434" max="6435" width="12.42578125" style="316" customWidth="1"/>
    <col min="6436" max="6436" width="16.42578125" style="316" customWidth="1"/>
    <col min="6437" max="6437" width="8.7109375" style="316"/>
    <col min="6438" max="6438" width="13" style="316" customWidth="1"/>
    <col min="6439" max="6439" width="13.42578125" style="316" bestFit="1" customWidth="1"/>
    <col min="6440" max="6440" width="15.42578125" style="316" bestFit="1" customWidth="1"/>
    <col min="6441" max="6441" width="12.5703125" style="316" bestFit="1" customWidth="1"/>
    <col min="6442" max="6687" width="8.7109375" style="316"/>
    <col min="6688" max="6688" width="11.42578125" style="316" customWidth="1"/>
    <col min="6689" max="6689" width="39.42578125" style="316" customWidth="1"/>
    <col min="6690" max="6691" width="12.42578125" style="316" customWidth="1"/>
    <col min="6692" max="6692" width="16.42578125" style="316" customWidth="1"/>
    <col min="6693" max="6693" width="8.7109375" style="316"/>
    <col min="6694" max="6694" width="13" style="316" customWidth="1"/>
    <col min="6695" max="6695" width="13.42578125" style="316" bestFit="1" customWidth="1"/>
    <col min="6696" max="6696" width="15.42578125" style="316" bestFit="1" customWidth="1"/>
    <col min="6697" max="6697" width="12.5703125" style="316" bestFit="1" customWidth="1"/>
    <col min="6698" max="6943" width="8.7109375" style="316"/>
    <col min="6944" max="6944" width="11.42578125" style="316" customWidth="1"/>
    <col min="6945" max="6945" width="39.42578125" style="316" customWidth="1"/>
    <col min="6946" max="6947" width="12.42578125" style="316" customWidth="1"/>
    <col min="6948" max="6948" width="16.42578125" style="316" customWidth="1"/>
    <col min="6949" max="6949" width="8.7109375" style="316"/>
    <col min="6950" max="6950" width="13" style="316" customWidth="1"/>
    <col min="6951" max="6951" width="13.42578125" style="316" bestFit="1" customWidth="1"/>
    <col min="6952" max="6952" width="15.42578125" style="316" bestFit="1" customWidth="1"/>
    <col min="6953" max="6953" width="12.5703125" style="316" bestFit="1" customWidth="1"/>
    <col min="6954" max="7199" width="8.7109375" style="316"/>
    <col min="7200" max="7200" width="11.42578125" style="316" customWidth="1"/>
    <col min="7201" max="7201" width="39.42578125" style="316" customWidth="1"/>
    <col min="7202" max="7203" width="12.42578125" style="316" customWidth="1"/>
    <col min="7204" max="7204" width="16.42578125" style="316" customWidth="1"/>
    <col min="7205" max="7205" width="8.7109375" style="316"/>
    <col min="7206" max="7206" width="13" style="316" customWidth="1"/>
    <col min="7207" max="7207" width="13.42578125" style="316" bestFit="1" customWidth="1"/>
    <col min="7208" max="7208" width="15.42578125" style="316" bestFit="1" customWidth="1"/>
    <col min="7209" max="7209" width="12.5703125" style="316" bestFit="1" customWidth="1"/>
    <col min="7210" max="7455" width="8.7109375" style="316"/>
    <col min="7456" max="7456" width="11.42578125" style="316" customWidth="1"/>
    <col min="7457" max="7457" width="39.42578125" style="316" customWidth="1"/>
    <col min="7458" max="7459" width="12.42578125" style="316" customWidth="1"/>
    <col min="7460" max="7460" width="16.42578125" style="316" customWidth="1"/>
    <col min="7461" max="7461" width="8.7109375" style="316"/>
    <col min="7462" max="7462" width="13" style="316" customWidth="1"/>
    <col min="7463" max="7463" width="13.42578125" style="316" bestFit="1" customWidth="1"/>
    <col min="7464" max="7464" width="15.42578125" style="316" bestFit="1" customWidth="1"/>
    <col min="7465" max="7465" width="12.5703125" style="316" bestFit="1" customWidth="1"/>
    <col min="7466" max="7711" width="8.7109375" style="316"/>
    <col min="7712" max="7712" width="11.42578125" style="316" customWidth="1"/>
    <col min="7713" max="7713" width="39.42578125" style="316" customWidth="1"/>
    <col min="7714" max="7715" width="12.42578125" style="316" customWidth="1"/>
    <col min="7716" max="7716" width="16.42578125" style="316" customWidth="1"/>
    <col min="7717" max="7717" width="8.7109375" style="316"/>
    <col min="7718" max="7718" width="13" style="316" customWidth="1"/>
    <col min="7719" max="7719" width="13.42578125" style="316" bestFit="1" customWidth="1"/>
    <col min="7720" max="7720" width="15.42578125" style="316" bestFit="1" customWidth="1"/>
    <col min="7721" max="7721" width="12.5703125" style="316" bestFit="1" customWidth="1"/>
    <col min="7722" max="7967" width="8.7109375" style="316"/>
    <col min="7968" max="7968" width="11.42578125" style="316" customWidth="1"/>
    <col min="7969" max="7969" width="39.42578125" style="316" customWidth="1"/>
    <col min="7970" max="7971" width="12.42578125" style="316" customWidth="1"/>
    <col min="7972" max="7972" width="16.42578125" style="316" customWidth="1"/>
    <col min="7973" max="7973" width="8.7109375" style="316"/>
    <col min="7974" max="7974" width="13" style="316" customWidth="1"/>
    <col min="7975" max="7975" width="13.42578125" style="316" bestFit="1" customWidth="1"/>
    <col min="7976" max="7976" width="15.42578125" style="316" bestFit="1" customWidth="1"/>
    <col min="7977" max="7977" width="12.5703125" style="316" bestFit="1" customWidth="1"/>
    <col min="7978" max="8223" width="8.7109375" style="316"/>
    <col min="8224" max="8224" width="11.42578125" style="316" customWidth="1"/>
    <col min="8225" max="8225" width="39.42578125" style="316" customWidth="1"/>
    <col min="8226" max="8227" width="12.42578125" style="316" customWidth="1"/>
    <col min="8228" max="8228" width="16.42578125" style="316" customWidth="1"/>
    <col min="8229" max="8229" width="8.7109375" style="316"/>
    <col min="8230" max="8230" width="13" style="316" customWidth="1"/>
    <col min="8231" max="8231" width="13.42578125" style="316" bestFit="1" customWidth="1"/>
    <col min="8232" max="8232" width="15.42578125" style="316" bestFit="1" customWidth="1"/>
    <col min="8233" max="8233" width="12.5703125" style="316" bestFit="1" customWidth="1"/>
    <col min="8234" max="8479" width="8.7109375" style="316"/>
    <col min="8480" max="8480" width="11.42578125" style="316" customWidth="1"/>
    <col min="8481" max="8481" width="39.42578125" style="316" customWidth="1"/>
    <col min="8482" max="8483" width="12.42578125" style="316" customWidth="1"/>
    <col min="8484" max="8484" width="16.42578125" style="316" customWidth="1"/>
    <col min="8485" max="8485" width="8.7109375" style="316"/>
    <col min="8486" max="8486" width="13" style="316" customWidth="1"/>
    <col min="8487" max="8487" width="13.42578125" style="316" bestFit="1" customWidth="1"/>
    <col min="8488" max="8488" width="15.42578125" style="316" bestFit="1" customWidth="1"/>
    <col min="8489" max="8489" width="12.5703125" style="316" bestFit="1" customWidth="1"/>
    <col min="8490" max="8735" width="8.7109375" style="316"/>
    <col min="8736" max="8736" width="11.42578125" style="316" customWidth="1"/>
    <col min="8737" max="8737" width="39.42578125" style="316" customWidth="1"/>
    <col min="8738" max="8739" width="12.42578125" style="316" customWidth="1"/>
    <col min="8740" max="8740" width="16.42578125" style="316" customWidth="1"/>
    <col min="8741" max="8741" width="8.7109375" style="316"/>
    <col min="8742" max="8742" width="13" style="316" customWidth="1"/>
    <col min="8743" max="8743" width="13.42578125" style="316" bestFit="1" customWidth="1"/>
    <col min="8744" max="8744" width="15.42578125" style="316" bestFit="1" customWidth="1"/>
    <col min="8745" max="8745" width="12.5703125" style="316" bestFit="1" customWidth="1"/>
    <col min="8746" max="8991" width="8.7109375" style="316"/>
    <col min="8992" max="8992" width="11.42578125" style="316" customWidth="1"/>
    <col min="8993" max="8993" width="39.42578125" style="316" customWidth="1"/>
    <col min="8994" max="8995" width="12.42578125" style="316" customWidth="1"/>
    <col min="8996" max="8996" width="16.42578125" style="316" customWidth="1"/>
    <col min="8997" max="8997" width="8.7109375" style="316"/>
    <col min="8998" max="8998" width="13" style="316" customWidth="1"/>
    <col min="8999" max="8999" width="13.42578125" style="316" bestFit="1" customWidth="1"/>
    <col min="9000" max="9000" width="15.42578125" style="316" bestFit="1" customWidth="1"/>
    <col min="9001" max="9001" width="12.5703125" style="316" bestFit="1" customWidth="1"/>
    <col min="9002" max="9247" width="8.7109375" style="316"/>
    <col min="9248" max="9248" width="11.42578125" style="316" customWidth="1"/>
    <col min="9249" max="9249" width="39.42578125" style="316" customWidth="1"/>
    <col min="9250" max="9251" width="12.42578125" style="316" customWidth="1"/>
    <col min="9252" max="9252" width="16.42578125" style="316" customWidth="1"/>
    <col min="9253" max="9253" width="8.7109375" style="316"/>
    <col min="9254" max="9254" width="13" style="316" customWidth="1"/>
    <col min="9255" max="9255" width="13.42578125" style="316" bestFit="1" customWidth="1"/>
    <col min="9256" max="9256" width="15.42578125" style="316" bestFit="1" customWidth="1"/>
    <col min="9257" max="9257" width="12.5703125" style="316" bestFit="1" customWidth="1"/>
    <col min="9258" max="9503" width="8.7109375" style="316"/>
    <col min="9504" max="9504" width="11.42578125" style="316" customWidth="1"/>
    <col min="9505" max="9505" width="39.42578125" style="316" customWidth="1"/>
    <col min="9506" max="9507" width="12.42578125" style="316" customWidth="1"/>
    <col min="9508" max="9508" width="16.42578125" style="316" customWidth="1"/>
    <col min="9509" max="9509" width="8.7109375" style="316"/>
    <col min="9510" max="9510" width="13" style="316" customWidth="1"/>
    <col min="9511" max="9511" width="13.42578125" style="316" bestFit="1" customWidth="1"/>
    <col min="9512" max="9512" width="15.42578125" style="316" bestFit="1" customWidth="1"/>
    <col min="9513" max="9513" width="12.5703125" style="316" bestFit="1" customWidth="1"/>
    <col min="9514" max="9759" width="8.7109375" style="316"/>
    <col min="9760" max="9760" width="11.42578125" style="316" customWidth="1"/>
    <col min="9761" max="9761" width="39.42578125" style="316" customWidth="1"/>
    <col min="9762" max="9763" width="12.42578125" style="316" customWidth="1"/>
    <col min="9764" max="9764" width="16.42578125" style="316" customWidth="1"/>
    <col min="9765" max="9765" width="8.7109375" style="316"/>
    <col min="9766" max="9766" width="13" style="316" customWidth="1"/>
    <col min="9767" max="9767" width="13.42578125" style="316" bestFit="1" customWidth="1"/>
    <col min="9768" max="9768" width="15.42578125" style="316" bestFit="1" customWidth="1"/>
    <col min="9769" max="9769" width="12.5703125" style="316" bestFit="1" customWidth="1"/>
    <col min="9770" max="10015" width="8.7109375" style="316"/>
    <col min="10016" max="10016" width="11.42578125" style="316" customWidth="1"/>
    <col min="10017" max="10017" width="39.42578125" style="316" customWidth="1"/>
    <col min="10018" max="10019" width="12.42578125" style="316" customWidth="1"/>
    <col min="10020" max="10020" width="16.42578125" style="316" customWidth="1"/>
    <col min="10021" max="10021" width="8.7109375" style="316"/>
    <col min="10022" max="10022" width="13" style="316" customWidth="1"/>
    <col min="10023" max="10023" width="13.42578125" style="316" bestFit="1" customWidth="1"/>
    <col min="10024" max="10024" width="15.42578125" style="316" bestFit="1" customWidth="1"/>
    <col min="10025" max="10025" width="12.5703125" style="316" bestFit="1" customWidth="1"/>
    <col min="10026" max="10271" width="8.7109375" style="316"/>
    <col min="10272" max="10272" width="11.42578125" style="316" customWidth="1"/>
    <col min="10273" max="10273" width="39.42578125" style="316" customWidth="1"/>
    <col min="10274" max="10275" width="12.42578125" style="316" customWidth="1"/>
    <col min="10276" max="10276" width="16.42578125" style="316" customWidth="1"/>
    <col min="10277" max="10277" width="8.7109375" style="316"/>
    <col min="10278" max="10278" width="13" style="316" customWidth="1"/>
    <col min="10279" max="10279" width="13.42578125" style="316" bestFit="1" customWidth="1"/>
    <col min="10280" max="10280" width="15.42578125" style="316" bestFit="1" customWidth="1"/>
    <col min="10281" max="10281" width="12.5703125" style="316" bestFit="1" customWidth="1"/>
    <col min="10282" max="10527" width="8.7109375" style="316"/>
    <col min="10528" max="10528" width="11.42578125" style="316" customWidth="1"/>
    <col min="10529" max="10529" width="39.42578125" style="316" customWidth="1"/>
    <col min="10530" max="10531" width="12.42578125" style="316" customWidth="1"/>
    <col min="10532" max="10532" width="16.42578125" style="316" customWidth="1"/>
    <col min="10533" max="10533" width="8.7109375" style="316"/>
    <col min="10534" max="10534" width="13" style="316" customWidth="1"/>
    <col min="10535" max="10535" width="13.42578125" style="316" bestFit="1" customWidth="1"/>
    <col min="10536" max="10536" width="15.42578125" style="316" bestFit="1" customWidth="1"/>
    <col min="10537" max="10537" width="12.5703125" style="316" bestFit="1" customWidth="1"/>
    <col min="10538" max="10783" width="8.7109375" style="316"/>
    <col min="10784" max="10784" width="11.42578125" style="316" customWidth="1"/>
    <col min="10785" max="10785" width="39.42578125" style="316" customWidth="1"/>
    <col min="10786" max="10787" width="12.42578125" style="316" customWidth="1"/>
    <col min="10788" max="10788" width="16.42578125" style="316" customWidth="1"/>
    <col min="10789" max="10789" width="8.7109375" style="316"/>
    <col min="10790" max="10790" width="13" style="316" customWidth="1"/>
    <col min="10791" max="10791" width="13.42578125" style="316" bestFit="1" customWidth="1"/>
    <col min="10792" max="10792" width="15.42578125" style="316" bestFit="1" customWidth="1"/>
    <col min="10793" max="10793" width="12.5703125" style="316" bestFit="1" customWidth="1"/>
    <col min="10794" max="11039" width="8.7109375" style="316"/>
    <col min="11040" max="11040" width="11.42578125" style="316" customWidth="1"/>
    <col min="11041" max="11041" width="39.42578125" style="316" customWidth="1"/>
    <col min="11042" max="11043" width="12.42578125" style="316" customWidth="1"/>
    <col min="11044" max="11044" width="16.42578125" style="316" customWidth="1"/>
    <col min="11045" max="11045" width="8.7109375" style="316"/>
    <col min="11046" max="11046" width="13" style="316" customWidth="1"/>
    <col min="11047" max="11047" width="13.42578125" style="316" bestFit="1" customWidth="1"/>
    <col min="11048" max="11048" width="15.42578125" style="316" bestFit="1" customWidth="1"/>
    <col min="11049" max="11049" width="12.5703125" style="316" bestFit="1" customWidth="1"/>
    <col min="11050" max="11295" width="8.7109375" style="316"/>
    <col min="11296" max="11296" width="11.42578125" style="316" customWidth="1"/>
    <col min="11297" max="11297" width="39.42578125" style="316" customWidth="1"/>
    <col min="11298" max="11299" width="12.42578125" style="316" customWidth="1"/>
    <col min="11300" max="11300" width="16.42578125" style="316" customWidth="1"/>
    <col min="11301" max="11301" width="8.7109375" style="316"/>
    <col min="11302" max="11302" width="13" style="316" customWidth="1"/>
    <col min="11303" max="11303" width="13.42578125" style="316" bestFit="1" customWidth="1"/>
    <col min="11304" max="11304" width="15.42578125" style="316" bestFit="1" customWidth="1"/>
    <col min="11305" max="11305" width="12.5703125" style="316" bestFit="1" customWidth="1"/>
    <col min="11306" max="11551" width="8.7109375" style="316"/>
    <col min="11552" max="11552" width="11.42578125" style="316" customWidth="1"/>
    <col min="11553" max="11553" width="39.42578125" style="316" customWidth="1"/>
    <col min="11554" max="11555" width="12.42578125" style="316" customWidth="1"/>
    <col min="11556" max="11556" width="16.42578125" style="316" customWidth="1"/>
    <col min="11557" max="11557" width="8.7109375" style="316"/>
    <col min="11558" max="11558" width="13" style="316" customWidth="1"/>
    <col min="11559" max="11559" width="13.42578125" style="316" bestFit="1" customWidth="1"/>
    <col min="11560" max="11560" width="15.42578125" style="316" bestFit="1" customWidth="1"/>
    <col min="11561" max="11561" width="12.5703125" style="316" bestFit="1" customWidth="1"/>
    <col min="11562" max="11807" width="8.7109375" style="316"/>
    <col min="11808" max="11808" width="11.42578125" style="316" customWidth="1"/>
    <col min="11809" max="11809" width="39.42578125" style="316" customWidth="1"/>
    <col min="11810" max="11811" width="12.42578125" style="316" customWidth="1"/>
    <col min="11812" max="11812" width="16.42578125" style="316" customWidth="1"/>
    <col min="11813" max="11813" width="8.7109375" style="316"/>
    <col min="11814" max="11814" width="13" style="316" customWidth="1"/>
    <col min="11815" max="11815" width="13.42578125" style="316" bestFit="1" customWidth="1"/>
    <col min="11816" max="11816" width="15.42578125" style="316" bestFit="1" customWidth="1"/>
    <col min="11817" max="11817" width="12.5703125" style="316" bestFit="1" customWidth="1"/>
    <col min="11818" max="12063" width="8.7109375" style="316"/>
    <col min="12064" max="12064" width="11.42578125" style="316" customWidth="1"/>
    <col min="12065" max="12065" width="39.42578125" style="316" customWidth="1"/>
    <col min="12066" max="12067" width="12.42578125" style="316" customWidth="1"/>
    <col min="12068" max="12068" width="16.42578125" style="316" customWidth="1"/>
    <col min="12069" max="12069" width="8.7109375" style="316"/>
    <col min="12070" max="12070" width="13" style="316" customWidth="1"/>
    <col min="12071" max="12071" width="13.42578125" style="316" bestFit="1" customWidth="1"/>
    <col min="12072" max="12072" width="15.42578125" style="316" bestFit="1" customWidth="1"/>
    <col min="12073" max="12073" width="12.5703125" style="316" bestFit="1" customWidth="1"/>
    <col min="12074" max="12319" width="8.7109375" style="316"/>
    <col min="12320" max="12320" width="11.42578125" style="316" customWidth="1"/>
    <col min="12321" max="12321" width="39.42578125" style="316" customWidth="1"/>
    <col min="12322" max="12323" width="12.42578125" style="316" customWidth="1"/>
    <col min="12324" max="12324" width="16.42578125" style="316" customWidth="1"/>
    <col min="12325" max="12325" width="8.7109375" style="316"/>
    <col min="12326" max="12326" width="13" style="316" customWidth="1"/>
    <col min="12327" max="12327" width="13.42578125" style="316" bestFit="1" customWidth="1"/>
    <col min="12328" max="12328" width="15.42578125" style="316" bestFit="1" customWidth="1"/>
    <col min="12329" max="12329" width="12.5703125" style="316" bestFit="1" customWidth="1"/>
    <col min="12330" max="12575" width="8.7109375" style="316"/>
    <col min="12576" max="12576" width="11.42578125" style="316" customWidth="1"/>
    <col min="12577" max="12577" width="39.42578125" style="316" customWidth="1"/>
    <col min="12578" max="12579" width="12.42578125" style="316" customWidth="1"/>
    <col min="12580" max="12580" width="16.42578125" style="316" customWidth="1"/>
    <col min="12581" max="12581" width="8.7109375" style="316"/>
    <col min="12582" max="12582" width="13" style="316" customWidth="1"/>
    <col min="12583" max="12583" width="13.42578125" style="316" bestFit="1" customWidth="1"/>
    <col min="12584" max="12584" width="15.42578125" style="316" bestFit="1" customWidth="1"/>
    <col min="12585" max="12585" width="12.5703125" style="316" bestFit="1" customWidth="1"/>
    <col min="12586" max="12831" width="8.7109375" style="316"/>
    <col min="12832" max="12832" width="11.42578125" style="316" customWidth="1"/>
    <col min="12833" max="12833" width="39.42578125" style="316" customWidth="1"/>
    <col min="12834" max="12835" width="12.42578125" style="316" customWidth="1"/>
    <col min="12836" max="12836" width="16.42578125" style="316" customWidth="1"/>
    <col min="12837" max="12837" width="8.7109375" style="316"/>
    <col min="12838" max="12838" width="13" style="316" customWidth="1"/>
    <col min="12839" max="12839" width="13.42578125" style="316" bestFit="1" customWidth="1"/>
    <col min="12840" max="12840" width="15.42578125" style="316" bestFit="1" customWidth="1"/>
    <col min="12841" max="12841" width="12.5703125" style="316" bestFit="1" customWidth="1"/>
    <col min="12842" max="13087" width="8.7109375" style="316"/>
    <col min="13088" max="13088" width="11.42578125" style="316" customWidth="1"/>
    <col min="13089" max="13089" width="39.42578125" style="316" customWidth="1"/>
    <col min="13090" max="13091" width="12.42578125" style="316" customWidth="1"/>
    <col min="13092" max="13092" width="16.42578125" style="316" customWidth="1"/>
    <col min="13093" max="13093" width="8.7109375" style="316"/>
    <col min="13094" max="13094" width="13" style="316" customWidth="1"/>
    <col min="13095" max="13095" width="13.42578125" style="316" bestFit="1" customWidth="1"/>
    <col min="13096" max="13096" width="15.42578125" style="316" bestFit="1" customWidth="1"/>
    <col min="13097" max="13097" width="12.5703125" style="316" bestFit="1" customWidth="1"/>
    <col min="13098" max="13343" width="8.7109375" style="316"/>
    <col min="13344" max="13344" width="11.42578125" style="316" customWidth="1"/>
    <col min="13345" max="13345" width="39.42578125" style="316" customWidth="1"/>
    <col min="13346" max="13347" width="12.42578125" style="316" customWidth="1"/>
    <col min="13348" max="13348" width="16.42578125" style="316" customWidth="1"/>
    <col min="13349" max="13349" width="8.7109375" style="316"/>
    <col min="13350" max="13350" width="13" style="316" customWidth="1"/>
    <col min="13351" max="13351" width="13.42578125" style="316" bestFit="1" customWidth="1"/>
    <col min="13352" max="13352" width="15.42578125" style="316" bestFit="1" customWidth="1"/>
    <col min="13353" max="13353" width="12.5703125" style="316" bestFit="1" customWidth="1"/>
    <col min="13354" max="13599" width="8.7109375" style="316"/>
    <col min="13600" max="13600" width="11.42578125" style="316" customWidth="1"/>
    <col min="13601" max="13601" width="39.42578125" style="316" customWidth="1"/>
    <col min="13602" max="13603" width="12.42578125" style="316" customWidth="1"/>
    <col min="13604" max="13604" width="16.42578125" style="316" customWidth="1"/>
    <col min="13605" max="13605" width="8.7109375" style="316"/>
    <col min="13606" max="13606" width="13" style="316" customWidth="1"/>
    <col min="13607" max="13607" width="13.42578125" style="316" bestFit="1" customWidth="1"/>
    <col min="13608" max="13608" width="15.42578125" style="316" bestFit="1" customWidth="1"/>
    <col min="13609" max="13609" width="12.5703125" style="316" bestFit="1" customWidth="1"/>
    <col min="13610" max="13855" width="8.7109375" style="316"/>
    <col min="13856" max="13856" width="11.42578125" style="316" customWidth="1"/>
    <col min="13857" max="13857" width="39.42578125" style="316" customWidth="1"/>
    <col min="13858" max="13859" width="12.42578125" style="316" customWidth="1"/>
    <col min="13860" max="13860" width="16.42578125" style="316" customWidth="1"/>
    <col min="13861" max="13861" width="8.7109375" style="316"/>
    <col min="13862" max="13862" width="13" style="316" customWidth="1"/>
    <col min="13863" max="13863" width="13.42578125" style="316" bestFit="1" customWidth="1"/>
    <col min="13864" max="13864" width="15.42578125" style="316" bestFit="1" customWidth="1"/>
    <col min="13865" max="13865" width="12.5703125" style="316" bestFit="1" customWidth="1"/>
    <col min="13866" max="14111" width="8.7109375" style="316"/>
    <col min="14112" max="14112" width="11.42578125" style="316" customWidth="1"/>
    <col min="14113" max="14113" width="39.42578125" style="316" customWidth="1"/>
    <col min="14114" max="14115" width="12.42578125" style="316" customWidth="1"/>
    <col min="14116" max="14116" width="16.42578125" style="316" customWidth="1"/>
    <col min="14117" max="14117" width="8.7109375" style="316"/>
    <col min="14118" max="14118" width="13" style="316" customWidth="1"/>
    <col min="14119" max="14119" width="13.42578125" style="316" bestFit="1" customWidth="1"/>
    <col min="14120" max="14120" width="15.42578125" style="316" bestFit="1" customWidth="1"/>
    <col min="14121" max="14121" width="12.5703125" style="316" bestFit="1" customWidth="1"/>
    <col min="14122" max="14367" width="8.7109375" style="316"/>
    <col min="14368" max="14368" width="11.42578125" style="316" customWidth="1"/>
    <col min="14369" max="14369" width="39.42578125" style="316" customWidth="1"/>
    <col min="14370" max="14371" width="12.42578125" style="316" customWidth="1"/>
    <col min="14372" max="14372" width="16.42578125" style="316" customWidth="1"/>
    <col min="14373" max="14373" width="8.7109375" style="316"/>
    <col min="14374" max="14374" width="13" style="316" customWidth="1"/>
    <col min="14375" max="14375" width="13.42578125" style="316" bestFit="1" customWidth="1"/>
    <col min="14376" max="14376" width="15.42578125" style="316" bestFit="1" customWidth="1"/>
    <col min="14377" max="14377" width="12.5703125" style="316" bestFit="1" customWidth="1"/>
    <col min="14378" max="14623" width="8.7109375" style="316"/>
    <col min="14624" max="14624" width="11.42578125" style="316" customWidth="1"/>
    <col min="14625" max="14625" width="39.42578125" style="316" customWidth="1"/>
    <col min="14626" max="14627" width="12.42578125" style="316" customWidth="1"/>
    <col min="14628" max="14628" width="16.42578125" style="316" customWidth="1"/>
    <col min="14629" max="14629" width="8.7109375" style="316"/>
    <col min="14630" max="14630" width="13" style="316" customWidth="1"/>
    <col min="14631" max="14631" width="13.42578125" style="316" bestFit="1" customWidth="1"/>
    <col min="14632" max="14632" width="15.42578125" style="316" bestFit="1" customWidth="1"/>
    <col min="14633" max="14633" width="12.5703125" style="316" bestFit="1" customWidth="1"/>
    <col min="14634" max="14879" width="8.7109375" style="316"/>
    <col min="14880" max="14880" width="11.42578125" style="316" customWidth="1"/>
    <col min="14881" max="14881" width="39.42578125" style="316" customWidth="1"/>
    <col min="14882" max="14883" width="12.42578125" style="316" customWidth="1"/>
    <col min="14884" max="14884" width="16.42578125" style="316" customWidth="1"/>
    <col min="14885" max="14885" width="8.7109375" style="316"/>
    <col min="14886" max="14886" width="13" style="316" customWidth="1"/>
    <col min="14887" max="14887" width="13.42578125" style="316" bestFit="1" customWidth="1"/>
    <col min="14888" max="14888" width="15.42578125" style="316" bestFit="1" customWidth="1"/>
    <col min="14889" max="14889" width="12.5703125" style="316" bestFit="1" customWidth="1"/>
    <col min="14890" max="15135" width="8.7109375" style="316"/>
    <col min="15136" max="15136" width="11.42578125" style="316" customWidth="1"/>
    <col min="15137" max="15137" width="39.42578125" style="316" customWidth="1"/>
    <col min="15138" max="15139" width="12.42578125" style="316" customWidth="1"/>
    <col min="15140" max="15140" width="16.42578125" style="316" customWidth="1"/>
    <col min="15141" max="15141" width="8.7109375" style="316"/>
    <col min="15142" max="15142" width="13" style="316" customWidth="1"/>
    <col min="15143" max="15143" width="13.42578125" style="316" bestFit="1" customWidth="1"/>
    <col min="15144" max="15144" width="15.42578125" style="316" bestFit="1" customWidth="1"/>
    <col min="15145" max="15145" width="12.5703125" style="316" bestFit="1" customWidth="1"/>
    <col min="15146" max="15391" width="8.7109375" style="316"/>
    <col min="15392" max="15392" width="11.42578125" style="316" customWidth="1"/>
    <col min="15393" max="15393" width="39.42578125" style="316" customWidth="1"/>
    <col min="15394" max="15395" width="12.42578125" style="316" customWidth="1"/>
    <col min="15396" max="15396" width="16.42578125" style="316" customWidth="1"/>
    <col min="15397" max="15397" width="8.7109375" style="316"/>
    <col min="15398" max="15398" width="13" style="316" customWidth="1"/>
    <col min="15399" max="15399" width="13.42578125" style="316" bestFit="1" customWidth="1"/>
    <col min="15400" max="15400" width="15.42578125" style="316" bestFit="1" customWidth="1"/>
    <col min="15401" max="15401" width="12.5703125" style="316" bestFit="1" customWidth="1"/>
    <col min="15402" max="15647" width="8.7109375" style="316"/>
    <col min="15648" max="15648" width="11.42578125" style="316" customWidth="1"/>
    <col min="15649" max="15649" width="39.42578125" style="316" customWidth="1"/>
    <col min="15650" max="15651" width="12.42578125" style="316" customWidth="1"/>
    <col min="15652" max="15652" width="16.42578125" style="316" customWidth="1"/>
    <col min="15653" max="15653" width="8.7109375" style="316"/>
    <col min="15654" max="15654" width="13" style="316" customWidth="1"/>
    <col min="15655" max="15655" width="13.42578125" style="316" bestFit="1" customWidth="1"/>
    <col min="15656" max="15656" width="15.42578125" style="316" bestFit="1" customWidth="1"/>
    <col min="15657" max="15657" width="12.5703125" style="316" bestFit="1" customWidth="1"/>
    <col min="15658" max="15903" width="8.7109375" style="316"/>
    <col min="15904" max="15904" width="11.42578125" style="316" customWidth="1"/>
    <col min="15905" max="15905" width="39.42578125" style="316" customWidth="1"/>
    <col min="15906" max="15907" width="12.42578125" style="316" customWidth="1"/>
    <col min="15908" max="15908" width="16.42578125" style="316" customWidth="1"/>
    <col min="15909" max="15909" width="8.7109375" style="316"/>
    <col min="15910" max="15910" width="13" style="316" customWidth="1"/>
    <col min="15911" max="15911" width="13.42578125" style="316" bestFit="1" customWidth="1"/>
    <col min="15912" max="15912" width="15.42578125" style="316" bestFit="1" customWidth="1"/>
    <col min="15913" max="15913" width="12.5703125" style="316" bestFit="1" customWidth="1"/>
    <col min="15914" max="16159" width="8.7109375" style="316"/>
    <col min="16160" max="16160" width="11.42578125" style="316" customWidth="1"/>
    <col min="16161" max="16161" width="39.42578125" style="316" customWidth="1"/>
    <col min="16162" max="16163" width="12.42578125" style="316" customWidth="1"/>
    <col min="16164" max="16164" width="16.42578125" style="316" customWidth="1"/>
    <col min="16165" max="16165" width="8.7109375" style="316"/>
    <col min="16166" max="16166" width="13" style="316" customWidth="1"/>
    <col min="16167" max="16167" width="13.42578125" style="316" bestFit="1" customWidth="1"/>
    <col min="16168" max="16168" width="15.42578125" style="316" bestFit="1" customWidth="1"/>
    <col min="16169" max="16169" width="12.5703125" style="316" bestFit="1" customWidth="1"/>
    <col min="16170" max="16384" width="8.7109375" style="316"/>
  </cols>
  <sheetData>
    <row r="1" spans="1:44" s="164" customFormat="1" ht="21" customHeight="1">
      <c r="A1" s="17" t="s">
        <v>1440</v>
      </c>
      <c r="B1" s="163"/>
      <c r="C1" s="163"/>
      <c r="D1" s="750"/>
      <c r="E1" s="750"/>
    </row>
    <row r="2" spans="1:44" s="164" customFormat="1" ht="21" customHeight="1">
      <c r="A2" s="15" t="s">
        <v>1353</v>
      </c>
      <c r="B2" s="356" t="str">
        <f>'Schedule 2_Balance Sheet'!C2</f>
        <v>CCA One Care-Commonwealth Care Alliance</v>
      </c>
      <c r="C2" s="357"/>
      <c r="D2" s="357"/>
      <c r="E2" s="357"/>
      <c r="F2" s="358"/>
    </row>
    <row r="3" spans="1:44" s="164" customFormat="1" ht="21" customHeight="1">
      <c r="A3" s="15" t="s">
        <v>1338</v>
      </c>
      <c r="B3" s="456" t="str">
        <f>'Schedule 2_Balance Sheet'!C3</f>
        <v>January 2024-June 2024</v>
      </c>
      <c r="C3" s="457"/>
      <c r="D3" s="457"/>
      <c r="E3" s="457"/>
      <c r="F3" s="458"/>
    </row>
    <row r="4" spans="1:44" s="164" customFormat="1" ht="21" customHeight="1">
      <c r="A4" s="15" t="s">
        <v>1356</v>
      </c>
      <c r="B4" s="359">
        <f>'Schedule 2_Balance Sheet'!C4</f>
        <v>45473</v>
      </c>
      <c r="C4" s="357"/>
      <c r="D4" s="357"/>
      <c r="E4" s="357"/>
      <c r="F4" s="358"/>
    </row>
    <row r="5" spans="1:44" s="164" customFormat="1" ht="21" customHeight="1">
      <c r="A5" s="15" t="s">
        <v>1357</v>
      </c>
      <c r="B5" s="356" t="str">
        <f>'Schedule 2_Balance Sheet'!C5</f>
        <v>CCA</v>
      </c>
      <c r="C5" s="357"/>
      <c r="D5" s="357"/>
      <c r="E5" s="357"/>
      <c r="F5" s="358"/>
    </row>
    <row r="6" spans="1:44" s="164" customFormat="1" ht="21" customHeight="1">
      <c r="A6" s="15" t="s">
        <v>1341</v>
      </c>
      <c r="B6" s="359">
        <f>'Schedule 2_Balance Sheet'!C6</f>
        <v>45534</v>
      </c>
      <c r="C6" s="357"/>
      <c r="D6" s="357"/>
      <c r="E6" s="357"/>
      <c r="F6" s="358"/>
      <c r="H6" s="314"/>
      <c r="M6" s="314"/>
      <c r="O6" s="314"/>
    </row>
    <row r="7" spans="1:44">
      <c r="A7" s="163" t="s">
        <v>1342</v>
      </c>
      <c r="B7" s="163"/>
      <c r="C7" s="163"/>
      <c r="D7" s="163"/>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row>
    <row r="8" spans="1:44">
      <c r="A8" s="163" t="s">
        <v>51</v>
      </c>
      <c r="B8" s="163"/>
      <c r="C8" s="163"/>
      <c r="D8" s="163"/>
      <c r="E8" s="163"/>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row>
    <row r="9" spans="1:44" ht="13.5" thickBot="1">
      <c r="A9" s="163"/>
      <c r="B9" s="163"/>
      <c r="C9" s="163"/>
      <c r="D9" s="163"/>
      <c r="E9" s="163"/>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row>
    <row r="10" spans="1:44" ht="13.5" thickBot="1">
      <c r="A10" s="906" t="s">
        <v>1442</v>
      </c>
      <c r="B10" s="90">
        <f>INDEX('Schedule 1_Enrollment'!$K$11:$K$31,MATCH(B$12,'Schedule 1_Enrollment'!$B$10:$B$28,0)+MATCH($A$8,'Schedule 1_Enrollment'!$C$11:$C$13,0)-1)</f>
        <v>8419</v>
      </c>
      <c r="C10" s="90">
        <f>INDEX('Schedule 1_Enrollment'!$K$11:$K$31,MATCH(C$12,'Schedule 1_Enrollment'!$B$10:$B$28,0)+MATCH($A$8,'Schedule 1_Enrollment'!$C$11:$C$13,0)-1)</f>
        <v>8124</v>
      </c>
      <c r="D10" s="90">
        <f>INDEX('Schedule 1_Enrollment'!$K$11:$K$31,MATCH(D$12,'Schedule 1_Enrollment'!$B$10:$B$28,0)+MATCH($A$8,'Schedule 1_Enrollment'!$C$11:$C$13,0)-1)</f>
        <v>0</v>
      </c>
      <c r="E10" s="90">
        <f>INDEX('Schedule 1_Enrollment'!$K$11:$K$31,MATCH(E$12,'Schedule 1_Enrollment'!$B$10:$B$28,0)+MATCH($A$8,'Schedule 1_Enrollment'!$C$11:$C$13,0)-1)</f>
        <v>0</v>
      </c>
      <c r="F10" s="251">
        <f>B10+C10+D10+E10</f>
        <v>16543</v>
      </c>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row>
    <row r="11" spans="1:44" s="318" customFormat="1" ht="13.5" customHeight="1" thickBot="1">
      <c r="A11" s="327"/>
      <c r="B11" s="907" t="s">
        <v>1443</v>
      </c>
      <c r="C11" s="907"/>
      <c r="D11" s="907"/>
      <c r="E11" s="907"/>
      <c r="F11" s="908"/>
      <c r="G11" s="909" t="s">
        <v>1444</v>
      </c>
      <c r="H11" s="907"/>
      <c r="I11" s="907"/>
      <c r="J11" s="907"/>
      <c r="K11" s="908"/>
      <c r="L11" s="910" t="s">
        <v>1445</v>
      </c>
      <c r="M11" s="911"/>
      <c r="N11" s="911"/>
      <c r="O11" s="911"/>
      <c r="P11" s="912"/>
      <c r="Q11" s="913" t="s">
        <v>1446</v>
      </c>
      <c r="R11" s="914"/>
      <c r="S11" s="914"/>
      <c r="T11" s="914"/>
      <c r="U11" s="915"/>
      <c r="V11" s="913" t="s">
        <v>1447</v>
      </c>
      <c r="W11" s="914"/>
      <c r="X11" s="914"/>
      <c r="Y11" s="914"/>
      <c r="Z11" s="915"/>
      <c r="AA11" s="913" t="s">
        <v>1448</v>
      </c>
      <c r="AB11" s="914"/>
      <c r="AC11" s="914"/>
      <c r="AD11" s="914"/>
      <c r="AE11" s="915"/>
      <c r="AF11" s="916" t="s">
        <v>1449</v>
      </c>
      <c r="AG11" s="917"/>
      <c r="AH11" s="917"/>
      <c r="AI11" s="917"/>
      <c r="AJ11" s="918"/>
      <c r="AK11" s="919" t="s">
        <v>1450</v>
      </c>
      <c r="AL11" s="917"/>
      <c r="AM11" s="917"/>
      <c r="AN11" s="917"/>
      <c r="AO11" s="918"/>
      <c r="AR11" s="319"/>
    </row>
    <row r="12" spans="1:44" s="318" customFormat="1">
      <c r="A12" s="920" t="s">
        <v>1451</v>
      </c>
      <c r="B12" s="921" t="s">
        <v>1344</v>
      </c>
      <c r="C12" s="921" t="s">
        <v>1348</v>
      </c>
      <c r="D12" s="921" t="s">
        <v>1349</v>
      </c>
      <c r="E12" s="921" t="s">
        <v>1350</v>
      </c>
      <c r="F12" s="921" t="s">
        <v>53</v>
      </c>
      <c r="G12" s="921" t="str">
        <f>B12</f>
        <v>Q1</v>
      </c>
      <c r="H12" s="921" t="str">
        <f>C12</f>
        <v>Q2</v>
      </c>
      <c r="I12" s="921" t="str">
        <f>D12</f>
        <v>Q3</v>
      </c>
      <c r="J12" s="921" t="str">
        <f>E12</f>
        <v>Q4</v>
      </c>
      <c r="K12" s="921" t="s">
        <v>53</v>
      </c>
      <c r="L12" s="921" t="str">
        <f>G12</f>
        <v>Q1</v>
      </c>
      <c r="M12" s="921" t="str">
        <f>H12</f>
        <v>Q2</v>
      </c>
      <c r="N12" s="921" t="str">
        <f>I12</f>
        <v>Q3</v>
      </c>
      <c r="O12" s="921" t="str">
        <f>J12</f>
        <v>Q4</v>
      </c>
      <c r="P12" s="921" t="s">
        <v>53</v>
      </c>
      <c r="Q12" s="921" t="str">
        <f>L12</f>
        <v>Q1</v>
      </c>
      <c r="R12" s="921" t="str">
        <f>M12</f>
        <v>Q2</v>
      </c>
      <c r="S12" s="921" t="str">
        <f>N12</f>
        <v>Q3</v>
      </c>
      <c r="T12" s="921" t="str">
        <f>O12</f>
        <v>Q4</v>
      </c>
      <c r="U12" s="921" t="s">
        <v>53</v>
      </c>
      <c r="V12" s="921" t="str">
        <f>Q12</f>
        <v>Q1</v>
      </c>
      <c r="W12" s="921" t="str">
        <f>R12</f>
        <v>Q2</v>
      </c>
      <c r="X12" s="921" t="str">
        <f>S12</f>
        <v>Q3</v>
      </c>
      <c r="Y12" s="921" t="str">
        <f>T12</f>
        <v>Q4</v>
      </c>
      <c r="Z12" s="921" t="s">
        <v>53</v>
      </c>
      <c r="AA12" s="921" t="str">
        <f>V12</f>
        <v>Q1</v>
      </c>
      <c r="AB12" s="921" t="str">
        <f>W12</f>
        <v>Q2</v>
      </c>
      <c r="AC12" s="921" t="str">
        <f>X12</f>
        <v>Q3</v>
      </c>
      <c r="AD12" s="921" t="str">
        <f>Y12</f>
        <v>Q4</v>
      </c>
      <c r="AE12" s="921" t="s">
        <v>53</v>
      </c>
      <c r="AF12" s="921" t="str">
        <f>AA12</f>
        <v>Q1</v>
      </c>
      <c r="AG12" s="921" t="str">
        <f>AB12</f>
        <v>Q2</v>
      </c>
      <c r="AH12" s="921" t="str">
        <f>AC12</f>
        <v>Q3</v>
      </c>
      <c r="AI12" s="921" t="str">
        <f>AD12</f>
        <v>Q4</v>
      </c>
      <c r="AJ12" s="921" t="s">
        <v>53</v>
      </c>
      <c r="AK12" s="95" t="str">
        <f t="shared" ref="AK12:AN12" si="0">AF12</f>
        <v>Q1</v>
      </c>
      <c r="AL12" s="95" t="str">
        <f t="shared" si="0"/>
        <v>Q2</v>
      </c>
      <c r="AM12" s="95" t="str">
        <f t="shared" si="0"/>
        <v>Q3</v>
      </c>
      <c r="AN12" s="95" t="str">
        <f t="shared" si="0"/>
        <v>Q4</v>
      </c>
      <c r="AO12" s="96" t="s">
        <v>53</v>
      </c>
      <c r="AR12" s="319"/>
    </row>
    <row r="13" spans="1:44" s="320" customFormat="1">
      <c r="A13" s="625" t="s">
        <v>1452</v>
      </c>
      <c r="B13" s="263"/>
      <c r="C13" s="263"/>
      <c r="D13" s="263"/>
      <c r="E13" s="263"/>
      <c r="F13" s="263"/>
      <c r="G13" s="263"/>
      <c r="H13" s="263"/>
      <c r="I13" s="263"/>
      <c r="J13" s="263"/>
      <c r="K13" s="263"/>
      <c r="L13" s="264"/>
      <c r="M13" s="264"/>
      <c r="N13" s="264"/>
      <c r="O13" s="264"/>
      <c r="P13" s="264"/>
      <c r="Q13" s="265"/>
      <c r="R13" s="265"/>
      <c r="S13" s="265"/>
      <c r="T13" s="265"/>
      <c r="U13" s="265"/>
      <c r="V13" s="265"/>
      <c r="W13" s="265"/>
      <c r="X13" s="265"/>
      <c r="Y13" s="265"/>
      <c r="Z13" s="265"/>
      <c r="AA13" s="265"/>
      <c r="AB13" s="265"/>
      <c r="AC13" s="265"/>
      <c r="AD13" s="265"/>
      <c r="AE13" s="265"/>
      <c r="AF13" s="266"/>
      <c r="AG13" s="266"/>
      <c r="AH13" s="266"/>
      <c r="AI13" s="266"/>
      <c r="AJ13" s="266"/>
      <c r="AK13" s="267"/>
      <c r="AL13" s="267"/>
      <c r="AM13" s="267"/>
      <c r="AN13" s="268"/>
      <c r="AO13" s="269"/>
      <c r="AR13" s="321"/>
    </row>
    <row r="14" spans="1:44" s="320" customFormat="1">
      <c r="A14" s="625"/>
      <c r="B14" s="263"/>
      <c r="C14" s="263"/>
      <c r="D14" s="263"/>
      <c r="E14" s="263"/>
      <c r="F14" s="263"/>
      <c r="G14" s="263"/>
      <c r="H14" s="263"/>
      <c r="I14" s="263"/>
      <c r="J14" s="263"/>
      <c r="K14" s="263"/>
      <c r="L14" s="264"/>
      <c r="M14" s="264"/>
      <c r="N14" s="264"/>
      <c r="O14" s="264"/>
      <c r="P14" s="264"/>
      <c r="Q14" s="265"/>
      <c r="R14" s="265"/>
      <c r="S14" s="265"/>
      <c r="T14" s="265"/>
      <c r="U14" s="265"/>
      <c r="V14" s="265"/>
      <c r="W14" s="265"/>
      <c r="X14" s="265"/>
      <c r="Y14" s="265"/>
      <c r="Z14" s="265"/>
      <c r="AA14" s="265"/>
      <c r="AB14" s="265"/>
      <c r="AC14" s="265"/>
      <c r="AD14" s="265"/>
      <c r="AE14" s="265"/>
      <c r="AF14" s="266"/>
      <c r="AG14" s="266"/>
      <c r="AH14" s="266"/>
      <c r="AI14" s="266"/>
      <c r="AJ14" s="266"/>
      <c r="AK14" s="267"/>
      <c r="AL14" s="267"/>
      <c r="AM14" s="267"/>
      <c r="AN14" s="268"/>
      <c r="AO14" s="269"/>
      <c r="AR14" s="321"/>
    </row>
    <row r="15" spans="1:44">
      <c r="A15" s="626" t="s">
        <v>219</v>
      </c>
      <c r="B15" s="322">
        <v>253</v>
      </c>
      <c r="C15" s="322">
        <v>207</v>
      </c>
      <c r="D15" s="322">
        <v>0</v>
      </c>
      <c r="E15" s="322">
        <v>0</v>
      </c>
      <c r="F15" s="97">
        <f>SUM(B15:E15)</f>
        <v>460</v>
      </c>
      <c r="G15" s="322">
        <v>1614</v>
      </c>
      <c r="H15" s="322">
        <v>1091</v>
      </c>
      <c r="I15" s="322">
        <v>0</v>
      </c>
      <c r="J15" s="322">
        <v>0</v>
      </c>
      <c r="K15" s="97">
        <f t="shared" ref="K15:K28" si="1">SUM(G15:J15)</f>
        <v>2705</v>
      </c>
      <c r="L15" s="91">
        <f>'Schedule 3D_Income_The Cape'!CS34</f>
        <v>4956377.3792447187</v>
      </c>
      <c r="M15" s="91">
        <f>'Schedule 3D_Income_The Cape'!CT34</f>
        <v>4271926.483922842</v>
      </c>
      <c r="N15" s="91">
        <f>'Schedule 3D_Income_The Cape'!CU34</f>
        <v>0</v>
      </c>
      <c r="O15" s="91">
        <f>'Schedule 3D_Income_The Cape'!CV34</f>
        <v>0</v>
      </c>
      <c r="P15" s="91">
        <f t="shared" ref="P15:P29" si="2">SUM(L15:O15)</f>
        <v>9228303.8631675616</v>
      </c>
      <c r="Q15" s="98">
        <f>IF(B10=0,0,(B15/$B$10)*12000)</f>
        <v>360.61289939422738</v>
      </c>
      <c r="R15" s="98">
        <f>IF(C10=0,0,(C15/$C$10)*12000)</f>
        <v>305.76070901033972</v>
      </c>
      <c r="S15" s="98">
        <f>IF(D10=0,0,(D15/$D$10)*12000)</f>
        <v>0</v>
      </c>
      <c r="T15" s="98">
        <f>IF(E10=0,0,(E15/$E$10)*12000)</f>
        <v>0</v>
      </c>
      <c r="U15" s="98">
        <f>IF(F10=0,0,(F15/$F$10)*12000)</f>
        <v>333.67587499244394</v>
      </c>
      <c r="V15" s="99">
        <f t="shared" ref="V15:Z30" si="3">IF(B15=0,0,G15/B15)</f>
        <v>6.3794466403162051</v>
      </c>
      <c r="W15" s="99">
        <f t="shared" si="3"/>
        <v>5.2705314009661839</v>
      </c>
      <c r="X15" s="99">
        <f t="shared" si="3"/>
        <v>0</v>
      </c>
      <c r="Y15" s="99">
        <f t="shared" si="3"/>
        <v>0</v>
      </c>
      <c r="Z15" s="99">
        <f t="shared" si="3"/>
        <v>5.8804347826086953</v>
      </c>
      <c r="AA15" s="98">
        <f>IF($B$10=0,0,(G15/$B$10)*12000)</f>
        <v>2300.5107494951894</v>
      </c>
      <c r="AB15" s="98">
        <f>IF($C$10=0,0,(H15/$C$10)*12000)</f>
        <v>1611.5214180206794</v>
      </c>
      <c r="AC15" s="98">
        <f>IF($D$10=0,0,(I15/$D$10)*12000)</f>
        <v>0</v>
      </c>
      <c r="AD15" s="98">
        <f>IF($E$10=0,0,(J15/$E$10)*12000)</f>
        <v>0</v>
      </c>
      <c r="AE15" s="98">
        <f>IF($F$10=0,0,(K15/$F$10)*12000)</f>
        <v>1962.1592214229584</v>
      </c>
      <c r="AF15" s="92">
        <f t="shared" ref="AF15:AJ30" si="4">IF(G15=0,0,L15/G15)</f>
        <v>3070.8657863969756</v>
      </c>
      <c r="AG15" s="92">
        <f t="shared" si="4"/>
        <v>3915.6063097367937</v>
      </c>
      <c r="AH15" s="92">
        <f t="shared" si="4"/>
        <v>0</v>
      </c>
      <c r="AI15" s="92">
        <f t="shared" si="4"/>
        <v>0</v>
      </c>
      <c r="AJ15" s="93">
        <f t="shared" si="4"/>
        <v>3411.5725926682298</v>
      </c>
      <c r="AK15" s="92">
        <f>IF(B$10=0,0,L15/B$10)</f>
        <v>588.7133126552701</v>
      </c>
      <c r="AL15" s="92">
        <f>IF(C$10=0,0,M15/C$10)</f>
        <v>525.84028605647984</v>
      </c>
      <c r="AM15" s="92">
        <f>IF(D$10=0,0,N15/D$10)</f>
        <v>0</v>
      </c>
      <c r="AN15" s="92">
        <f>IF(E$10=0,0,O15/E$10)</f>
        <v>0</v>
      </c>
      <c r="AO15" s="94">
        <f>IF(F$10=0,0,P15/F$10)</f>
        <v>557.83738518814971</v>
      </c>
    </row>
    <row r="16" spans="1:44">
      <c r="A16" s="626" t="s">
        <v>437</v>
      </c>
      <c r="B16" s="322">
        <v>105</v>
      </c>
      <c r="C16" s="322">
        <v>90</v>
      </c>
      <c r="D16" s="322">
        <v>0</v>
      </c>
      <c r="E16" s="322">
        <v>0</v>
      </c>
      <c r="F16" s="97">
        <f>SUM(B16:E16)</f>
        <v>195</v>
      </c>
      <c r="G16" s="322">
        <v>1845</v>
      </c>
      <c r="H16" s="322">
        <v>1186</v>
      </c>
      <c r="I16" s="322">
        <v>0</v>
      </c>
      <c r="J16" s="322">
        <v>0</v>
      </c>
      <c r="K16" s="97">
        <f t="shared" si="1"/>
        <v>3031</v>
      </c>
      <c r="L16" s="91">
        <f>'Schedule 3D_Income_The Cape'!CS35</f>
        <v>2011503.7363241657</v>
      </c>
      <c r="M16" s="91">
        <f>'Schedule 3D_Income_The Cape'!CT35</f>
        <v>1439309.765025795</v>
      </c>
      <c r="N16" s="91">
        <f>'Schedule 3D_Income_The Cape'!CU35</f>
        <v>0</v>
      </c>
      <c r="O16" s="91">
        <f>'Schedule 3D_Income_The Cape'!CV35</f>
        <v>0</v>
      </c>
      <c r="P16" s="91">
        <f t="shared" si="2"/>
        <v>3450813.5013499605</v>
      </c>
      <c r="Q16" s="98">
        <f>IF(B10=0,0,(B16/$B$10)*12000)</f>
        <v>149.66147998574652</v>
      </c>
      <c r="R16" s="98">
        <f>IF(C10=0,0,(C16/$C$10)*12000)</f>
        <v>132.93943870014769</v>
      </c>
      <c r="S16" s="98">
        <f>IF(D10=0,0,(D16/$D$10)*12000)</f>
        <v>0</v>
      </c>
      <c r="T16" s="98">
        <f>IF(E10=0,0,(E16/$E$10)*12000)</f>
        <v>0</v>
      </c>
      <c r="U16" s="98">
        <f>IF(F10=0,0,(F16/$F$10)*12000)</f>
        <v>141.44955570331862</v>
      </c>
      <c r="V16" s="99">
        <f t="shared" si="3"/>
        <v>17.571428571428573</v>
      </c>
      <c r="W16" s="99">
        <f t="shared" si="3"/>
        <v>13.177777777777777</v>
      </c>
      <c r="X16" s="99">
        <f t="shared" si="3"/>
        <v>0</v>
      </c>
      <c r="Y16" s="99">
        <f t="shared" si="3"/>
        <v>0</v>
      </c>
      <c r="Z16" s="99">
        <f t="shared" si="3"/>
        <v>15.543589743589743</v>
      </c>
      <c r="AA16" s="98">
        <f t="shared" ref="AA16:AA34" si="5">IF($B$10=0,0,(G16/$B$10)*12000)</f>
        <v>2629.7660054638318</v>
      </c>
      <c r="AB16" s="98">
        <f t="shared" ref="AB16:AB32" si="6">IF($C$10=0,0,(H16/$C$10)*12000)</f>
        <v>1751.8463810930575</v>
      </c>
      <c r="AC16" s="98">
        <f t="shared" ref="AC16:AC32" si="7">IF($D$10=0,0,(I16/$D$10)*12000)</f>
        <v>0</v>
      </c>
      <c r="AD16" s="98">
        <f t="shared" ref="AD16:AD32" si="8">IF($E$10=0,0,(J16/$E$10)*12000)</f>
        <v>0</v>
      </c>
      <c r="AE16" s="98">
        <f t="shared" ref="AE16:AE32" si="9">IF($F$10=0,0,(K16/$F$10)*12000)</f>
        <v>2198.6338632654292</v>
      </c>
      <c r="AF16" s="92">
        <f t="shared" si="4"/>
        <v>1090.2459275469732</v>
      </c>
      <c r="AG16" s="92">
        <f t="shared" si="4"/>
        <v>1213.5832757384444</v>
      </c>
      <c r="AH16" s="92">
        <f t="shared" si="4"/>
        <v>0</v>
      </c>
      <c r="AI16" s="92">
        <f t="shared" si="4"/>
        <v>0</v>
      </c>
      <c r="AJ16" s="93">
        <f t="shared" si="4"/>
        <v>1138.5065989277336</v>
      </c>
      <c r="AK16" s="92">
        <f t="shared" ref="AK16:AO32" si="10">IF(B$10=0,0,L16/B$10)</f>
        <v>238.92430648820118</v>
      </c>
      <c r="AL16" s="92">
        <f t="shared" si="10"/>
        <v>177.16762247978767</v>
      </c>
      <c r="AM16" s="92">
        <f t="shared" si="10"/>
        <v>0</v>
      </c>
      <c r="AN16" s="92">
        <f t="shared" si="10"/>
        <v>0</v>
      </c>
      <c r="AO16" s="94">
        <f t="shared" si="10"/>
        <v>208.5965968294723</v>
      </c>
    </row>
    <row r="17" spans="1:41">
      <c r="A17" s="626" t="s">
        <v>222</v>
      </c>
      <c r="B17" s="261"/>
      <c r="C17" s="261"/>
      <c r="D17" s="261"/>
      <c r="E17" s="261"/>
      <c r="F17" s="261"/>
      <c r="G17" s="322">
        <v>149838</v>
      </c>
      <c r="H17" s="322">
        <v>89367</v>
      </c>
      <c r="I17" s="322">
        <v>0</v>
      </c>
      <c r="J17" s="322">
        <v>0</v>
      </c>
      <c r="K17" s="97">
        <f>SUM(G17:J17)</f>
        <v>239205</v>
      </c>
      <c r="L17" s="91">
        <f>'Schedule 3D_Income_The Cape'!CS36</f>
        <v>4130949.928527127</v>
      </c>
      <c r="M17" s="91">
        <f>'Schedule 3D_Income_The Cape'!CT36</f>
        <v>3826859.7151074763</v>
      </c>
      <c r="N17" s="91">
        <f>'Schedule 3D_Income_The Cape'!CU36</f>
        <v>0</v>
      </c>
      <c r="O17" s="91">
        <f>'Schedule 3D_Income_The Cape'!CV36</f>
        <v>0</v>
      </c>
      <c r="P17" s="91">
        <f>SUM(L17:O17)</f>
        <v>7957809.6436346034</v>
      </c>
      <c r="Q17" s="259"/>
      <c r="R17" s="259"/>
      <c r="S17" s="259"/>
      <c r="T17" s="259"/>
      <c r="U17" s="259"/>
      <c r="V17" s="99">
        <f>IF(B17=0,0,G17/B17)</f>
        <v>0</v>
      </c>
      <c r="W17" s="99">
        <f>IF(C17=0,0,H17/C17)</f>
        <v>0</v>
      </c>
      <c r="X17" s="99">
        <f>IF(D17=0,0,I17/D17)</f>
        <v>0</v>
      </c>
      <c r="Y17" s="99">
        <f>IF(E17=0,0,J17/E17)</f>
        <v>0</v>
      </c>
      <c r="Z17" s="99">
        <f>IF(F17=0,0,K17/F17)</f>
        <v>0</v>
      </c>
      <c r="AA17" s="98">
        <f t="shared" si="5"/>
        <v>213571.2079819456</v>
      </c>
      <c r="AB17" s="98">
        <f t="shared" si="6"/>
        <v>132004.43131462333</v>
      </c>
      <c r="AC17" s="98">
        <f t="shared" si="7"/>
        <v>0</v>
      </c>
      <c r="AD17" s="98">
        <f t="shared" si="8"/>
        <v>0</v>
      </c>
      <c r="AE17" s="98">
        <f t="shared" si="9"/>
        <v>173515.08190775555</v>
      </c>
      <c r="AF17" s="92">
        <f>IF(G17=0,0,L17/G17)</f>
        <v>27.569441186662441</v>
      </c>
      <c r="AG17" s="92">
        <f>IF(H17=0,0,M17/H17)</f>
        <v>42.821843802605841</v>
      </c>
      <c r="AH17" s="92">
        <f>IF(I17=0,0,N17/I17)</f>
        <v>0</v>
      </c>
      <c r="AI17" s="92">
        <f>IF(J17=0,0,O17/J17)</f>
        <v>0</v>
      </c>
      <c r="AJ17" s="93">
        <f>IF(K17=0,0,P17/K17)</f>
        <v>33.267739569133603</v>
      </c>
      <c r="AK17" s="92">
        <f t="shared" si="10"/>
        <v>490.66990480189179</v>
      </c>
      <c r="AL17" s="92">
        <f t="shared" si="10"/>
        <v>471.05609491721765</v>
      </c>
      <c r="AM17" s="92">
        <f t="shared" si="10"/>
        <v>0</v>
      </c>
      <c r="AN17" s="92">
        <f t="shared" si="10"/>
        <v>0</v>
      </c>
      <c r="AO17" s="94">
        <f t="shared" si="10"/>
        <v>481.03787968534141</v>
      </c>
    </row>
    <row r="18" spans="1:41">
      <c r="A18" s="626" t="s">
        <v>223</v>
      </c>
      <c r="B18" s="261"/>
      <c r="C18" s="261"/>
      <c r="D18" s="261"/>
      <c r="E18" s="261"/>
      <c r="F18" s="261"/>
      <c r="G18" s="322">
        <v>11135</v>
      </c>
      <c r="H18" s="322">
        <v>9406</v>
      </c>
      <c r="I18" s="322">
        <v>0</v>
      </c>
      <c r="J18" s="322">
        <v>0</v>
      </c>
      <c r="K18" s="97">
        <f t="shared" ref="K18" si="11">SUM(G18:J18)</f>
        <v>20541</v>
      </c>
      <c r="L18" s="91">
        <f>'Schedule 3D_Income_The Cape'!CS37</f>
        <v>1193299.5587773658</v>
      </c>
      <c r="M18" s="91">
        <f>'Schedule 3D_Income_The Cape'!CT37</f>
        <v>1432804.0983477221</v>
      </c>
      <c r="N18" s="91">
        <f>'Schedule 3D_Income_The Cape'!CU37</f>
        <v>0</v>
      </c>
      <c r="O18" s="91">
        <f>'Schedule 3D_Income_The Cape'!CV37</f>
        <v>0</v>
      </c>
      <c r="P18" s="91">
        <f t="shared" ref="P18:P19" si="12">SUM(L18:O18)</f>
        <v>2626103.6571250879</v>
      </c>
      <c r="Q18" s="259"/>
      <c r="R18" s="259"/>
      <c r="S18" s="259"/>
      <c r="T18" s="259"/>
      <c r="U18" s="259"/>
      <c r="V18" s="99">
        <f t="shared" ref="V18:Z20" si="13">IF(B18=0,0,G18/B18)</f>
        <v>0</v>
      </c>
      <c r="W18" s="99">
        <f t="shared" si="13"/>
        <v>0</v>
      </c>
      <c r="X18" s="99">
        <f t="shared" si="13"/>
        <v>0</v>
      </c>
      <c r="Y18" s="99">
        <f t="shared" si="13"/>
        <v>0</v>
      </c>
      <c r="Z18" s="99">
        <f t="shared" si="13"/>
        <v>0</v>
      </c>
      <c r="AA18" s="98">
        <f t="shared" si="5"/>
        <v>15871.243615631309</v>
      </c>
      <c r="AB18" s="98">
        <f t="shared" si="6"/>
        <v>13893.64844903988</v>
      </c>
      <c r="AC18" s="98">
        <f t="shared" si="7"/>
        <v>0</v>
      </c>
      <c r="AD18" s="98">
        <f t="shared" si="8"/>
        <v>0</v>
      </c>
      <c r="AE18" s="98">
        <f t="shared" si="9"/>
        <v>14900.078583086502</v>
      </c>
      <c r="AF18" s="92">
        <f t="shared" ref="AF18:AJ20" si="14">IF(G18=0,0,L18/G18)</f>
        <v>107.16655220272706</v>
      </c>
      <c r="AG18" s="92">
        <f t="shared" si="14"/>
        <v>152.32873680073592</v>
      </c>
      <c r="AH18" s="92">
        <f t="shared" si="14"/>
        <v>0</v>
      </c>
      <c r="AI18" s="92">
        <f t="shared" si="14"/>
        <v>0</v>
      </c>
      <c r="AJ18" s="93">
        <f t="shared" si="14"/>
        <v>127.84692357358882</v>
      </c>
      <c r="AK18" s="92">
        <f t="shared" si="10"/>
        <v>141.73887145472929</v>
      </c>
      <c r="AL18" s="92">
        <f t="shared" si="10"/>
        <v>176.36682648297909</v>
      </c>
      <c r="AM18" s="92">
        <f t="shared" si="10"/>
        <v>0</v>
      </c>
      <c r="AN18" s="92">
        <f t="shared" si="10"/>
        <v>0</v>
      </c>
      <c r="AO18" s="94">
        <f t="shared" si="10"/>
        <v>158.74410065436064</v>
      </c>
    </row>
    <row r="19" spans="1:41">
      <c r="A19" s="626" t="s">
        <v>224</v>
      </c>
      <c r="B19" s="261"/>
      <c r="C19" s="261"/>
      <c r="D19" s="261"/>
      <c r="E19" s="261"/>
      <c r="F19" s="261"/>
      <c r="G19" s="322">
        <v>39919</v>
      </c>
      <c r="H19" s="322">
        <v>29566</v>
      </c>
      <c r="I19" s="322">
        <v>0</v>
      </c>
      <c r="J19" s="322">
        <v>0</v>
      </c>
      <c r="K19" s="97">
        <f>SUM(G19:J19)</f>
        <v>69485</v>
      </c>
      <c r="L19" s="91">
        <f>'Schedule 3D_Income_The Cape'!CS38</f>
        <v>2090172.78111804</v>
      </c>
      <c r="M19" s="91">
        <f>'Schedule 3D_Income_The Cape'!CT38</f>
        <v>2226146.5469968691</v>
      </c>
      <c r="N19" s="91">
        <f>'Schedule 3D_Income_The Cape'!CU38</f>
        <v>0</v>
      </c>
      <c r="O19" s="91">
        <f>'Schedule 3D_Income_The Cape'!CV38</f>
        <v>0</v>
      </c>
      <c r="P19" s="91">
        <f t="shared" si="12"/>
        <v>4316319.3281149091</v>
      </c>
      <c r="Q19" s="259"/>
      <c r="R19" s="259"/>
      <c r="S19" s="259"/>
      <c r="T19" s="259"/>
      <c r="U19" s="259"/>
      <c r="V19" s="99">
        <f t="shared" si="13"/>
        <v>0</v>
      </c>
      <c r="W19" s="99">
        <f t="shared" si="13"/>
        <v>0</v>
      </c>
      <c r="X19" s="99">
        <f t="shared" si="13"/>
        <v>0</v>
      </c>
      <c r="Y19" s="99">
        <f t="shared" si="13"/>
        <v>0</v>
      </c>
      <c r="Z19" s="99">
        <f t="shared" si="13"/>
        <v>0</v>
      </c>
      <c r="AA19" s="98">
        <f t="shared" si="5"/>
        <v>56898.443995723952</v>
      </c>
      <c r="AB19" s="98">
        <f t="shared" si="6"/>
        <v>43672.082717872967</v>
      </c>
      <c r="AC19" s="98">
        <f t="shared" si="7"/>
        <v>0</v>
      </c>
      <c r="AD19" s="98">
        <f t="shared" si="8"/>
        <v>0</v>
      </c>
      <c r="AE19" s="98">
        <f t="shared" si="9"/>
        <v>50403.19168228253</v>
      </c>
      <c r="AF19" s="92">
        <f t="shared" si="14"/>
        <v>52.360349235152185</v>
      </c>
      <c r="AG19" s="92">
        <f t="shared" si="14"/>
        <v>75.294140127067209</v>
      </c>
      <c r="AH19" s="92">
        <f t="shared" si="14"/>
        <v>0</v>
      </c>
      <c r="AI19" s="92">
        <f t="shared" si="14"/>
        <v>0</v>
      </c>
      <c r="AJ19" s="93">
        <f t="shared" si="14"/>
        <v>62.118720991795485</v>
      </c>
      <c r="AK19" s="92">
        <f t="shared" si="10"/>
        <v>248.26853321273785</v>
      </c>
      <c r="AL19" s="92">
        <f t="shared" si="10"/>
        <v>274.02099298336645</v>
      </c>
      <c r="AM19" s="92">
        <f t="shared" si="10"/>
        <v>0</v>
      </c>
      <c r="AN19" s="92">
        <f t="shared" si="10"/>
        <v>0</v>
      </c>
      <c r="AO19" s="94">
        <f t="shared" si="10"/>
        <v>260.91515010064131</v>
      </c>
    </row>
    <row r="20" spans="1:41" s="316" customFormat="1">
      <c r="A20" s="626" t="s">
        <v>1453</v>
      </c>
      <c r="B20" s="499"/>
      <c r="C20" s="499"/>
      <c r="D20" s="499"/>
      <c r="E20" s="499"/>
      <c r="F20" s="499"/>
      <c r="G20" s="322">
        <v>957</v>
      </c>
      <c r="H20" s="322">
        <v>912</v>
      </c>
      <c r="I20" s="322">
        <v>0</v>
      </c>
      <c r="J20" s="322">
        <v>0</v>
      </c>
      <c r="K20" s="97">
        <f>SUM(G20:J20)</f>
        <v>1869</v>
      </c>
      <c r="L20" s="91">
        <f>'Schedule 3D_Income_The Cape'!CS40</f>
        <v>250134</v>
      </c>
      <c r="M20" s="91">
        <f>'Schedule 3D_Income_The Cape'!CT40</f>
        <v>310400.13</v>
      </c>
      <c r="N20" s="91">
        <f>'Schedule 3D_Income_The Cape'!CU40</f>
        <v>0</v>
      </c>
      <c r="O20" s="91">
        <f>'Schedule 3D_Income_The Cape'!CV40</f>
        <v>0</v>
      </c>
      <c r="P20" s="91">
        <f>SUM(L20:O20)</f>
        <v>560534.13</v>
      </c>
      <c r="Q20" s="259"/>
      <c r="R20" s="259"/>
      <c r="S20" s="259"/>
      <c r="T20" s="259"/>
      <c r="U20" s="259"/>
      <c r="V20" s="99">
        <f t="shared" si="13"/>
        <v>0</v>
      </c>
      <c r="W20" s="99">
        <f t="shared" si="13"/>
        <v>0</v>
      </c>
      <c r="X20" s="99">
        <f t="shared" si="13"/>
        <v>0</v>
      </c>
      <c r="Y20" s="99">
        <f t="shared" si="13"/>
        <v>0</v>
      </c>
      <c r="Z20" s="99">
        <f t="shared" si="13"/>
        <v>0</v>
      </c>
      <c r="AA20" s="98">
        <f t="shared" si="5"/>
        <v>1364.0574890129469</v>
      </c>
      <c r="AB20" s="98">
        <f t="shared" si="6"/>
        <v>1347.1196454948301</v>
      </c>
      <c r="AC20" s="98">
        <f t="shared" si="7"/>
        <v>0</v>
      </c>
      <c r="AD20" s="98">
        <f t="shared" si="8"/>
        <v>0</v>
      </c>
      <c r="AE20" s="98">
        <f t="shared" si="9"/>
        <v>1355.7395877410386</v>
      </c>
      <c r="AF20" s="92">
        <f t="shared" si="14"/>
        <v>261.37304075235107</v>
      </c>
      <c r="AG20" s="92">
        <f t="shared" si="14"/>
        <v>340.35101973684209</v>
      </c>
      <c r="AH20" s="92">
        <f t="shared" si="14"/>
        <v>0</v>
      </c>
      <c r="AI20" s="92">
        <f t="shared" si="14"/>
        <v>0</v>
      </c>
      <c r="AJ20" s="93">
        <f t="shared" si="14"/>
        <v>299.91125200642057</v>
      </c>
      <c r="AK20" s="92">
        <f t="shared" si="10"/>
        <v>29.710654472027556</v>
      </c>
      <c r="AL20" s="92">
        <f t="shared" si="10"/>
        <v>38.20779542097489</v>
      </c>
      <c r="AM20" s="92">
        <f t="shared" si="10"/>
        <v>0</v>
      </c>
      <c r="AN20" s="92">
        <f t="shared" si="10"/>
        <v>0</v>
      </c>
      <c r="AO20" s="94">
        <f t="shared" si="10"/>
        <v>33.883463096173607</v>
      </c>
    </row>
    <row r="21" spans="1:41">
      <c r="A21" s="626" t="s">
        <v>240</v>
      </c>
      <c r="B21" s="261"/>
      <c r="C21" s="261"/>
      <c r="D21" s="261"/>
      <c r="E21" s="261"/>
      <c r="F21" s="261"/>
      <c r="G21" s="322">
        <v>10792</v>
      </c>
      <c r="H21" s="322">
        <v>9378</v>
      </c>
      <c r="I21" s="322">
        <v>0</v>
      </c>
      <c r="J21" s="322">
        <v>0</v>
      </c>
      <c r="K21" s="97">
        <f t="shared" si="1"/>
        <v>20170</v>
      </c>
      <c r="L21" s="91">
        <f>'Schedule 3D_Income_The Cape'!CS48</f>
        <v>1298577.3245117608</v>
      </c>
      <c r="M21" s="91">
        <f>'Schedule 3D_Income_The Cape'!CT48</f>
        <v>1394810.7244388927</v>
      </c>
      <c r="N21" s="91">
        <f>'Schedule 3D_Income_The Cape'!CU48</f>
        <v>0</v>
      </c>
      <c r="O21" s="91">
        <f>'Schedule 3D_Income_The Cape'!CV48</f>
        <v>0</v>
      </c>
      <c r="P21" s="91">
        <f t="shared" si="2"/>
        <v>2693388.0489506535</v>
      </c>
      <c r="Q21" s="259"/>
      <c r="R21" s="259"/>
      <c r="S21" s="259"/>
      <c r="T21" s="259"/>
      <c r="U21" s="259"/>
      <c r="V21" s="99">
        <f t="shared" si="3"/>
        <v>0</v>
      </c>
      <c r="W21" s="99">
        <f t="shared" si="3"/>
        <v>0</v>
      </c>
      <c r="X21" s="99">
        <f t="shared" si="3"/>
        <v>0</v>
      </c>
      <c r="Y21" s="99">
        <f t="shared" si="3"/>
        <v>0</v>
      </c>
      <c r="Z21" s="99">
        <f t="shared" si="3"/>
        <v>0</v>
      </c>
      <c r="AA21" s="98">
        <f t="shared" si="5"/>
        <v>15382.349447677872</v>
      </c>
      <c r="AB21" s="98">
        <f t="shared" si="6"/>
        <v>13852.289512555391</v>
      </c>
      <c r="AC21" s="98">
        <f t="shared" si="7"/>
        <v>0</v>
      </c>
      <c r="AD21" s="98">
        <f t="shared" si="8"/>
        <v>0</v>
      </c>
      <c r="AE21" s="98">
        <f t="shared" si="9"/>
        <v>14630.961736081725</v>
      </c>
      <c r="AF21" s="92">
        <f t="shared" si="4"/>
        <v>120.32777284208311</v>
      </c>
      <c r="AG21" s="92">
        <f t="shared" si="4"/>
        <v>148.73221629759999</v>
      </c>
      <c r="AH21" s="92">
        <f t="shared" si="4"/>
        <v>0</v>
      </c>
      <c r="AI21" s="92">
        <f t="shared" si="4"/>
        <v>0</v>
      </c>
      <c r="AJ21" s="93">
        <f t="shared" si="4"/>
        <v>133.53436038426642</v>
      </c>
      <c r="AK21" s="92">
        <f t="shared" si="10"/>
        <v>154.24365417647712</v>
      </c>
      <c r="AL21" s="92">
        <f t="shared" si="10"/>
        <v>171.69014333319703</v>
      </c>
      <c r="AM21" s="92">
        <f t="shared" si="10"/>
        <v>0</v>
      </c>
      <c r="AN21" s="92">
        <f t="shared" si="10"/>
        <v>0</v>
      </c>
      <c r="AO21" s="94">
        <f t="shared" si="10"/>
        <v>162.81134310286245</v>
      </c>
    </row>
    <row r="22" spans="1:41">
      <c r="A22" s="626" t="s">
        <v>241</v>
      </c>
      <c r="B22" s="261"/>
      <c r="C22" s="261"/>
      <c r="D22" s="261"/>
      <c r="E22" s="261"/>
      <c r="F22" s="261"/>
      <c r="G22" s="322">
        <v>326803</v>
      </c>
      <c r="H22" s="322">
        <v>302964</v>
      </c>
      <c r="I22" s="322">
        <v>0</v>
      </c>
      <c r="J22" s="322">
        <v>0</v>
      </c>
      <c r="K22" s="97">
        <f t="shared" si="1"/>
        <v>629767</v>
      </c>
      <c r="L22" s="91">
        <f>'Schedule 3D_Income_The Cape'!CS49</f>
        <v>1726893.1563251773</v>
      </c>
      <c r="M22" s="91">
        <f>'Schedule 3D_Income_The Cape'!CT49</f>
        <v>1637525.4538455263</v>
      </c>
      <c r="N22" s="91">
        <f>'Schedule 3D_Income_The Cape'!CU49</f>
        <v>0</v>
      </c>
      <c r="O22" s="91">
        <f>'Schedule 3D_Income_The Cape'!CV49</f>
        <v>0</v>
      </c>
      <c r="P22" s="91">
        <f t="shared" si="2"/>
        <v>3364418.6101707034</v>
      </c>
      <c r="Q22" s="259"/>
      <c r="R22" s="259"/>
      <c r="S22" s="259"/>
      <c r="T22" s="259"/>
      <c r="U22" s="259"/>
      <c r="V22" s="99">
        <f t="shared" si="3"/>
        <v>0</v>
      </c>
      <c r="W22" s="99">
        <f t="shared" si="3"/>
        <v>0</v>
      </c>
      <c r="X22" s="99">
        <f t="shared" si="3"/>
        <v>0</v>
      </c>
      <c r="Y22" s="99">
        <f t="shared" si="3"/>
        <v>0</v>
      </c>
      <c r="Z22" s="99">
        <f t="shared" si="3"/>
        <v>0</v>
      </c>
      <c r="AA22" s="98">
        <f t="shared" si="5"/>
        <v>465807.81565506588</v>
      </c>
      <c r="AB22" s="98">
        <f t="shared" si="6"/>
        <v>447509.60118168389</v>
      </c>
      <c r="AC22" s="98">
        <f t="shared" si="7"/>
        <v>0</v>
      </c>
      <c r="AD22" s="98">
        <f t="shared" si="8"/>
        <v>0</v>
      </c>
      <c r="AE22" s="98">
        <f t="shared" si="9"/>
        <v>456821.85818775313</v>
      </c>
      <c r="AF22" s="92">
        <f t="shared" si="4"/>
        <v>5.2842022757599452</v>
      </c>
      <c r="AG22" s="92">
        <f t="shared" si="4"/>
        <v>5.4050166153256702</v>
      </c>
      <c r="AH22" s="92">
        <f t="shared" si="4"/>
        <v>0</v>
      </c>
      <c r="AI22" s="92">
        <f t="shared" si="4"/>
        <v>0</v>
      </c>
      <c r="AJ22" s="93">
        <f t="shared" si="4"/>
        <v>5.3423228117235473</v>
      </c>
      <c r="AK22" s="92">
        <f t="shared" si="10"/>
        <v>205.1185599626057</v>
      </c>
      <c r="AL22" s="92">
        <f t="shared" si="10"/>
        <v>201.56640249206382</v>
      </c>
      <c r="AM22" s="92">
        <f t="shared" si="10"/>
        <v>0</v>
      </c>
      <c r="AN22" s="92">
        <f t="shared" si="10"/>
        <v>0</v>
      </c>
      <c r="AO22" s="94">
        <f t="shared" si="10"/>
        <v>203.37415282419775</v>
      </c>
    </row>
    <row r="23" spans="1:41">
      <c r="A23" s="626" t="s">
        <v>242</v>
      </c>
      <c r="B23" s="261"/>
      <c r="C23" s="261"/>
      <c r="D23" s="261"/>
      <c r="E23" s="261"/>
      <c r="F23" s="261"/>
      <c r="G23" s="322">
        <v>41859</v>
      </c>
      <c r="H23" s="322">
        <v>34731</v>
      </c>
      <c r="I23" s="322">
        <v>0</v>
      </c>
      <c r="J23" s="322">
        <v>0</v>
      </c>
      <c r="K23" s="97">
        <f t="shared" si="1"/>
        <v>76590</v>
      </c>
      <c r="L23" s="91">
        <f>'Schedule 3D_Income_The Cape'!CS50</f>
        <v>1822447.6255442372</v>
      </c>
      <c r="M23" s="91">
        <f>'Schedule 3D_Income_The Cape'!CT50</f>
        <v>1873410.0385489368</v>
      </c>
      <c r="N23" s="91">
        <f>'Schedule 3D_Income_The Cape'!CU50</f>
        <v>0</v>
      </c>
      <c r="O23" s="91">
        <f>'Schedule 3D_Income_The Cape'!CV50</f>
        <v>0</v>
      </c>
      <c r="P23" s="91">
        <f t="shared" si="2"/>
        <v>3695857.664093174</v>
      </c>
      <c r="Q23" s="259"/>
      <c r="R23" s="259"/>
      <c r="S23" s="259"/>
      <c r="T23" s="259"/>
      <c r="U23" s="259"/>
      <c r="V23" s="99">
        <f t="shared" si="3"/>
        <v>0</v>
      </c>
      <c r="W23" s="99">
        <f t="shared" si="3"/>
        <v>0</v>
      </c>
      <c r="X23" s="99">
        <f t="shared" si="3"/>
        <v>0</v>
      </c>
      <c r="Y23" s="99">
        <f t="shared" si="3"/>
        <v>0</v>
      </c>
      <c r="Z23" s="99">
        <f t="shared" si="3"/>
        <v>0</v>
      </c>
      <c r="AA23" s="98">
        <f t="shared" si="5"/>
        <v>59663.618006889177</v>
      </c>
      <c r="AB23" s="98">
        <f t="shared" si="6"/>
        <v>51301.329394387001</v>
      </c>
      <c r="AC23" s="98">
        <f t="shared" si="7"/>
        <v>0</v>
      </c>
      <c r="AD23" s="98">
        <f t="shared" si="8"/>
        <v>0</v>
      </c>
      <c r="AE23" s="98">
        <f t="shared" si="9"/>
        <v>55557.033186241919</v>
      </c>
      <c r="AF23" s="92">
        <f t="shared" si="4"/>
        <v>43.53777265448857</v>
      </c>
      <c r="AG23" s="92">
        <f t="shared" si="4"/>
        <v>53.940572933371826</v>
      </c>
      <c r="AH23" s="92">
        <f t="shared" si="4"/>
        <v>0</v>
      </c>
      <c r="AI23" s="92">
        <f t="shared" si="4"/>
        <v>0</v>
      </c>
      <c r="AJ23" s="93">
        <f t="shared" si="4"/>
        <v>48.255094191058546</v>
      </c>
      <c r="AK23" s="92">
        <f t="shared" si="10"/>
        <v>216.46841971068264</v>
      </c>
      <c r="AL23" s="92">
        <f t="shared" si="10"/>
        <v>230.60192498140532</v>
      </c>
      <c r="AM23" s="92">
        <f t="shared" si="10"/>
        <v>0</v>
      </c>
      <c r="AN23" s="92">
        <f t="shared" si="10"/>
        <v>0</v>
      </c>
      <c r="AO23" s="94">
        <f t="shared" si="10"/>
        <v>223.40915578148909</v>
      </c>
    </row>
    <row r="24" spans="1:41">
      <c r="A24" s="626" t="s">
        <v>243</v>
      </c>
      <c r="B24" s="261"/>
      <c r="C24" s="261"/>
      <c r="D24" s="261"/>
      <c r="E24" s="261"/>
      <c r="F24" s="261"/>
      <c r="G24" s="322">
        <v>8598</v>
      </c>
      <c r="H24" s="322">
        <v>7313</v>
      </c>
      <c r="I24" s="322">
        <v>0</v>
      </c>
      <c r="J24" s="322">
        <v>0</v>
      </c>
      <c r="K24" s="97">
        <f t="shared" si="1"/>
        <v>15911</v>
      </c>
      <c r="L24" s="91">
        <f>'Schedule 3D_Income_The Cape'!CS51</f>
        <v>669496.66367123451</v>
      </c>
      <c r="M24" s="91">
        <f>'Schedule 3D_Income_The Cape'!CT51</f>
        <v>760314.72714994126</v>
      </c>
      <c r="N24" s="91">
        <f>'Schedule 3D_Income_The Cape'!CU51</f>
        <v>0</v>
      </c>
      <c r="O24" s="91">
        <f>'Schedule 3D_Income_The Cape'!CV51</f>
        <v>0</v>
      </c>
      <c r="P24" s="91">
        <f t="shared" si="2"/>
        <v>1429811.3908211756</v>
      </c>
      <c r="Q24" s="259"/>
      <c r="R24" s="259"/>
      <c r="S24" s="259"/>
      <c r="T24" s="259"/>
      <c r="U24" s="259"/>
      <c r="V24" s="99">
        <f t="shared" si="3"/>
        <v>0</v>
      </c>
      <c r="W24" s="99">
        <f t="shared" si="3"/>
        <v>0</v>
      </c>
      <c r="X24" s="99">
        <f t="shared" si="3"/>
        <v>0</v>
      </c>
      <c r="Y24" s="99">
        <f t="shared" si="3"/>
        <v>0</v>
      </c>
      <c r="Z24" s="99">
        <f t="shared" si="3"/>
        <v>0</v>
      </c>
      <c r="AA24" s="98">
        <f t="shared" si="5"/>
        <v>12255.137189689987</v>
      </c>
      <c r="AB24" s="98">
        <f t="shared" si="6"/>
        <v>10802.067946824225</v>
      </c>
      <c r="AC24" s="98">
        <f t="shared" si="7"/>
        <v>0</v>
      </c>
      <c r="AD24" s="98">
        <f t="shared" si="8"/>
        <v>0</v>
      </c>
      <c r="AE24" s="98">
        <f t="shared" si="9"/>
        <v>11541.55836305386</v>
      </c>
      <c r="AF24" s="92">
        <f t="shared" si="4"/>
        <v>77.866557765903053</v>
      </c>
      <c r="AG24" s="92">
        <f t="shared" si="4"/>
        <v>103.96755464924672</v>
      </c>
      <c r="AH24" s="92">
        <f t="shared" si="4"/>
        <v>0</v>
      </c>
      <c r="AI24" s="92">
        <f t="shared" si="4"/>
        <v>0</v>
      </c>
      <c r="AJ24" s="93">
        <f t="shared" si="4"/>
        <v>89.863075282582841</v>
      </c>
      <c r="AK24" s="92">
        <f t="shared" si="10"/>
        <v>79.522112325838521</v>
      </c>
      <c r="AL24" s="92">
        <f t="shared" si="10"/>
        <v>93.588715798860321</v>
      </c>
      <c r="AM24" s="92">
        <f t="shared" si="10"/>
        <v>0</v>
      </c>
      <c r="AN24" s="92">
        <f t="shared" si="10"/>
        <v>0</v>
      </c>
      <c r="AO24" s="94">
        <f t="shared" si="10"/>
        <v>86.429994004786053</v>
      </c>
    </row>
    <row r="25" spans="1:41">
      <c r="A25" s="626" t="s">
        <v>244</v>
      </c>
      <c r="B25" s="261"/>
      <c r="C25" s="261"/>
      <c r="D25" s="261"/>
      <c r="E25" s="261"/>
      <c r="F25" s="261"/>
      <c r="G25" s="322">
        <v>1382</v>
      </c>
      <c r="H25" s="322">
        <v>1123</v>
      </c>
      <c r="I25" s="322">
        <v>0</v>
      </c>
      <c r="J25" s="322">
        <v>0</v>
      </c>
      <c r="K25" s="97">
        <f t="shared" si="1"/>
        <v>2505</v>
      </c>
      <c r="L25" s="91">
        <f>'Schedule 3D_Income_The Cape'!CS52</f>
        <v>177680.58256836064</v>
      </c>
      <c r="M25" s="91">
        <f>'Schedule 3D_Income_The Cape'!CT52</f>
        <v>176809.7397536991</v>
      </c>
      <c r="N25" s="91">
        <f>'Schedule 3D_Income_The Cape'!CU52</f>
        <v>0</v>
      </c>
      <c r="O25" s="91">
        <f>'Schedule 3D_Income_The Cape'!CV52</f>
        <v>0</v>
      </c>
      <c r="P25" s="91">
        <f t="shared" si="2"/>
        <v>354490.32232205977</v>
      </c>
      <c r="Q25" s="259"/>
      <c r="R25" s="259"/>
      <c r="S25" s="259"/>
      <c r="T25" s="259"/>
      <c r="U25" s="259"/>
      <c r="V25" s="99">
        <f t="shared" si="3"/>
        <v>0</v>
      </c>
      <c r="W25" s="99">
        <f t="shared" si="3"/>
        <v>0</v>
      </c>
      <c r="X25" s="99">
        <f t="shared" si="3"/>
        <v>0</v>
      </c>
      <c r="Y25" s="99">
        <f t="shared" si="3"/>
        <v>0</v>
      </c>
      <c r="Z25" s="99">
        <f t="shared" si="3"/>
        <v>0</v>
      </c>
      <c r="AA25" s="98">
        <f t="shared" si="5"/>
        <v>1969.8301460981113</v>
      </c>
      <c r="AB25" s="98">
        <f t="shared" si="6"/>
        <v>1658.7887740029541</v>
      </c>
      <c r="AC25" s="98">
        <f t="shared" si="7"/>
        <v>0</v>
      </c>
      <c r="AD25" s="98">
        <f t="shared" si="8"/>
        <v>0</v>
      </c>
      <c r="AE25" s="98">
        <f t="shared" si="9"/>
        <v>1817.0827540349394</v>
      </c>
      <c r="AF25" s="92">
        <f t="shared" si="4"/>
        <v>128.56771531719295</v>
      </c>
      <c r="AG25" s="92">
        <f t="shared" si="4"/>
        <v>157.44411376108559</v>
      </c>
      <c r="AH25" s="92">
        <f t="shared" si="4"/>
        <v>0</v>
      </c>
      <c r="AI25" s="92">
        <f t="shared" si="4"/>
        <v>0</v>
      </c>
      <c r="AJ25" s="93">
        <f t="shared" si="4"/>
        <v>141.51310272337716</v>
      </c>
      <c r="AK25" s="92">
        <f t="shared" si="10"/>
        <v>21.104713453897212</v>
      </c>
      <c r="AL25" s="92">
        <f t="shared" si="10"/>
        <v>21.763877369977735</v>
      </c>
      <c r="AM25" s="92">
        <f t="shared" si="10"/>
        <v>0</v>
      </c>
      <c r="AN25" s="92">
        <f t="shared" si="10"/>
        <v>0</v>
      </c>
      <c r="AO25" s="94">
        <f t="shared" si="10"/>
        <v>21.428418202385284</v>
      </c>
    </row>
    <row r="26" spans="1:41">
      <c r="A26" s="626" t="s">
        <v>245</v>
      </c>
      <c r="B26" s="261"/>
      <c r="C26" s="261"/>
      <c r="D26" s="261"/>
      <c r="E26" s="261"/>
      <c r="F26" s="261"/>
      <c r="G26" s="322">
        <v>8451</v>
      </c>
      <c r="H26" s="322">
        <v>7627</v>
      </c>
      <c r="I26" s="322">
        <v>0</v>
      </c>
      <c r="J26" s="322">
        <v>0</v>
      </c>
      <c r="K26" s="97">
        <f t="shared" si="1"/>
        <v>16078</v>
      </c>
      <c r="L26" s="91">
        <f>'Schedule 3D_Income_The Cape'!CS53</f>
        <v>106959.93860780804</v>
      </c>
      <c r="M26" s="91">
        <f>'Schedule 3D_Income_The Cape'!CT53</f>
        <v>122727.24439130771</v>
      </c>
      <c r="N26" s="91">
        <f>'Schedule 3D_Income_The Cape'!CU53</f>
        <v>0</v>
      </c>
      <c r="O26" s="91">
        <f>'Schedule 3D_Income_The Cape'!CV53</f>
        <v>0</v>
      </c>
      <c r="P26" s="91">
        <f t="shared" si="2"/>
        <v>229687.18299911576</v>
      </c>
      <c r="Q26" s="259"/>
      <c r="R26" s="259"/>
      <c r="S26" s="259"/>
      <c r="T26" s="259"/>
      <c r="U26" s="259"/>
      <c r="V26" s="99">
        <f t="shared" si="3"/>
        <v>0</v>
      </c>
      <c r="W26" s="99">
        <f t="shared" si="3"/>
        <v>0</v>
      </c>
      <c r="X26" s="99">
        <f t="shared" si="3"/>
        <v>0</v>
      </c>
      <c r="Y26" s="99">
        <f t="shared" si="3"/>
        <v>0</v>
      </c>
      <c r="Z26" s="99">
        <f t="shared" si="3"/>
        <v>0</v>
      </c>
      <c r="AA26" s="98">
        <f t="shared" si="5"/>
        <v>12045.611117709943</v>
      </c>
      <c r="AB26" s="98">
        <f t="shared" si="6"/>
        <v>11265.878877400295</v>
      </c>
      <c r="AC26" s="98">
        <f t="shared" si="7"/>
        <v>0</v>
      </c>
      <c r="AD26" s="98">
        <f t="shared" si="8"/>
        <v>0</v>
      </c>
      <c r="AE26" s="98">
        <f t="shared" si="9"/>
        <v>11662.697213322856</v>
      </c>
      <c r="AF26" s="92">
        <f t="shared" si="4"/>
        <v>12.656483091682409</v>
      </c>
      <c r="AG26" s="92">
        <f t="shared" si="4"/>
        <v>16.091155682615408</v>
      </c>
      <c r="AH26" s="92">
        <f t="shared" si="4"/>
        <v>0</v>
      </c>
      <c r="AI26" s="92">
        <f t="shared" si="4"/>
        <v>0</v>
      </c>
      <c r="AJ26" s="93">
        <f t="shared" si="4"/>
        <v>14.285805634974235</v>
      </c>
      <c r="AK26" s="92">
        <f t="shared" si="10"/>
        <v>12.70458945335646</v>
      </c>
      <c r="AL26" s="92">
        <f t="shared" si="10"/>
        <v>15.106750909811387</v>
      </c>
      <c r="AM26" s="92">
        <f t="shared" si="10"/>
        <v>0</v>
      </c>
      <c r="AN26" s="92">
        <f t="shared" si="10"/>
        <v>0</v>
      </c>
      <c r="AO26" s="94">
        <f t="shared" si="10"/>
        <v>13.884252130757163</v>
      </c>
    </row>
    <row r="27" spans="1:41">
      <c r="A27" s="626" t="s">
        <v>246</v>
      </c>
      <c r="B27" s="261"/>
      <c r="C27" s="261"/>
      <c r="D27" s="261"/>
      <c r="E27" s="261"/>
      <c r="F27" s="261"/>
      <c r="G27" s="322">
        <v>80905</v>
      </c>
      <c r="H27" s="322">
        <v>70742</v>
      </c>
      <c r="I27" s="322">
        <v>0</v>
      </c>
      <c r="J27" s="322">
        <v>0</v>
      </c>
      <c r="K27" s="97">
        <f t="shared" si="1"/>
        <v>151647</v>
      </c>
      <c r="L27" s="91">
        <f>'Schedule 3D_Income_The Cape'!CS54</f>
        <v>756046.57596895006</v>
      </c>
      <c r="M27" s="91">
        <f>'Schedule 3D_Income_The Cape'!CT54</f>
        <v>874531.04252878856</v>
      </c>
      <c r="N27" s="91">
        <f>'Schedule 3D_Income_The Cape'!CU54</f>
        <v>0</v>
      </c>
      <c r="O27" s="91">
        <f>'Schedule 3D_Income_The Cape'!CV54</f>
        <v>0</v>
      </c>
      <c r="P27" s="91">
        <f t="shared" si="2"/>
        <v>1630577.6184977386</v>
      </c>
      <c r="Q27" s="259"/>
      <c r="R27" s="259"/>
      <c r="S27" s="259"/>
      <c r="T27" s="259"/>
      <c r="U27" s="259"/>
      <c r="V27" s="99">
        <f t="shared" si="3"/>
        <v>0</v>
      </c>
      <c r="W27" s="99">
        <f t="shared" si="3"/>
        <v>0</v>
      </c>
      <c r="X27" s="99">
        <f t="shared" si="3"/>
        <v>0</v>
      </c>
      <c r="Y27" s="99">
        <f t="shared" si="3"/>
        <v>0</v>
      </c>
      <c r="Z27" s="99">
        <f t="shared" si="3"/>
        <v>0</v>
      </c>
      <c r="AA27" s="98">
        <f t="shared" si="5"/>
        <v>115317.73369758879</v>
      </c>
      <c r="AB27" s="98">
        <f t="shared" si="6"/>
        <v>104493.35302806499</v>
      </c>
      <c r="AC27" s="98">
        <f t="shared" si="7"/>
        <v>0</v>
      </c>
      <c r="AD27" s="98">
        <f t="shared" si="8"/>
        <v>0</v>
      </c>
      <c r="AE27" s="98">
        <f t="shared" si="9"/>
        <v>110002.05524995466</v>
      </c>
      <c r="AF27" s="92">
        <f t="shared" si="4"/>
        <v>9.3448683761071631</v>
      </c>
      <c r="AG27" s="92">
        <f t="shared" si="4"/>
        <v>12.36226064472009</v>
      </c>
      <c r="AH27" s="92">
        <f t="shared" si="4"/>
        <v>0</v>
      </c>
      <c r="AI27" s="92">
        <f t="shared" si="4"/>
        <v>0</v>
      </c>
      <c r="AJ27" s="93">
        <f t="shared" si="4"/>
        <v>10.752455495313054</v>
      </c>
      <c r="AK27" s="92">
        <f t="shared" si="10"/>
        <v>89.80242023624541</v>
      </c>
      <c r="AL27" s="92">
        <f t="shared" si="10"/>
        <v>107.64783881447421</v>
      </c>
      <c r="AM27" s="92">
        <f t="shared" si="10"/>
        <v>0</v>
      </c>
      <c r="AN27" s="92">
        <f t="shared" si="10"/>
        <v>0</v>
      </c>
      <c r="AO27" s="94">
        <f t="shared" si="10"/>
        <v>98.566016955675423</v>
      </c>
    </row>
    <row r="28" spans="1:41">
      <c r="A28" s="515" t="s">
        <v>228</v>
      </c>
      <c r="B28" s="261"/>
      <c r="C28" s="261"/>
      <c r="D28" s="261"/>
      <c r="E28" s="261"/>
      <c r="F28" s="261"/>
      <c r="G28" s="322">
        <v>0</v>
      </c>
      <c r="H28" s="322">
        <v>0</v>
      </c>
      <c r="I28" s="322">
        <v>0</v>
      </c>
      <c r="J28" s="322">
        <v>0</v>
      </c>
      <c r="K28" s="97">
        <f t="shared" si="1"/>
        <v>0</v>
      </c>
      <c r="L28" s="91">
        <f>'Schedule 3D_Income_The Cape'!CS42</f>
        <v>4318915.2667155266</v>
      </c>
      <c r="M28" s="91">
        <f>'Schedule 3D_Income_The Cape'!CT42</f>
        <v>4924316.1747104302</v>
      </c>
      <c r="N28" s="91">
        <f>'Schedule 3D_Income_The Cape'!CU42</f>
        <v>0</v>
      </c>
      <c r="O28" s="91">
        <f>'Schedule 3D_Income_The Cape'!CV42</f>
        <v>0</v>
      </c>
      <c r="P28" s="91">
        <f t="shared" si="2"/>
        <v>9243231.4414259568</v>
      </c>
      <c r="Q28" s="259"/>
      <c r="R28" s="259"/>
      <c r="S28" s="259"/>
      <c r="T28" s="259"/>
      <c r="U28" s="259"/>
      <c r="V28" s="519">
        <f t="shared" si="3"/>
        <v>0</v>
      </c>
      <c r="W28" s="519">
        <f t="shared" si="3"/>
        <v>0</v>
      </c>
      <c r="X28" s="519">
        <f t="shared" si="3"/>
        <v>0</v>
      </c>
      <c r="Y28" s="519">
        <f t="shared" si="3"/>
        <v>0</v>
      </c>
      <c r="Z28" s="519">
        <f t="shared" si="3"/>
        <v>0</v>
      </c>
      <c r="AA28" s="97">
        <f t="shared" si="5"/>
        <v>0</v>
      </c>
      <c r="AB28" s="97">
        <f t="shared" si="6"/>
        <v>0</v>
      </c>
      <c r="AC28" s="97">
        <f t="shared" si="7"/>
        <v>0</v>
      </c>
      <c r="AD28" s="97">
        <f t="shared" si="8"/>
        <v>0</v>
      </c>
      <c r="AE28" s="97">
        <f t="shared" si="9"/>
        <v>0</v>
      </c>
      <c r="AF28" s="516">
        <f t="shared" si="4"/>
        <v>0</v>
      </c>
      <c r="AG28" s="516">
        <f t="shared" si="4"/>
        <v>0</v>
      </c>
      <c r="AH28" s="516">
        <f t="shared" si="4"/>
        <v>0</v>
      </c>
      <c r="AI28" s="516">
        <f t="shared" si="4"/>
        <v>0</v>
      </c>
      <c r="AJ28" s="517">
        <f t="shared" si="4"/>
        <v>0</v>
      </c>
      <c r="AK28" s="516">
        <f t="shared" si="10"/>
        <v>512.99623075371505</v>
      </c>
      <c r="AL28" s="516">
        <f t="shared" si="10"/>
        <v>606.14428541487325</v>
      </c>
      <c r="AM28" s="516">
        <f t="shared" si="10"/>
        <v>0</v>
      </c>
      <c r="AN28" s="516">
        <f t="shared" si="10"/>
        <v>0</v>
      </c>
      <c r="AO28" s="518">
        <f t="shared" si="10"/>
        <v>558.73973532164405</v>
      </c>
    </row>
    <row r="29" spans="1:41">
      <c r="A29" s="515" t="s">
        <v>1454</v>
      </c>
      <c r="B29" s="261"/>
      <c r="C29" s="261"/>
      <c r="D29" s="261"/>
      <c r="E29" s="261"/>
      <c r="F29" s="261"/>
      <c r="G29" s="322">
        <v>1454720</v>
      </c>
      <c r="H29" s="322">
        <v>1432270</v>
      </c>
      <c r="I29" s="322">
        <v>0</v>
      </c>
      <c r="J29" s="322">
        <v>0</v>
      </c>
      <c r="K29" s="97">
        <f>SUM(G29:J29)</f>
        <v>2886990</v>
      </c>
      <c r="L29" s="91">
        <f>'Schedule 3D_Income_The Cape'!CS44</f>
        <v>1768751.9332688663</v>
      </c>
      <c r="M29" s="91">
        <f>'Schedule 3D_Income_The Cape'!CT44</f>
        <v>1227853.3734680321</v>
      </c>
      <c r="N29" s="91">
        <f>'Schedule 3D_Income_The Cape'!CU44</f>
        <v>0</v>
      </c>
      <c r="O29" s="91">
        <f>'Schedule 3D_Income_The Cape'!CV44</f>
        <v>0</v>
      </c>
      <c r="P29" s="91">
        <f t="shared" si="2"/>
        <v>2996605.3067368986</v>
      </c>
      <c r="Q29" s="259"/>
      <c r="R29" s="259"/>
      <c r="S29" s="259"/>
      <c r="T29" s="259"/>
      <c r="U29" s="259"/>
      <c r="V29" s="99">
        <f t="shared" si="3"/>
        <v>0</v>
      </c>
      <c r="W29" s="99">
        <f t="shared" si="3"/>
        <v>0</v>
      </c>
      <c r="X29" s="99">
        <f t="shared" si="3"/>
        <v>0</v>
      </c>
      <c r="Y29" s="99">
        <f t="shared" si="3"/>
        <v>0</v>
      </c>
      <c r="Z29" s="99">
        <f t="shared" si="3"/>
        <v>0</v>
      </c>
      <c r="AA29" s="98">
        <f t="shared" si="5"/>
        <v>2073481.411093954</v>
      </c>
      <c r="AB29" s="98">
        <f t="shared" si="6"/>
        <v>2115612.9985228954</v>
      </c>
      <c r="AC29" s="98">
        <f t="shared" si="7"/>
        <v>0</v>
      </c>
      <c r="AD29" s="98">
        <f t="shared" si="8"/>
        <v>0</v>
      </c>
      <c r="AE29" s="98">
        <f t="shared" si="9"/>
        <v>2094171.5529226863</v>
      </c>
      <c r="AF29" s="92">
        <f t="shared" si="4"/>
        <v>1.215871049596394</v>
      </c>
      <c r="AG29" s="92">
        <f t="shared" si="4"/>
        <v>0.85727786902471748</v>
      </c>
      <c r="AH29" s="92">
        <f t="shared" si="4"/>
        <v>0</v>
      </c>
      <c r="AI29" s="92">
        <f t="shared" si="4"/>
        <v>0</v>
      </c>
      <c r="AJ29" s="93">
        <f t="shared" si="4"/>
        <v>1.0379687171541636</v>
      </c>
      <c r="AK29" s="92">
        <f t="shared" si="10"/>
        <v>210.09050163545152</v>
      </c>
      <c r="AL29" s="92">
        <f t="shared" si="10"/>
        <v>151.13901692122502</v>
      </c>
      <c r="AM29" s="92">
        <f t="shared" si="10"/>
        <v>0</v>
      </c>
      <c r="AN29" s="92">
        <f t="shared" si="10"/>
        <v>0</v>
      </c>
      <c r="AO29" s="94">
        <f t="shared" si="10"/>
        <v>181.14038002399192</v>
      </c>
    </row>
    <row r="30" spans="1:41">
      <c r="A30" s="515" t="s">
        <v>1455</v>
      </c>
      <c r="B30" s="261"/>
      <c r="C30" s="261"/>
      <c r="D30" s="261"/>
      <c r="E30" s="261"/>
      <c r="F30" s="261"/>
      <c r="G30" s="322">
        <v>336501</v>
      </c>
      <c r="H30" s="322">
        <v>318482</v>
      </c>
      <c r="I30" s="322">
        <v>0</v>
      </c>
      <c r="J30" s="322">
        <v>0</v>
      </c>
      <c r="K30" s="97">
        <f t="shared" ref="K30:K33" si="15">SUM(G30:J30)</f>
        <v>654983</v>
      </c>
      <c r="L30" s="91">
        <f>'Schedule 3D_Income_The Cape'!CS46</f>
        <v>664919.95013579109</v>
      </c>
      <c r="M30" s="91">
        <f>'Schedule 3D_Income_The Cape'!CT46</f>
        <v>632683.46349914488</v>
      </c>
      <c r="N30" s="91">
        <f>'Schedule 3D_Income_The Cape'!CU46</f>
        <v>0</v>
      </c>
      <c r="O30" s="91">
        <f>'Schedule 3D_Income_The Cape'!CV46</f>
        <v>0</v>
      </c>
      <c r="P30" s="91">
        <f>SUM(L30:O30)</f>
        <v>1297603.4136349359</v>
      </c>
      <c r="Q30" s="259"/>
      <c r="R30" s="259"/>
      <c r="S30" s="259"/>
      <c r="T30" s="259"/>
      <c r="U30" s="259"/>
      <c r="V30" s="99">
        <f t="shared" si="3"/>
        <v>0</v>
      </c>
      <c r="W30" s="99">
        <f t="shared" si="3"/>
        <v>0</v>
      </c>
      <c r="X30" s="99">
        <f t="shared" si="3"/>
        <v>0</v>
      </c>
      <c r="Y30" s="99">
        <f t="shared" si="3"/>
        <v>0</v>
      </c>
      <c r="Z30" s="99">
        <f t="shared" si="3"/>
        <v>0</v>
      </c>
      <c r="AA30" s="98">
        <f t="shared" si="5"/>
        <v>479630.83501603513</v>
      </c>
      <c r="AB30" s="98">
        <f t="shared" si="6"/>
        <v>470431.31462333823</v>
      </c>
      <c r="AC30" s="98">
        <f t="shared" si="7"/>
        <v>0</v>
      </c>
      <c r="AD30" s="98">
        <f t="shared" si="8"/>
        <v>0</v>
      </c>
      <c r="AE30" s="98">
        <f t="shared" si="9"/>
        <v>475113.09919603454</v>
      </c>
      <c r="AF30" s="92">
        <f t="shared" si="4"/>
        <v>1.9759820925815705</v>
      </c>
      <c r="AG30" s="92">
        <f t="shared" si="4"/>
        <v>1.9865595653730663</v>
      </c>
      <c r="AH30" s="92">
        <f t="shared" si="4"/>
        <v>0</v>
      </c>
      <c r="AI30" s="92">
        <f t="shared" si="4"/>
        <v>0</v>
      </c>
      <c r="AJ30" s="93">
        <f t="shared" si="4"/>
        <v>1.9811253324665463</v>
      </c>
      <c r="AK30" s="92">
        <f t="shared" si="10"/>
        <v>78.978495086802596</v>
      </c>
      <c r="AL30" s="92">
        <f t="shared" si="10"/>
        <v>77.878318993001585</v>
      </c>
      <c r="AM30" s="92">
        <f t="shared" si="10"/>
        <v>0</v>
      </c>
      <c r="AN30" s="92">
        <f t="shared" si="10"/>
        <v>0</v>
      </c>
      <c r="AO30" s="94">
        <f t="shared" si="10"/>
        <v>78.438216383662933</v>
      </c>
    </row>
    <row r="31" spans="1:41">
      <c r="A31" s="626" t="s">
        <v>248</v>
      </c>
      <c r="B31" s="261"/>
      <c r="C31" s="261"/>
      <c r="D31" s="261"/>
      <c r="E31" s="261"/>
      <c r="F31" s="261"/>
      <c r="G31" s="322">
        <v>77745</v>
      </c>
      <c r="H31" s="322">
        <v>64333</v>
      </c>
      <c r="I31" s="322">
        <v>0</v>
      </c>
      <c r="J31" s="322">
        <v>0</v>
      </c>
      <c r="K31" s="97">
        <f t="shared" si="15"/>
        <v>142078</v>
      </c>
      <c r="L31" s="91">
        <f>'Schedule 3D_Income_The Cape'!CS56</f>
        <v>454145.81987629714</v>
      </c>
      <c r="M31" s="91">
        <f>'Schedule 3D_Income_The Cape'!CT56</f>
        <v>452594.29471550032</v>
      </c>
      <c r="N31" s="91">
        <f>'Schedule 3D_Income_The Cape'!CU56</f>
        <v>0</v>
      </c>
      <c r="O31" s="91">
        <f>'Schedule 3D_Income_The Cape'!CV56</f>
        <v>0</v>
      </c>
      <c r="P31" s="91">
        <f t="shared" ref="P31:P32" si="16">SUM(L31:O31)</f>
        <v>906740.11459179746</v>
      </c>
      <c r="Q31" s="259"/>
      <c r="R31" s="259"/>
      <c r="S31" s="259"/>
      <c r="T31" s="259"/>
      <c r="U31" s="259"/>
      <c r="V31" s="99">
        <f t="shared" ref="V31:Z33" si="17">IF(B31=0,0,G31/B31)</f>
        <v>0</v>
      </c>
      <c r="W31" s="99">
        <f t="shared" si="17"/>
        <v>0</v>
      </c>
      <c r="X31" s="99">
        <f t="shared" si="17"/>
        <v>0</v>
      </c>
      <c r="Y31" s="99">
        <f t="shared" si="17"/>
        <v>0</v>
      </c>
      <c r="Z31" s="99">
        <f t="shared" si="17"/>
        <v>0</v>
      </c>
      <c r="AA31" s="98">
        <f t="shared" si="5"/>
        <v>110813.63582373202</v>
      </c>
      <c r="AB31" s="98">
        <f t="shared" si="6"/>
        <v>95026.587887740025</v>
      </c>
      <c r="AC31" s="98">
        <f t="shared" si="7"/>
        <v>0</v>
      </c>
      <c r="AD31" s="98">
        <f t="shared" si="8"/>
        <v>0</v>
      </c>
      <c r="AE31" s="98">
        <f t="shared" si="9"/>
        <v>103060.87166777489</v>
      </c>
      <c r="AF31" s="92">
        <f t="shared" ref="AF31:AJ34" si="18">IF(G31=0,0,L31/G31)</f>
        <v>5.8414794504636589</v>
      </c>
      <c r="AG31" s="92">
        <f t="shared" si="18"/>
        <v>7.0351809291576686</v>
      </c>
      <c r="AH31" s="92">
        <f t="shared" si="18"/>
        <v>0</v>
      </c>
      <c r="AI31" s="92">
        <f t="shared" si="18"/>
        <v>0</v>
      </c>
      <c r="AJ31" s="93">
        <f t="shared" si="18"/>
        <v>6.3819881655977522</v>
      </c>
      <c r="AK31" s="92">
        <f t="shared" si="10"/>
        <v>53.942964707957849</v>
      </c>
      <c r="AL31" s="92">
        <f t="shared" si="10"/>
        <v>55.71076990589615</v>
      </c>
      <c r="AM31" s="92">
        <f t="shared" si="10"/>
        <v>0</v>
      </c>
      <c r="AN31" s="92">
        <f t="shared" si="10"/>
        <v>0</v>
      </c>
      <c r="AO31" s="94">
        <f t="shared" si="10"/>
        <v>54.811105276660669</v>
      </c>
    </row>
    <row r="32" spans="1:41">
      <c r="A32" s="626" t="s">
        <v>247</v>
      </c>
      <c r="B32" s="261"/>
      <c r="C32" s="261"/>
      <c r="D32" s="261"/>
      <c r="E32" s="261"/>
      <c r="F32" s="261"/>
      <c r="G32" s="322">
        <v>20316</v>
      </c>
      <c r="H32" s="322">
        <v>20093</v>
      </c>
      <c r="I32" s="322">
        <v>0</v>
      </c>
      <c r="J32" s="322">
        <v>0</v>
      </c>
      <c r="K32" s="97">
        <f t="shared" si="15"/>
        <v>40409</v>
      </c>
      <c r="L32" s="91">
        <f>'Schedule 3D_Income_The Cape'!CS55</f>
        <v>1366049.7129266234</v>
      </c>
      <c r="M32" s="91">
        <f>'Schedule 3D_Income_The Cape'!CT55</f>
        <v>1465385.5350395516</v>
      </c>
      <c r="N32" s="91">
        <f>'Schedule 3D_Income_The Cape'!CU55</f>
        <v>0</v>
      </c>
      <c r="O32" s="91">
        <f>'Schedule 3D_Income_The Cape'!CV55</f>
        <v>0</v>
      </c>
      <c r="P32" s="91">
        <f t="shared" si="16"/>
        <v>2831435.247966175</v>
      </c>
      <c r="Q32" s="259"/>
      <c r="R32" s="259"/>
      <c r="S32" s="259"/>
      <c r="T32" s="259"/>
      <c r="U32" s="259"/>
      <c r="V32" s="99">
        <f t="shared" si="17"/>
        <v>0</v>
      </c>
      <c r="W32" s="99">
        <f t="shared" si="17"/>
        <v>0</v>
      </c>
      <c r="X32" s="99">
        <f t="shared" si="17"/>
        <v>0</v>
      </c>
      <c r="Y32" s="99">
        <f t="shared" si="17"/>
        <v>0</v>
      </c>
      <c r="Z32" s="99">
        <f t="shared" si="17"/>
        <v>0</v>
      </c>
      <c r="AA32" s="98">
        <f t="shared" si="5"/>
        <v>28957.358356099299</v>
      </c>
      <c r="AB32" s="98">
        <f t="shared" si="6"/>
        <v>29679.468242245199</v>
      </c>
      <c r="AC32" s="98">
        <f t="shared" si="7"/>
        <v>0</v>
      </c>
      <c r="AD32" s="98">
        <f t="shared" si="8"/>
        <v>0</v>
      </c>
      <c r="AE32" s="98">
        <f t="shared" si="9"/>
        <v>29311.974853412321</v>
      </c>
      <c r="AF32" s="92">
        <f t="shared" si="18"/>
        <v>67.240092189733389</v>
      </c>
      <c r="AG32" s="92">
        <f t="shared" si="18"/>
        <v>72.930151547282719</v>
      </c>
      <c r="AH32" s="92">
        <f t="shared" si="18"/>
        <v>0</v>
      </c>
      <c r="AI32" s="92">
        <f t="shared" si="18"/>
        <v>0</v>
      </c>
      <c r="AJ32" s="93">
        <f t="shared" si="18"/>
        <v>70.069421365690189</v>
      </c>
      <c r="AK32" s="92">
        <f t="shared" si="10"/>
        <v>162.25795378627194</v>
      </c>
      <c r="AL32" s="92">
        <f t="shared" si="10"/>
        <v>180.37734306247557</v>
      </c>
      <c r="AM32" s="92">
        <f t="shared" si="10"/>
        <v>0</v>
      </c>
      <c r="AN32" s="92">
        <f t="shared" si="10"/>
        <v>0</v>
      </c>
      <c r="AO32" s="94">
        <f t="shared" si="10"/>
        <v>171.15609308868858</v>
      </c>
    </row>
    <row r="33" spans="1:44" ht="13.5" thickBot="1">
      <c r="A33" s="627" t="s">
        <v>1456</v>
      </c>
      <c r="B33" s="262"/>
      <c r="C33" s="262"/>
      <c r="D33" s="262"/>
      <c r="E33" s="262"/>
      <c r="F33" s="262"/>
      <c r="G33" s="323">
        <v>2893</v>
      </c>
      <c r="H33" s="323">
        <v>1768</v>
      </c>
      <c r="I33" s="323">
        <v>0</v>
      </c>
      <c r="J33" s="323">
        <v>0</v>
      </c>
      <c r="K33" s="252">
        <f t="shared" si="15"/>
        <v>4661</v>
      </c>
      <c r="L33" s="253">
        <f>+'Schedule 3D_Income_The Cape'!CS39+'Schedule 3D_Income_The Cape'!CS41+'Schedule 3D_Income_The Cape'!CS47+'Schedule 3D_Income_The Cape'!CS54+SUM('Schedule 3D_Income_The Cape'!CS57:CS60)</f>
        <v>1708187.6443860414</v>
      </c>
      <c r="M33" s="253">
        <f>+'Schedule 3D_Income_The Cape'!CT39+'Schedule 3D_Income_The Cape'!CT41+'Schedule 3D_Income_The Cape'!CT47+'Schedule 3D_Income_The Cape'!CT54+SUM('Schedule 3D_Income_The Cape'!CT57:CT60)</f>
        <v>1815023.5197132111</v>
      </c>
      <c r="N33" s="253">
        <f>+'Schedule 3D_Income_The Cape'!CU39+'Schedule 3D_Income_The Cape'!CU41+'Schedule 3D_Income_The Cape'!CU47+'Schedule 3D_Income_The Cape'!CU54+SUM('Schedule 3D_Income_The Cape'!CU57:CU60)</f>
        <v>0</v>
      </c>
      <c r="O33" s="253">
        <f>+'Schedule 3D_Income_The Cape'!CV39+'Schedule 3D_Income_The Cape'!CV41+'Schedule 3D_Income_The Cape'!CV47+'Schedule 3D_Income_The Cape'!CV54+SUM('Schedule 3D_Income_The Cape'!CV57:CV60)</f>
        <v>0</v>
      </c>
      <c r="P33" s="253">
        <f t="shared" ref="P33" si="19">SUM(L33:O33)</f>
        <v>3523211.1640992528</v>
      </c>
      <c r="Q33" s="260"/>
      <c r="R33" s="260"/>
      <c r="S33" s="260"/>
      <c r="T33" s="260"/>
      <c r="U33" s="260"/>
      <c r="V33" s="255">
        <f t="shared" si="17"/>
        <v>0</v>
      </c>
      <c r="W33" s="255">
        <f t="shared" si="17"/>
        <v>0</v>
      </c>
      <c r="X33" s="255">
        <f t="shared" si="17"/>
        <v>0</v>
      </c>
      <c r="Y33" s="255">
        <f t="shared" si="17"/>
        <v>0</v>
      </c>
      <c r="Z33" s="255">
        <f t="shared" si="17"/>
        <v>0</v>
      </c>
      <c r="AA33" s="254">
        <f t="shared" si="5"/>
        <v>4123.5301104644259</v>
      </c>
      <c r="AB33" s="254">
        <f>IF($C$10=0,0,(H33/$C$10)*12000)</f>
        <v>2611.5214180206794</v>
      </c>
      <c r="AC33" s="254">
        <f>IF($D$10=0,0,(I33/$D$10)*12000)</f>
        <v>0</v>
      </c>
      <c r="AD33" s="254">
        <f>IF($E$10=0,0,(J33/$E$10)*12000)</f>
        <v>0</v>
      </c>
      <c r="AE33" s="254">
        <f>IF($F$10=0,0,(K33/$F$10)*12000)</f>
        <v>3381.0070724777856</v>
      </c>
      <c r="AF33" s="256">
        <f t="shared" si="18"/>
        <v>590.45545951816155</v>
      </c>
      <c r="AG33" s="256">
        <f t="shared" si="18"/>
        <v>1026.5970134124498</v>
      </c>
      <c r="AH33" s="256">
        <f t="shared" si="18"/>
        <v>0</v>
      </c>
      <c r="AI33" s="256">
        <f t="shared" si="18"/>
        <v>0</v>
      </c>
      <c r="AJ33" s="257">
        <f t="shared" si="18"/>
        <v>755.89168935834641</v>
      </c>
      <c r="AK33" s="256">
        <f>IF(B$10=0,0,L33/B$10)</f>
        <v>202.89673885093734</v>
      </c>
      <c r="AL33" s="256">
        <f>IF(C$10=0,0,M33/C$10)</f>
        <v>223.41500735022294</v>
      </c>
      <c r="AM33" s="256">
        <f>IF(D$10=0,0,N33/D$10)</f>
        <v>0</v>
      </c>
      <c r="AN33" s="256">
        <f>IF(E$10=0,0,O33/E$10)</f>
        <v>0</v>
      </c>
      <c r="AO33" s="258">
        <f>IF(F$10=0,0,P33/F$10)</f>
        <v>212.97292897897918</v>
      </c>
      <c r="AR33" s="316"/>
    </row>
    <row r="34" spans="1:44" ht="13.5" thickBot="1">
      <c r="A34" s="616" t="s">
        <v>53</v>
      </c>
      <c r="B34" s="617">
        <f>SUM(B15:B33)</f>
        <v>358</v>
      </c>
      <c r="C34" s="617">
        <f t="shared" ref="C34:P34" si="20">SUM(C15:C33)</f>
        <v>297</v>
      </c>
      <c r="D34" s="617">
        <f t="shared" si="20"/>
        <v>0</v>
      </c>
      <c r="E34" s="617">
        <f t="shared" si="20"/>
        <v>0</v>
      </c>
      <c r="F34" s="617">
        <f t="shared" si="20"/>
        <v>655</v>
      </c>
      <c r="G34" s="617">
        <f t="shared" si="20"/>
        <v>2576273</v>
      </c>
      <c r="H34" s="617">
        <f t="shared" si="20"/>
        <v>2402352</v>
      </c>
      <c r="I34" s="617">
        <f t="shared" si="20"/>
        <v>0</v>
      </c>
      <c r="J34" s="617">
        <f t="shared" si="20"/>
        <v>0</v>
      </c>
      <c r="K34" s="618">
        <f t="shared" si="20"/>
        <v>4978625</v>
      </c>
      <c r="L34" s="619">
        <f t="shared" si="20"/>
        <v>31471509.578498095</v>
      </c>
      <c r="M34" s="619">
        <f t="shared" si="20"/>
        <v>30865432.071203668</v>
      </c>
      <c r="N34" s="619">
        <f t="shared" si="20"/>
        <v>0</v>
      </c>
      <c r="O34" s="619">
        <f t="shared" si="20"/>
        <v>0</v>
      </c>
      <c r="P34" s="619">
        <f t="shared" si="20"/>
        <v>62336941.649701767</v>
      </c>
      <c r="Q34" s="622"/>
      <c r="R34" s="622"/>
      <c r="S34" s="622"/>
      <c r="T34" s="622"/>
      <c r="U34" s="622"/>
      <c r="V34" s="622"/>
      <c r="W34" s="622"/>
      <c r="X34" s="622"/>
      <c r="Y34" s="622"/>
      <c r="Z34" s="622"/>
      <c r="AA34" s="620">
        <f t="shared" si="5"/>
        <v>3672084.0954982778</v>
      </c>
      <c r="AB34" s="620">
        <f>IF($C$10=0,0,(H34/$C$10)*12000)</f>
        <v>3548525.8493353031</v>
      </c>
      <c r="AC34" s="620">
        <f>IF($D$10=0,0,(I34/$D$10)*12000)</f>
        <v>0</v>
      </c>
      <c r="AD34" s="620">
        <f>IF($E$10=0,0,(J34/$E$10)*12000)</f>
        <v>0</v>
      </c>
      <c r="AE34" s="620">
        <f>IF($F$10=0,0,(K34/$F$10)*12000)</f>
        <v>3611406.6372483834</v>
      </c>
      <c r="AF34" s="621">
        <f t="shared" si="18"/>
        <v>12.215906302825086</v>
      </c>
      <c r="AG34" s="621">
        <f t="shared" si="18"/>
        <v>12.848005650797081</v>
      </c>
      <c r="AH34" s="621">
        <f t="shared" si="18"/>
        <v>0</v>
      </c>
      <c r="AI34" s="621">
        <f t="shared" si="18"/>
        <v>0</v>
      </c>
      <c r="AJ34" s="621">
        <f t="shared" si="18"/>
        <v>12.520915242602479</v>
      </c>
      <c r="AK34" s="623"/>
      <c r="AL34" s="623"/>
      <c r="AM34" s="623"/>
      <c r="AN34" s="623"/>
      <c r="AO34" s="624"/>
    </row>
  </sheetData>
  <sheetProtection algorithmName="SHA-512" hashValue="cRm4t8sjt6n6XkT7cVEk/H++053oEb59CvHHXQXiSwbJw9VJZmK32SwsFv/AOOwVSdF9R13Xo2vOuuGT8Ob6rA==" saltValue="D7jNCaCMv3w+UqmvrmVdyA==" spinCount="100000" sheet="1" formatColumns="0"/>
  <mergeCells count="1">
    <mergeCell ref="D1:E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45"/>
  <sheetViews>
    <sheetView zoomScale="60" zoomScaleNormal="60" workbookViewId="0">
      <selection activeCell="E58" sqref="E58"/>
    </sheetView>
  </sheetViews>
  <sheetFormatPr defaultColWidth="9.42578125" defaultRowHeight="12.75"/>
  <cols>
    <col min="1" max="1" width="67" style="120" customWidth="1"/>
    <col min="2" max="5" width="16.5703125" style="120" customWidth="1"/>
    <col min="6" max="6" width="10.5703125" style="120" customWidth="1"/>
    <col min="7" max="16384" width="9.42578125" style="120"/>
  </cols>
  <sheetData>
    <row r="1" spans="1:15" ht="20.25" customHeight="1">
      <c r="A1" s="17" t="s">
        <v>451</v>
      </c>
      <c r="E1" s="716"/>
    </row>
    <row r="2" spans="1:15" s="163" customFormat="1" ht="20.25" customHeight="1">
      <c r="A2" s="15" t="s">
        <v>1353</v>
      </c>
      <c r="B2" s="356" t="str">
        <f>'Schedule 2_Balance Sheet'!C2</f>
        <v>CCA One Care-Commonwealth Care Alliance</v>
      </c>
      <c r="C2" s="357"/>
      <c r="D2" s="357"/>
      <c r="E2" s="358"/>
      <c r="G2" s="120"/>
      <c r="I2" s="164"/>
      <c r="M2" s="164"/>
      <c r="O2" s="164"/>
    </row>
    <row r="3" spans="1:15" s="163" customFormat="1" ht="20.25" customHeight="1">
      <c r="A3" s="15" t="s">
        <v>1338</v>
      </c>
      <c r="B3" s="456" t="str">
        <f>'Schedule 2_Balance Sheet'!C3</f>
        <v>January 2024-June 2024</v>
      </c>
      <c r="C3" s="457"/>
      <c r="D3" s="457"/>
      <c r="E3" s="458"/>
      <c r="G3" s="120"/>
      <c r="I3" s="164"/>
      <c r="K3" s="164"/>
    </row>
    <row r="4" spans="1:15" s="163" customFormat="1" ht="20.25" customHeight="1">
      <c r="A4" s="15" t="s">
        <v>1356</v>
      </c>
      <c r="B4" s="359">
        <f>'Schedule 2_Balance Sheet'!C4</f>
        <v>45473</v>
      </c>
      <c r="C4" s="357"/>
      <c r="D4" s="357"/>
      <c r="E4" s="358"/>
      <c r="G4" s="120"/>
      <c r="I4" s="164"/>
      <c r="M4" s="164"/>
      <c r="O4" s="164"/>
    </row>
    <row r="5" spans="1:15" s="163" customFormat="1" ht="20.25" customHeight="1">
      <c r="A5" s="15" t="s">
        <v>1357</v>
      </c>
      <c r="B5" s="356" t="str">
        <f>'Schedule 2_Balance Sheet'!C5</f>
        <v>CCA</v>
      </c>
      <c r="C5" s="357"/>
      <c r="D5" s="357"/>
      <c r="E5" s="358"/>
      <c r="G5" s="120"/>
      <c r="I5" s="164"/>
      <c r="M5" s="164"/>
      <c r="O5" s="164"/>
    </row>
    <row r="6" spans="1:15" s="163" customFormat="1" ht="20.25" customHeight="1">
      <c r="A6" s="15" t="s">
        <v>1341</v>
      </c>
      <c r="B6" s="359">
        <f>'Schedule 2_Balance Sheet'!C6</f>
        <v>45534</v>
      </c>
      <c r="C6" s="357"/>
      <c r="D6" s="357"/>
      <c r="E6" s="358"/>
      <c r="G6" s="120"/>
      <c r="I6" s="164"/>
      <c r="L6" s="165"/>
      <c r="M6" s="164"/>
      <c r="N6" s="165"/>
      <c r="O6" s="164"/>
    </row>
    <row r="7" spans="1:15">
      <c r="A7" s="14" t="s">
        <v>1359</v>
      </c>
    </row>
    <row r="8" spans="1:15" ht="13.5" thickBot="1">
      <c r="A8" s="26"/>
    </row>
    <row r="9" spans="1:15">
      <c r="A9" s="179" t="s">
        <v>1457</v>
      </c>
      <c r="B9" s="922"/>
      <c r="C9" s="923"/>
      <c r="D9" s="923"/>
      <c r="E9" s="924"/>
    </row>
    <row r="10" spans="1:15">
      <c r="B10" s="69" t="s">
        <v>1458</v>
      </c>
      <c r="C10" s="67" t="s">
        <v>1459</v>
      </c>
      <c r="D10" s="67" t="s">
        <v>1460</v>
      </c>
      <c r="E10" s="70" t="s">
        <v>1461</v>
      </c>
    </row>
    <row r="11" spans="1:15">
      <c r="B11" s="71" t="s">
        <v>1462</v>
      </c>
      <c r="C11" s="68" t="s">
        <v>1462</v>
      </c>
      <c r="D11" s="68" t="s">
        <v>1462</v>
      </c>
      <c r="E11" s="72" t="s">
        <v>1462</v>
      </c>
    </row>
    <row r="12" spans="1:15">
      <c r="A12" s="7" t="s">
        <v>1463</v>
      </c>
      <c r="B12" s="173"/>
      <c r="C12" s="174"/>
      <c r="D12" s="174"/>
      <c r="E12" s="175"/>
    </row>
    <row r="13" spans="1:15" ht="15.75" customHeight="1">
      <c r="A13" s="120" t="s">
        <v>57</v>
      </c>
      <c r="B13" s="49">
        <f>IF('Schedule 2_Balance Sheet'!C48=0,"",'Schedule 3A_Income Statement'!CS91/'Schedule 2_Balance Sheet'!C48)</f>
        <v>-1.8323305169496241E-2</v>
      </c>
      <c r="C13" s="38">
        <f>IF('Schedule 2_Balance Sheet'!D48=0,"",'Schedule 3A_Income Statement'!CT91/'Schedule 2_Balance Sheet'!D48)</f>
        <v>-3.8253081722647242E-2</v>
      </c>
      <c r="D13" s="38" t="str">
        <f>IF('Schedule 2_Balance Sheet'!E48=0,"",'Schedule 3A_Income Statement'!CU91/'Schedule 2_Balance Sheet'!E48)</f>
        <v/>
      </c>
      <c r="E13" s="48" t="str">
        <f>IF('Schedule 2_Balance Sheet'!F48=0,"",'Schedule 3A_Income Statement'!CV91/'Schedule 2_Balance Sheet'!F48)</f>
        <v/>
      </c>
    </row>
    <row r="14" spans="1:15" ht="15.75" customHeight="1">
      <c r="A14" s="120" t="s">
        <v>192</v>
      </c>
      <c r="B14" s="49">
        <f>IF('Schedule 3A_Income Statement'!CS31=0,"",'Schedule 3A_Income Statement'!CS91/'Schedule 3A_Income Statement'!CS31)</f>
        <v>-3.3319663454110922E-2</v>
      </c>
      <c r="C14" s="38">
        <f>IF('Schedule 3A_Income Statement'!CT31=0,"",'Schedule 3A_Income Statement'!CT91/'Schedule 3A_Income Statement'!CT31)</f>
        <v>-6.5040791278444296E-2</v>
      </c>
      <c r="D14" s="38" t="str">
        <f>IF('Schedule 3A_Income Statement'!CU31=0,"",'Schedule 3A_Income Statement'!CU91/'Schedule 3A_Income Statement'!CU31)</f>
        <v/>
      </c>
      <c r="E14" s="48" t="str">
        <f>IF('Schedule 3A_Income Statement'!CV31=0,"",'Schedule 3A_Income Statement'!CV91/'Schedule 3A_Income Statement'!CV31)</f>
        <v/>
      </c>
    </row>
    <row r="15" spans="1:15" ht="15.75" customHeight="1">
      <c r="A15" s="120" t="s">
        <v>1464</v>
      </c>
      <c r="B15" s="49">
        <f>IF('Schedule 2_Balance Sheet'!C93=0,"",'Schedule 3A_Income Statement'!CS91/'Schedule 2_Balance Sheet'!C93)</f>
        <v>-0.16350846755879</v>
      </c>
      <c r="C15" s="38">
        <f>IF('Schedule 2_Balance Sheet'!D93=0,"",'Schedule 3A_Income Statement'!CT91/'Schedule 2_Balance Sheet'!D93)</f>
        <v>-0.40688710294301272</v>
      </c>
      <c r="D15" s="38" t="str">
        <f>IF('Schedule 2_Balance Sheet'!E93=0,"",'Schedule 3A_Income Statement'!CU91/'Schedule 2_Balance Sheet'!E93)</f>
        <v/>
      </c>
      <c r="E15" s="48" t="str">
        <f>IF('Schedule 2_Balance Sheet'!F93=0,"",'Schedule 3A_Income Statement'!CV91/'Schedule 2_Balance Sheet'!F93)</f>
        <v/>
      </c>
    </row>
    <row r="16" spans="1:15" ht="15.75" customHeight="1">
      <c r="B16" s="176"/>
      <c r="C16" s="177"/>
      <c r="D16" s="177"/>
      <c r="E16" s="178"/>
    </row>
    <row r="17" spans="1:9" ht="15.75" customHeight="1">
      <c r="A17" s="7" t="s">
        <v>1465</v>
      </c>
      <c r="B17" s="176"/>
      <c r="C17" s="177"/>
      <c r="D17" s="177"/>
      <c r="E17" s="178"/>
    </row>
    <row r="18" spans="1:9" ht="15.75" customHeight="1">
      <c r="A18" s="120" t="s">
        <v>1466</v>
      </c>
      <c r="B18" s="50">
        <f>IF('Schedule 2_Balance Sheet'!C67=0,"",'Schedule 2_Balance Sheet'!C22/'Schedule 2_Balance Sheet'!C67)</f>
        <v>1.0958488632984142</v>
      </c>
      <c r="C18" s="39">
        <f>IF('Schedule 2_Balance Sheet'!D67=0,"",'Schedule 2_Balance Sheet'!D22/'Schedule 2_Balance Sheet'!D67)</f>
        <v>1.2149459773777307</v>
      </c>
      <c r="D18" s="39" t="str">
        <f>IF('Schedule 2_Balance Sheet'!E67=0,"",'Schedule 2_Balance Sheet'!E22/'Schedule 2_Balance Sheet'!E67)</f>
        <v/>
      </c>
      <c r="E18" s="51" t="str">
        <f>IF('Schedule 2_Balance Sheet'!F67=0,"",'Schedule 2_Balance Sheet'!F22/'Schedule 2_Balance Sheet'!F67)</f>
        <v/>
      </c>
    </row>
    <row r="19" spans="1:9" ht="15.75" customHeight="1">
      <c r="A19" s="120" t="s">
        <v>1467</v>
      </c>
      <c r="B19" s="50">
        <f>IF('Schedule 2_Balance Sheet'!C67=0,"",'Schedule 2_Balance Sheet'!C11/'Schedule 2_Balance Sheet'!C67)</f>
        <v>3.3379894229114353E-2</v>
      </c>
      <c r="C19" s="39">
        <f>IF('Schedule 2_Balance Sheet'!D67=0,"",'Schedule 2_Balance Sheet'!D11/'Schedule 2_Balance Sheet'!D67)</f>
        <v>1.2810542040855877E-2</v>
      </c>
      <c r="D19" s="39" t="str">
        <f>IF('Schedule 2_Balance Sheet'!E67=0,"",'Schedule 2_Balance Sheet'!E11/'Schedule 2_Balance Sheet'!E67)</f>
        <v/>
      </c>
      <c r="E19" s="51" t="str">
        <f>IF('Schedule 2_Balance Sheet'!F67=0,"",'Schedule 2_Balance Sheet'!F11/'Schedule 2_Balance Sheet'!F67)</f>
        <v/>
      </c>
    </row>
    <row r="20" spans="1:9" ht="15.75" customHeight="1">
      <c r="A20" s="120" t="s">
        <v>1468</v>
      </c>
      <c r="B20" s="207">
        <f>IF(('Schedule 2_Balance Sheet'!C67-'Schedule 2_Balance Sheet'!C58-SUM('Schedule 2_Balance Sheet'!C62:C65))=0,"",'Schedule 2_Balance Sheet'!C11/('Schedule 2_Balance Sheet'!C67-'Schedule 2_Balance Sheet'!C58-SUM('Schedule 2_Balance Sheet'!C62:C65)))</f>
        <v>3.4987123464115019E-2</v>
      </c>
      <c r="C20" s="39">
        <f>IF(('Schedule 2_Balance Sheet'!D67-'Schedule 2_Balance Sheet'!D58-SUM('Schedule 2_Balance Sheet'!D62:D65))=0,"",'Schedule 2_Balance Sheet'!D11/('Schedule 2_Balance Sheet'!D67-'Schedule 2_Balance Sheet'!D58-SUM('Schedule 2_Balance Sheet'!D62:D65)))</f>
        <v>1.3436424934609942E-2</v>
      </c>
      <c r="D20" s="39" t="str">
        <f>IF(('Schedule 2_Balance Sheet'!E67-'Schedule 2_Balance Sheet'!E58-SUM('Schedule 2_Balance Sheet'!E62:E65))=0,"",'Schedule 2_Balance Sheet'!E11/('Schedule 2_Balance Sheet'!E67-'Schedule 2_Balance Sheet'!E58-SUM('Schedule 2_Balance Sheet'!E62:E65)))</f>
        <v/>
      </c>
      <c r="E20" s="51" t="str">
        <f>IF(('Schedule 2_Balance Sheet'!F67-'Schedule 2_Balance Sheet'!F58-SUM('Schedule 2_Balance Sheet'!F62:F65))=0,"",'Schedule 2_Balance Sheet'!F11/('Schedule 2_Balance Sheet'!F67-'Schedule 2_Balance Sheet'!F58-SUM('Schedule 2_Balance Sheet'!F62:F65)))</f>
        <v/>
      </c>
    </row>
    <row r="21" spans="1:9" ht="15.75" customHeight="1">
      <c r="A21" s="120" t="s">
        <v>1469</v>
      </c>
      <c r="B21" s="50">
        <f>IF('Schedule 3A_Income Statement'!CS65=0,"",'Schedule 2_Balance Sheet'!C58/('Schedule 3A_Income Statement'!CS65/90))</f>
        <v>4.0840975347518551</v>
      </c>
      <c r="C21" s="39">
        <f>IF('Schedule 3A_Income Statement'!CT65=0,"",'Schedule 2_Balance Sheet'!D58/('Schedule 3A_Income Statement'!CT65/90))</f>
        <v>4.2865439563182992</v>
      </c>
      <c r="D21" s="39" t="str">
        <f>IF('Schedule 3A_Income Statement'!CU65=0,"",'Schedule 2_Balance Sheet'!E58/('Schedule 3A_Income Statement'!CU65/90))</f>
        <v/>
      </c>
      <c r="E21" s="51" t="str">
        <f>IF('Schedule 3A_Income Statement'!CV65=0,"",'Schedule 2_Balance Sheet'!F58/('Schedule 3A_Income Statement'!CV65/90))</f>
        <v/>
      </c>
      <c r="F21" s="20"/>
      <c r="H21" s="20"/>
      <c r="I21" s="20"/>
    </row>
    <row r="22" spans="1:9" ht="15.75" customHeight="1">
      <c r="A22" s="120" t="s">
        <v>1470</v>
      </c>
      <c r="B22" s="40">
        <f>IF('Schedule 3A_Income Statement'!CS31=0,"",('Schedule 2_Balance Sheet'!C56+'Schedule 2_Balance Sheet'!C57)/'Schedule 3A_Income Statement'!CS31)</f>
        <v>0.17023716517885376</v>
      </c>
      <c r="C22" s="41">
        <f>IF('Schedule 3A_Income Statement'!CT31=0,"",('Schedule 2_Balance Sheet'!D56+'Schedule 2_Balance Sheet'!D57)/'Schedule 3A_Income Statement'!CT31)</f>
        <v>0.17247600018761103</v>
      </c>
      <c r="D22" s="41" t="str">
        <f>IF('Schedule 3A_Income Statement'!CU31=0,"",('Schedule 2_Balance Sheet'!E56+'Schedule 2_Balance Sheet'!E57)/'Schedule 3A_Income Statement'!CU31)</f>
        <v/>
      </c>
      <c r="E22" s="42" t="str">
        <f>IF('Schedule 3A_Income Statement'!CV31=0,"",('Schedule 2_Balance Sheet'!F56+'Schedule 2_Balance Sheet'!F57)/'Schedule 3A_Income Statement'!CV31)</f>
        <v/>
      </c>
    </row>
    <row r="23" spans="1:9" ht="15.75" customHeight="1">
      <c r="B23" s="176"/>
      <c r="C23" s="177"/>
      <c r="D23" s="177"/>
      <c r="E23" s="178"/>
    </row>
    <row r="24" spans="1:9" ht="15.75" customHeight="1">
      <c r="A24" s="7" t="s">
        <v>1471</v>
      </c>
      <c r="B24" s="176"/>
      <c r="C24" s="177"/>
      <c r="D24" s="177"/>
      <c r="E24" s="178"/>
    </row>
    <row r="25" spans="1:9" ht="15.75" customHeight="1">
      <c r="A25" s="120" t="s">
        <v>1472</v>
      </c>
      <c r="B25" s="21">
        <v>0</v>
      </c>
      <c r="C25" s="22">
        <v>0</v>
      </c>
      <c r="D25" s="22">
        <v>0</v>
      </c>
      <c r="E25" s="23">
        <v>0</v>
      </c>
    </row>
    <row r="26" spans="1:9" ht="15.75" customHeight="1">
      <c r="A26" s="120" t="s">
        <v>1473</v>
      </c>
      <c r="B26" s="43" t="s">
        <v>653</v>
      </c>
      <c r="C26" s="44" t="s">
        <v>653</v>
      </c>
      <c r="D26" s="44" t="s">
        <v>653</v>
      </c>
      <c r="E26" s="45" t="s">
        <v>653</v>
      </c>
    </row>
    <row r="27" spans="1:9" ht="15.75" customHeight="1">
      <c r="A27" s="120" t="s">
        <v>1474</v>
      </c>
      <c r="B27" s="52">
        <f>IF('Schedule 2_Balance Sheet'!C22=0,"",SUM('Schedule 2_Balance Sheet'!C13:C15)/'Schedule 2_Balance Sheet'!C22)</f>
        <v>0.5753972832006734</v>
      </c>
      <c r="C27" s="46">
        <f>IF('Schedule 2_Balance Sheet'!D22=0,"",SUM('Schedule 2_Balance Sheet'!D13:D15)/'Schedule 2_Balance Sheet'!D22)</f>
        <v>0.60434427932627421</v>
      </c>
      <c r="D27" s="46" t="str">
        <f>IF('Schedule 2_Balance Sheet'!E22=0,"",SUM('Schedule 2_Balance Sheet'!E13:E15)/'Schedule 2_Balance Sheet'!E22)</f>
        <v/>
      </c>
      <c r="E27" s="53" t="str">
        <f>IF('Schedule 2_Balance Sheet'!F22=0,"",SUM('Schedule 2_Balance Sheet'!F13:F15)/'Schedule 2_Balance Sheet'!F22)</f>
        <v/>
      </c>
    </row>
    <row r="28" spans="1:9" ht="15.75" customHeight="1">
      <c r="A28" s="120" t="s">
        <v>1475</v>
      </c>
      <c r="B28" s="52">
        <f>IF('Schedule 2_Balance Sheet'!C22=0,"",SUM('Schedule 2_Balance Sheet'!C11)/'Schedule 2_Balance Sheet'!C22)</f>
        <v>3.046030830259169E-2</v>
      </c>
      <c r="C28" s="46">
        <f>IF('Schedule 2_Balance Sheet'!D22=0,"",SUM('Schedule 2_Balance Sheet'!D11)/'Schedule 2_Balance Sheet'!D22)</f>
        <v>1.0544124824797076E-2</v>
      </c>
      <c r="D28" s="46" t="str">
        <f>IF('Schedule 2_Balance Sheet'!E22=0,"",SUM('Schedule 2_Balance Sheet'!E11)/'Schedule 2_Balance Sheet'!E22)</f>
        <v/>
      </c>
      <c r="E28" s="53" t="str">
        <f>IF('Schedule 2_Balance Sheet'!F22=0,"",SUM('Schedule 2_Balance Sheet'!F11)/'Schedule 2_Balance Sheet'!F22)</f>
        <v/>
      </c>
    </row>
    <row r="29" spans="1:9" ht="15.75" customHeight="1">
      <c r="A29" s="120" t="s">
        <v>1476</v>
      </c>
      <c r="B29" s="250">
        <f>IF('Schedule 1_Enrollment'!K14=0,"",'Schedule 2_Balance Sheet'!C93/('Schedule 1_Enrollment'!K14/3))</f>
        <v>2666.8532892888611</v>
      </c>
      <c r="C29" s="166">
        <f>IF('Schedule 1_Enrollment'!K20=0,"",'Schedule 2_Balance Sheet'!D93/('Schedule 1_Enrollment'!K20/3))</f>
        <v>2114.6711853411234</v>
      </c>
      <c r="D29" s="166" t="str">
        <f>IF('Schedule 1_Enrollment'!K26=0,"",'Schedule 2_Balance Sheet'!E93/('Schedule 1_Enrollment'!K26/3))</f>
        <v/>
      </c>
      <c r="E29" s="53" t="str">
        <f>IF('Schedule 1_Enrollment'!K32=0,"",'Schedule 2_Balance Sheet'!F93/('Schedule 1_Enrollment'!K32/3))</f>
        <v/>
      </c>
    </row>
    <row r="30" spans="1:9" ht="15.75" customHeight="1">
      <c r="B30" s="176"/>
      <c r="C30" s="177"/>
      <c r="D30" s="177"/>
      <c r="E30" s="178"/>
    </row>
    <row r="31" spans="1:9" ht="15.75" customHeight="1">
      <c r="A31" s="7" t="s">
        <v>1477</v>
      </c>
      <c r="B31" s="176"/>
      <c r="C31" s="177"/>
      <c r="D31" s="177"/>
      <c r="E31" s="178"/>
    </row>
    <row r="32" spans="1:9" ht="15.75" customHeight="1">
      <c r="A32" s="120" t="s">
        <v>1478</v>
      </c>
      <c r="B32" s="207">
        <f>IF('Schedule 3A_Income Statement'!CS22=0,"",'Schedule 2_Balance Sheet'!C13/('Schedule 3A_Income Statement'!CS22/90))</f>
        <v>68.393314782316438</v>
      </c>
      <c r="C32" s="248">
        <f>IF('Schedule 3A_Income Statement'!CT22=0,"",'Schedule 2_Balance Sheet'!D13/('Schedule 3A_Income Statement'!CT22/90))</f>
        <v>72.918854003601766</v>
      </c>
      <c r="D32" s="248" t="str">
        <f>IF('Schedule 3A_Income Statement'!CU22=0,"",'Schedule 2_Balance Sheet'!E13/('Schedule 3A_Income Statement'!CU22/90))</f>
        <v/>
      </c>
      <c r="E32" s="249" t="str">
        <f>IF('Schedule 3A_Income Statement'!CV22=0,"",'Schedule 2_Balance Sheet'!F13/('Schedule 3A_Income Statement'!CV22/90))</f>
        <v/>
      </c>
    </row>
    <row r="33" spans="1:5" ht="15.75" customHeight="1">
      <c r="B33" s="176"/>
      <c r="C33" s="177"/>
      <c r="D33" s="177"/>
      <c r="E33" s="178"/>
    </row>
    <row r="34" spans="1:5" ht="15.75" customHeight="1">
      <c r="A34" s="7" t="s">
        <v>1479</v>
      </c>
      <c r="B34" s="176"/>
      <c r="C34" s="177"/>
      <c r="D34" s="177"/>
      <c r="E34" s="178"/>
    </row>
    <row r="35" spans="1:5" ht="15.75" customHeight="1">
      <c r="A35" s="120" t="s">
        <v>1480</v>
      </c>
      <c r="B35" s="52">
        <f>IF('Schedule 3A_Income Statement'!CS31=0,"",'Schedule 3A_Income Statement'!CS91/'Schedule 3A_Income Statement'!CS31)</f>
        <v>-3.3319663454110922E-2</v>
      </c>
      <c r="C35" s="46">
        <f>IF('Schedule 3A_Income Statement'!CT31=0,"",'Schedule 3A_Income Statement'!CT91/'Schedule 3A_Income Statement'!CT31)</f>
        <v>-6.5040791278444296E-2</v>
      </c>
      <c r="D35" s="46" t="str">
        <f>IF('Schedule 3A_Income Statement'!CU31=0,"",'Schedule 3A_Income Statement'!CU91/'Schedule 3A_Income Statement'!CU31)</f>
        <v/>
      </c>
      <c r="E35" s="53" t="str">
        <f>IF('Schedule 3A_Income Statement'!CV31=0,"",'Schedule 3A_Income Statement'!CV91/'Schedule 3A_Income Statement'!CV31)</f>
        <v/>
      </c>
    </row>
    <row r="36" spans="1:5" ht="15.75" customHeight="1">
      <c r="A36" s="120" t="s">
        <v>1481</v>
      </c>
      <c r="B36" s="52">
        <f>IF('Schedule 3A_Income Statement'!CS31= 0,"",('Schedule 3A_Income Statement'!CS31-'Schedule 3A_Income Statement'!CS65) /'Schedule 3A_Income Statement'!CS31)</f>
        <v>0.10712529672021419</v>
      </c>
      <c r="C36" s="46">
        <f>IF('Schedule 3A_Income Statement'!CT31= 0,"",('Schedule 3A_Income Statement'!CT31-'Schedule 3A_Income Statement'!CT65) /'Schedule 3A_Income Statement'!CT31)</f>
        <v>7.2612201048629019E-2</v>
      </c>
      <c r="D36" s="46" t="str">
        <f>IF('Schedule 3A_Income Statement'!CU31= 0,"",('Schedule 3A_Income Statement'!CU31-'Schedule 3A_Income Statement'!CU65) /'Schedule 3A_Income Statement'!CU31)</f>
        <v/>
      </c>
      <c r="E36" s="53" t="str">
        <f>IF('Schedule 3A_Income Statement'!CV31= 0,"",('Schedule 3A_Income Statement'!CV31-'Schedule 3A_Income Statement'!CV65) /'Schedule 3A_Income Statement'!CV31)</f>
        <v/>
      </c>
    </row>
    <row r="37" spans="1:5" ht="15.75" customHeight="1">
      <c r="A37" s="120" t="s">
        <v>144</v>
      </c>
      <c r="B37" s="54">
        <f>'Schedule 2_Balance Sheet'!C93</f>
        <v>85096621.607918262</v>
      </c>
      <c r="C37" s="47">
        <f>'Schedule 2_Balance Sheet'!D93</f>
        <v>64874587.514290094</v>
      </c>
      <c r="D37" s="47">
        <f>'Schedule 2_Balance Sheet'!E93</f>
        <v>0</v>
      </c>
      <c r="E37" s="55">
        <f>'Schedule 2_Balance Sheet'!F93</f>
        <v>0</v>
      </c>
    </row>
    <row r="38" spans="1:5" ht="15.75" customHeight="1">
      <c r="A38" s="120" t="s">
        <v>300</v>
      </c>
      <c r="B38" s="52">
        <f>IF('Schedule 3A_Income Statement'!CS31-'Schedule 3A_Income Statement'!CS27-'Schedule 3A_Income Statement'!CS24=0,"",('Schedule 3A_Income Statement'!CS65+'Schedule 3A_Income Statement'!CS72)/('Schedule 3A_Income Statement'!CS31-'Schedule 3A_Income Statement'!CS27-'Schedule 3A_Income Statement'!CS24))</f>
        <v>0.9291820550694323</v>
      </c>
      <c r="C38" s="46">
        <f>IF('Schedule 3A_Income Statement'!CT31-'Schedule 3A_Income Statement'!CT27-'Schedule 3A_Income Statement'!CT24=0,"",('Schedule 3A_Income Statement'!CT65+'Schedule 3A_Income Statement'!CT72)/('Schedule 3A_Income Statement'!CT31-'Schedule 3A_Income Statement'!CT27-'Schedule 3A_Income Statement'!CT24))</f>
        <v>0.97099096553384734</v>
      </c>
      <c r="D38" s="46" t="str">
        <f>IF('Schedule 3A_Income Statement'!CU31-'Schedule 3A_Income Statement'!CU27-'Schedule 3A_Income Statement'!CU24=0,"",('Schedule 3A_Income Statement'!CU65+'Schedule 3A_Income Statement'!CU72)/('Schedule 3A_Income Statement'!CU31-'Schedule 3A_Income Statement'!CU27-'Schedule 3A_Income Statement'!CU24))</f>
        <v/>
      </c>
      <c r="E38" s="53" t="str">
        <f>IF('Schedule 3A_Income Statement'!CV31-'Schedule 3A_Income Statement'!CV27-'Schedule 3A_Income Statement'!CV24=0,"",('Schedule 3A_Income Statement'!CV65+'Schedule 3A_Income Statement'!CV72)/('Schedule 3A_Income Statement'!CV31-'Schedule 3A_Income Statement'!CV27-'Schedule 3A_Income Statement'!CV24))</f>
        <v/>
      </c>
    </row>
    <row r="39" spans="1:5" ht="15.75" customHeight="1">
      <c r="A39" s="120" t="s">
        <v>1482</v>
      </c>
      <c r="B39" s="500">
        <f>IF('Schedule 1_Enrollment'!K14=0,"",'Schedule 3A_Income Statement'!CS65/'Schedule 1_Enrollment'!K14)</f>
        <v>3895.0051014575411</v>
      </c>
      <c r="C39" s="501">
        <f>IF('Schedule 1_Enrollment'!K20=0,"",'Schedule 3A_Income Statement'!CT65/'Schedule 1_Enrollment'!K20)</f>
        <v>4089.5081575443014</v>
      </c>
      <c r="D39" s="501" t="str">
        <f>IF('Schedule 1_Enrollment'!K26=0,"",'Schedule 3A_Income Statement'!CU65/'Schedule 1_Enrollment'!K26)</f>
        <v/>
      </c>
      <c r="E39" s="502" t="str">
        <f>IF('Schedule 1_Enrollment'!K32=0,"",'Schedule 3A_Income Statement'!CV65/'Schedule 1_Enrollment'!K32)</f>
        <v/>
      </c>
    </row>
    <row r="40" spans="1:5" ht="15.75" customHeight="1" thickBot="1">
      <c r="A40" s="120" t="s">
        <v>304</v>
      </c>
      <c r="B40" s="56">
        <f>IF('Schedule 3A_Income Statement'!CS31-'Schedule 3A_Income Statement'!CS27=0,"",'Schedule 3A_Income Statement'!CS87/('Schedule 3A_Income Statement'!CS31-'Schedule 3A_Income Statement'!CS27))</f>
        <v>0.10413760838467861</v>
      </c>
      <c r="C40" s="57">
        <f>IF('Schedule 3A_Income Statement'!CT31-'Schedule 3A_Income Statement'!CT27=0,"",'Schedule 3A_Income Statement'!CT87/('Schedule 3A_Income Statement'!CT31-'Schedule 3A_Income Statement'!CT27))</f>
        <v>9.4049825744596902E-2</v>
      </c>
      <c r="D40" s="57" t="str">
        <f>IF('Schedule 3A_Income Statement'!CU31-'Schedule 3A_Income Statement'!CU27=0,"",'Schedule 3A_Income Statement'!CU87/('Schedule 3A_Income Statement'!CU31-'Schedule 3A_Income Statement'!CU27))</f>
        <v/>
      </c>
      <c r="E40" s="58" t="str">
        <f>IF('Schedule 3A_Income Statement'!CV31-'Schedule 3A_Income Statement'!CV27=0,"",'Schedule 3A_Income Statement'!CV87/('Schedule 3A_Income Statement'!CV31-'Schedule 3A_Income Statement'!CV27))</f>
        <v/>
      </c>
    </row>
    <row r="41" spans="1:5">
      <c r="B41" s="24" t="s">
        <v>1483</v>
      </c>
      <c r="C41" s="24" t="s">
        <v>1483</v>
      </c>
      <c r="D41" s="24" t="s">
        <v>1483</v>
      </c>
      <c r="E41" s="24" t="s">
        <v>1483</v>
      </c>
    </row>
    <row r="42" spans="1:5">
      <c r="A42" s="7" t="s">
        <v>461</v>
      </c>
    </row>
    <row r="43" spans="1:5">
      <c r="A43" s="120" t="s">
        <v>1484</v>
      </c>
    </row>
    <row r="44" spans="1:5">
      <c r="A44" s="120" t="s">
        <v>1485</v>
      </c>
    </row>
    <row r="45" spans="1:5">
      <c r="A45" s="120" t="s">
        <v>1486</v>
      </c>
    </row>
  </sheetData>
  <sheetProtection algorithmName="SHA-512" hashValue="DG2a0Bk6uTbE6eQk5x6nSAXq71nNBMVMJXJqsxW7iGDKR0vld8SR+q0SR6Rl3hc+5RcoqXIttt5QGmZRfpaNrA==" saltValue="RLSUxw79jkI26jz4WADcTw==" spinCount="100000" sheet="1" formatColumns="0"/>
  <mergeCells count="1">
    <mergeCell ref="B9:E9"/>
  </mergeCells>
  <phoneticPr fontId="0" type="noConversion"/>
  <pageMargins left="0.7" right="0.7" top="0.75" bottom="0.75" header="0.3" footer="0.3"/>
  <pageSetup scale="71"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64"/>
  <sheetViews>
    <sheetView topLeftCell="A18" zoomScale="85" zoomScaleNormal="85" workbookViewId="0">
      <selection activeCell="D58" sqref="D58"/>
    </sheetView>
  </sheetViews>
  <sheetFormatPr defaultColWidth="9.42578125" defaultRowHeight="12.75"/>
  <cols>
    <col min="1" max="1" width="50.42578125" style="120" customWidth="1"/>
    <col min="2" max="2" width="17.42578125" style="120" customWidth="1"/>
    <col min="3" max="3" width="20.42578125" style="120" customWidth="1"/>
    <col min="4" max="5" width="17.42578125" style="120" customWidth="1"/>
    <col min="6" max="9" width="14.5703125" style="120" customWidth="1"/>
    <col min="10" max="10" width="15" style="120" customWidth="1"/>
    <col min="11" max="11" width="11.42578125" style="120" bestFit="1" customWidth="1"/>
    <col min="12" max="16384" width="9.42578125" style="120"/>
  </cols>
  <sheetData>
    <row r="1" spans="1:10" ht="20.25" customHeight="1">
      <c r="A1" s="17" t="s">
        <v>453</v>
      </c>
      <c r="B1" s="180"/>
      <c r="C1" s="180"/>
      <c r="E1" s="716"/>
      <c r="G1" s="181"/>
    </row>
    <row r="2" spans="1:10" ht="20.25" customHeight="1">
      <c r="A2" s="15" t="s">
        <v>1353</v>
      </c>
      <c r="B2" s="356" t="str">
        <f>'Schedule 2_Balance Sheet'!C2</f>
        <v>CCA One Care-Commonwealth Care Alliance</v>
      </c>
      <c r="C2" s="357"/>
      <c r="D2" s="357"/>
      <c r="E2" s="357"/>
      <c r="F2" s="358"/>
      <c r="H2" s="18"/>
      <c r="I2" s="19"/>
    </row>
    <row r="3" spans="1:10" ht="20.25" customHeight="1">
      <c r="A3" s="15" t="s">
        <v>1338</v>
      </c>
      <c r="B3" s="456" t="str">
        <f>'Schedule 2_Balance Sheet'!C3</f>
        <v>January 2024-June 2024</v>
      </c>
      <c r="C3" s="457"/>
      <c r="D3" s="457"/>
      <c r="E3" s="457"/>
      <c r="F3" s="458"/>
      <c r="H3" s="18"/>
      <c r="I3" s="19"/>
    </row>
    <row r="4" spans="1:10" ht="20.25" customHeight="1">
      <c r="A4" s="15" t="s">
        <v>1356</v>
      </c>
      <c r="B4" s="359">
        <f>'Schedule 2_Balance Sheet'!C4</f>
        <v>45473</v>
      </c>
      <c r="C4" s="357"/>
      <c r="D4" s="357"/>
      <c r="E4" s="357"/>
      <c r="F4" s="358"/>
      <c r="H4" s="18"/>
      <c r="I4" s="19"/>
    </row>
    <row r="5" spans="1:10" ht="20.25" customHeight="1">
      <c r="A5" s="15" t="s">
        <v>1357</v>
      </c>
      <c r="B5" s="356" t="str">
        <f>'Schedule 2_Balance Sheet'!C5</f>
        <v>CCA</v>
      </c>
      <c r="C5" s="357"/>
      <c r="D5" s="357"/>
      <c r="E5" s="357"/>
      <c r="F5" s="358"/>
    </row>
    <row r="6" spans="1:10" ht="20.25" customHeight="1">
      <c r="A6" s="15" t="s">
        <v>1341</v>
      </c>
      <c r="B6" s="359">
        <f>'Schedule 2_Balance Sheet'!C6</f>
        <v>45534</v>
      </c>
      <c r="C6" s="357"/>
      <c r="D6" s="357"/>
      <c r="E6" s="357"/>
      <c r="F6" s="358"/>
      <c r="H6" s="182"/>
    </row>
    <row r="7" spans="1:10">
      <c r="A7" s="211" t="s">
        <v>1359</v>
      </c>
      <c r="B7" s="180"/>
      <c r="C7" s="180"/>
      <c r="H7" s="182"/>
    </row>
    <row r="8" spans="1:10">
      <c r="A8" s="628" t="s">
        <v>1487</v>
      </c>
      <c r="B8" s="180"/>
      <c r="C8" s="180"/>
      <c r="H8" s="182"/>
    </row>
    <row r="9" spans="1:10">
      <c r="B9" s="780" t="s">
        <v>1488</v>
      </c>
      <c r="C9" s="781"/>
      <c r="D9" s="781"/>
      <c r="E9" s="782"/>
      <c r="F9" s="781" t="s">
        <v>1489</v>
      </c>
      <c r="G9" s="781"/>
      <c r="H9" s="781"/>
      <c r="I9" s="783"/>
    </row>
    <row r="10" spans="1:10">
      <c r="A10" s="26"/>
      <c r="B10" s="73" t="s">
        <v>1344</v>
      </c>
      <c r="C10" s="73" t="s">
        <v>1348</v>
      </c>
      <c r="D10" s="73" t="s">
        <v>1349</v>
      </c>
      <c r="E10" s="713" t="s">
        <v>1350</v>
      </c>
      <c r="F10" s="73" t="s">
        <v>1344</v>
      </c>
      <c r="G10" s="73" t="s">
        <v>1348</v>
      </c>
      <c r="H10" s="73" t="s">
        <v>1349</v>
      </c>
      <c r="I10" s="714" t="s">
        <v>1350</v>
      </c>
      <c r="J10" s="183"/>
    </row>
    <row r="11" spans="1:10" ht="16.5" customHeight="1">
      <c r="A11" s="120" t="s">
        <v>1490</v>
      </c>
      <c r="B11" s="47">
        <f>'Schedule 2_Balance Sheet'!C11</f>
        <v>16868086.149999995</v>
      </c>
      <c r="C11" s="47">
        <f>'Schedule 2_Balance Sheet'!D11</f>
        <v>5755236.524900008</v>
      </c>
      <c r="D11" s="47">
        <f>'Schedule 2_Balance Sheet'!E11</f>
        <v>0</v>
      </c>
      <c r="E11" s="47">
        <f>'Schedule 2_Balance Sheet'!F11</f>
        <v>0</v>
      </c>
      <c r="F11" s="328">
        <v>0</v>
      </c>
      <c r="G11" s="328">
        <v>0</v>
      </c>
      <c r="H11" s="328">
        <v>0</v>
      </c>
      <c r="I11" s="328">
        <v>0</v>
      </c>
    </row>
    <row r="12" spans="1:10" ht="16.5" customHeight="1">
      <c r="A12" s="119" t="s">
        <v>1491</v>
      </c>
      <c r="B12" s="47">
        <f>'Schedule 2_Balance Sheet'!C48-'Schedule 2_Balance Sheet'!C29+0.1*'Schedule 2_Balance Sheet'!C29</f>
        <v>755969016.59543824</v>
      </c>
      <c r="C12" s="47">
        <f>'Schedule 2_Balance Sheet'!D48-'Schedule 2_Balance Sheet'!D29+0.1*'Schedule 2_Balance Sheet'!D29</f>
        <v>685181620.50740993</v>
      </c>
      <c r="D12" s="47">
        <f>'Schedule 2_Balance Sheet'!E48-'Schedule 2_Balance Sheet'!E29+0.1*'Schedule 2_Balance Sheet'!E29</f>
        <v>0</v>
      </c>
      <c r="E12" s="47">
        <f>'Schedule 2_Balance Sheet'!F48-'Schedule 2_Balance Sheet'!F29+0.1*'Schedule 2_Balance Sheet'!F29</f>
        <v>0</v>
      </c>
      <c r="F12" s="328">
        <v>0</v>
      </c>
      <c r="G12" s="328">
        <v>0</v>
      </c>
      <c r="H12" s="328">
        <v>0</v>
      </c>
      <c r="I12" s="328">
        <v>0</v>
      </c>
    </row>
    <row r="13" spans="1:10" ht="16.5" customHeight="1">
      <c r="A13" s="119" t="s">
        <v>142</v>
      </c>
      <c r="B13" s="47">
        <f>'Schedule 2_Balance Sheet'!C78</f>
        <v>674265189.20252001</v>
      </c>
      <c r="C13" s="47">
        <f>'Schedule 2_Balance Sheet'!D78</f>
        <v>625177867.85911989</v>
      </c>
      <c r="D13" s="47">
        <f>'Schedule 2_Balance Sheet'!E78</f>
        <v>0</v>
      </c>
      <c r="E13" s="47">
        <f>'Schedule 2_Balance Sheet'!F78</f>
        <v>0</v>
      </c>
      <c r="F13" s="328">
        <v>0</v>
      </c>
      <c r="G13" s="328">
        <v>0</v>
      </c>
      <c r="H13" s="328">
        <v>0</v>
      </c>
      <c r="I13" s="328">
        <v>0</v>
      </c>
    </row>
    <row r="14" spans="1:10" ht="16.5" customHeight="1">
      <c r="A14" s="16" t="s">
        <v>144</v>
      </c>
      <c r="B14" s="59">
        <f>B12-B13</f>
        <v>81703827.392918229</v>
      </c>
      <c r="C14" s="59">
        <f>C12-C13</f>
        <v>60003752.648290038</v>
      </c>
      <c r="D14" s="59">
        <f>D12-D13</f>
        <v>0</v>
      </c>
      <c r="E14" s="59">
        <f>E12-E13</f>
        <v>0</v>
      </c>
      <c r="F14" s="328">
        <v>0</v>
      </c>
      <c r="G14" s="328">
        <v>0</v>
      </c>
      <c r="H14" s="328">
        <v>0</v>
      </c>
      <c r="I14" s="328">
        <v>0</v>
      </c>
    </row>
    <row r="15" spans="1:10" ht="16.5" customHeight="1" thickBot="1">
      <c r="A15" s="16" t="s">
        <v>1492</v>
      </c>
      <c r="B15" s="60">
        <v>1500000</v>
      </c>
      <c r="C15" s="60">
        <f t="shared" ref="C15:I15" si="0">+B15</f>
        <v>1500000</v>
      </c>
      <c r="D15" s="60">
        <f t="shared" si="0"/>
        <v>1500000</v>
      </c>
      <c r="E15" s="60">
        <f t="shared" si="0"/>
        <v>1500000</v>
      </c>
      <c r="F15" s="60">
        <f t="shared" si="0"/>
        <v>1500000</v>
      </c>
      <c r="G15" s="60">
        <f t="shared" si="0"/>
        <v>1500000</v>
      </c>
      <c r="H15" s="60">
        <f t="shared" si="0"/>
        <v>1500000</v>
      </c>
      <c r="I15" s="60">
        <f t="shared" si="0"/>
        <v>1500000</v>
      </c>
      <c r="J15" s="184"/>
    </row>
    <row r="16" spans="1:10" ht="16.5" customHeight="1" thickTop="1">
      <c r="A16" s="16" t="s">
        <v>1493</v>
      </c>
      <c r="B16" s="61">
        <f t="shared" ref="B16:I16" si="1">SUM(B14-B15)</f>
        <v>80203827.392918229</v>
      </c>
      <c r="C16" s="61">
        <f t="shared" si="1"/>
        <v>58503752.648290038</v>
      </c>
      <c r="D16" s="61">
        <f t="shared" si="1"/>
        <v>-1500000</v>
      </c>
      <c r="E16" s="62">
        <f t="shared" si="1"/>
        <v>-1500000</v>
      </c>
      <c r="F16" s="61">
        <f t="shared" si="1"/>
        <v>-1500000</v>
      </c>
      <c r="G16" s="61">
        <f t="shared" si="1"/>
        <v>-1500000</v>
      </c>
      <c r="H16" s="61">
        <f t="shared" si="1"/>
        <v>-1500000</v>
      </c>
      <c r="I16" s="61">
        <f t="shared" si="1"/>
        <v>-1500000</v>
      </c>
      <c r="J16" s="184"/>
    </row>
    <row r="17" spans="1:10">
      <c r="A17" s="16"/>
      <c r="B17" s="30"/>
      <c r="C17" s="30"/>
      <c r="D17" s="30"/>
      <c r="E17" s="30"/>
      <c r="F17" s="30"/>
      <c r="G17" s="30"/>
      <c r="H17" s="30"/>
      <c r="I17" s="30"/>
      <c r="J17" s="184"/>
    </row>
    <row r="18" spans="1:10" ht="15.75" customHeight="1">
      <c r="A18" s="16" t="s">
        <v>1494</v>
      </c>
      <c r="B18" s="66" t="str">
        <f>IF(B16&lt;0,"N","Y")</f>
        <v>Y</v>
      </c>
      <c r="C18" s="66" t="str">
        <f t="shared" ref="C18:I18" si="2">IF(C16&lt;0,"N","Y")</f>
        <v>Y</v>
      </c>
      <c r="D18" s="66" t="str">
        <f t="shared" si="2"/>
        <v>N</v>
      </c>
      <c r="E18" s="66" t="str">
        <f t="shared" si="2"/>
        <v>N</v>
      </c>
      <c r="F18" s="33" t="str">
        <f t="shared" si="2"/>
        <v>N</v>
      </c>
      <c r="G18" s="33" t="str">
        <f t="shared" si="2"/>
        <v>N</v>
      </c>
      <c r="H18" s="33" t="str">
        <f t="shared" si="2"/>
        <v>N</v>
      </c>
      <c r="I18" s="33" t="str">
        <f t="shared" si="2"/>
        <v>N</v>
      </c>
      <c r="J18" s="184"/>
    </row>
    <row r="19" spans="1:10" ht="15.75" customHeight="1">
      <c r="A19" s="16" t="s">
        <v>1495</v>
      </c>
      <c r="B19" s="66" t="str">
        <f t="shared" ref="B19:I19" si="3">IF(B11&lt;800000,"N","Y")</f>
        <v>Y</v>
      </c>
      <c r="C19" s="66" t="str">
        <f t="shared" si="3"/>
        <v>Y</v>
      </c>
      <c r="D19" s="66" t="str">
        <f t="shared" si="3"/>
        <v>N</v>
      </c>
      <c r="E19" s="66" t="str">
        <f t="shared" si="3"/>
        <v>N</v>
      </c>
      <c r="F19" s="33" t="str">
        <f t="shared" si="3"/>
        <v>N</v>
      </c>
      <c r="G19" s="33" t="str">
        <f t="shared" si="3"/>
        <v>N</v>
      </c>
      <c r="H19" s="33" t="str">
        <f t="shared" si="3"/>
        <v>N</v>
      </c>
      <c r="I19" s="33" t="str">
        <f t="shared" si="3"/>
        <v>N</v>
      </c>
      <c r="J19" s="184"/>
    </row>
    <row r="20" spans="1:10">
      <c r="A20" s="16"/>
      <c r="B20" s="180"/>
      <c r="C20" s="180"/>
      <c r="F20" s="185"/>
      <c r="G20" s="162"/>
      <c r="H20" s="184"/>
      <c r="I20" s="184"/>
      <c r="J20" s="184"/>
    </row>
    <row r="21" spans="1:10" ht="25.5" customHeight="1">
      <c r="A21" s="784" t="s">
        <v>1496</v>
      </c>
      <c r="B21" s="785"/>
      <c r="C21" s="785"/>
      <c r="D21" s="785"/>
      <c r="E21" s="785"/>
      <c r="F21" s="785"/>
      <c r="G21" s="785"/>
      <c r="H21" s="785"/>
      <c r="I21" s="786"/>
      <c r="J21" s="184"/>
    </row>
    <row r="22" spans="1:10">
      <c r="B22" s="180"/>
      <c r="C22" s="180"/>
      <c r="F22" s="185"/>
      <c r="G22" s="162"/>
      <c r="H22" s="184"/>
      <c r="I22" s="184"/>
      <c r="J22" s="184"/>
    </row>
    <row r="23" spans="1:10">
      <c r="A23" s="628" t="s">
        <v>1497</v>
      </c>
      <c r="B23" s="180"/>
      <c r="C23" s="180"/>
      <c r="F23" s="185"/>
      <c r="G23" s="162"/>
      <c r="H23" s="184"/>
      <c r="I23" s="184"/>
      <c r="J23" s="184"/>
    </row>
    <row r="24" spans="1:10">
      <c r="B24" s="780" t="s">
        <v>1498</v>
      </c>
      <c r="C24" s="781"/>
      <c r="D24" s="781"/>
      <c r="E24" s="782"/>
      <c r="F24" s="781" t="s">
        <v>1499</v>
      </c>
      <c r="G24" s="781"/>
      <c r="H24" s="781"/>
      <c r="I24" s="783"/>
      <c r="J24" s="184"/>
    </row>
    <row r="25" spans="1:10">
      <c r="B25" s="73" t="str">
        <f t="shared" ref="B25:I25" si="4">B10</f>
        <v>Q1</v>
      </c>
      <c r="C25" s="73" t="str">
        <f t="shared" si="4"/>
        <v>Q2</v>
      </c>
      <c r="D25" s="73" t="str">
        <f t="shared" si="4"/>
        <v>Q3</v>
      </c>
      <c r="E25" s="74" t="str">
        <f t="shared" si="4"/>
        <v>Q4</v>
      </c>
      <c r="F25" s="75" t="str">
        <f t="shared" si="4"/>
        <v>Q1</v>
      </c>
      <c r="G25" s="73" t="str">
        <f t="shared" si="4"/>
        <v>Q2</v>
      </c>
      <c r="H25" s="73" t="str">
        <f t="shared" si="4"/>
        <v>Q3</v>
      </c>
      <c r="I25" s="73" t="str">
        <f t="shared" si="4"/>
        <v>Q4</v>
      </c>
      <c r="J25" s="184"/>
    </row>
    <row r="26" spans="1:10" ht="16.5" customHeight="1">
      <c r="A26" s="120" t="s">
        <v>1360</v>
      </c>
      <c r="B26" s="166">
        <f>'Schedule 2_Balance Sheet'!C22</f>
        <v>553772666.46263027</v>
      </c>
      <c r="C26" s="166">
        <f>'Schedule 2_Balance Sheet'!D22</f>
        <v>545824012.94844007</v>
      </c>
      <c r="D26" s="166">
        <f>'Schedule 2_Balance Sheet'!E22</f>
        <v>0</v>
      </c>
      <c r="E26" s="166">
        <f>'Schedule 2_Balance Sheet'!F22</f>
        <v>0</v>
      </c>
      <c r="F26" s="328">
        <v>0</v>
      </c>
      <c r="G26" s="328">
        <v>0</v>
      </c>
      <c r="H26" s="328">
        <v>0</v>
      </c>
      <c r="I26" s="328">
        <v>0</v>
      </c>
    </row>
    <row r="27" spans="1:10" ht="16.5" customHeight="1">
      <c r="A27" s="120" t="s">
        <v>1367</v>
      </c>
      <c r="B27" s="166">
        <f>'Schedule 2_Balance Sheet'!C67</f>
        <v>505336716.59412998</v>
      </c>
      <c r="C27" s="166">
        <f>'Schedule 2_Balance Sheet'!D67</f>
        <v>449257846.11963993</v>
      </c>
      <c r="D27" s="166">
        <f>'Schedule 2_Balance Sheet'!E67</f>
        <v>0</v>
      </c>
      <c r="E27" s="166">
        <f>'Schedule 2_Balance Sheet'!F67</f>
        <v>0</v>
      </c>
      <c r="F27" s="328">
        <v>0</v>
      </c>
      <c r="G27" s="328">
        <v>0</v>
      </c>
      <c r="H27" s="328">
        <v>0</v>
      </c>
      <c r="I27" s="328">
        <v>0</v>
      </c>
    </row>
    <row r="28" spans="1:10" ht="16.5" customHeight="1">
      <c r="A28" s="120" t="s">
        <v>1466</v>
      </c>
      <c r="B28" s="39">
        <f>IF(B27=0,0,B26/B27)</f>
        <v>1.0958488632984142</v>
      </c>
      <c r="C28" s="39">
        <f>IF(C27=0,0,C26/C27)</f>
        <v>1.2149459773777307</v>
      </c>
      <c r="D28" s="39">
        <f>IF(D27=0,0,D26/D27)</f>
        <v>0</v>
      </c>
      <c r="E28" s="39">
        <f>IF(E27=0,0,E26/E27)</f>
        <v>0</v>
      </c>
      <c r="F28" s="529">
        <v>0</v>
      </c>
      <c r="G28" s="529">
        <v>0</v>
      </c>
      <c r="H28" s="529">
        <v>0</v>
      </c>
      <c r="I28" s="529">
        <v>0</v>
      </c>
    </row>
    <row r="29" spans="1:10" ht="16.5" customHeight="1">
      <c r="A29" s="120" t="s">
        <v>1500</v>
      </c>
      <c r="B29" s="39">
        <f>IF('Schedule 2_Balance Sheet'!C67=0,0,'Schedule 2_Balance Sheet'!C11/'Schedule 2_Balance Sheet'!C67)</f>
        <v>3.3379894229114353E-2</v>
      </c>
      <c r="C29" s="39">
        <f>IF('Schedule 2_Balance Sheet'!D67=0,0,'Schedule 2_Balance Sheet'!D11/'Schedule 2_Balance Sheet'!D67)</f>
        <v>1.2810542040855877E-2</v>
      </c>
      <c r="D29" s="39">
        <f>IF('Schedule 2_Balance Sheet'!E67=0,0,'Schedule 2_Balance Sheet'!E11/'Schedule 2_Balance Sheet'!E67)</f>
        <v>0</v>
      </c>
      <c r="E29" s="39">
        <f>IF('Schedule 2_Balance Sheet'!F67=0,0,'Schedule 2_Balance Sheet'!F11/'Schedule 2_Balance Sheet'!F67)</f>
        <v>0</v>
      </c>
      <c r="F29" s="529">
        <v>0</v>
      </c>
      <c r="G29" s="529">
        <v>0</v>
      </c>
      <c r="H29" s="529">
        <v>0</v>
      </c>
      <c r="I29" s="529">
        <v>0</v>
      </c>
    </row>
    <row r="30" spans="1:10" ht="16.5" customHeight="1">
      <c r="A30" s="14" t="s">
        <v>1501</v>
      </c>
      <c r="B30" s="63">
        <f>B26-B27</f>
        <v>48435949.868500292</v>
      </c>
      <c r="C30" s="63">
        <f>C26-C27</f>
        <v>96566166.828800142</v>
      </c>
      <c r="D30" s="63">
        <f>D26-D27</f>
        <v>0</v>
      </c>
      <c r="E30" s="64">
        <f>E26-E27</f>
        <v>0</v>
      </c>
      <c r="F30" s="529">
        <v>0</v>
      </c>
      <c r="G30" s="529">
        <v>0</v>
      </c>
      <c r="H30" s="529">
        <v>0</v>
      </c>
      <c r="I30" s="529">
        <v>0</v>
      </c>
    </row>
    <row r="31" spans="1:10" ht="16.5" customHeight="1" thickBot="1">
      <c r="A31" s="14" t="s">
        <v>1492</v>
      </c>
      <c r="B31" s="190" t="s">
        <v>1502</v>
      </c>
      <c r="C31" s="190" t="s">
        <v>1502</v>
      </c>
      <c r="D31" s="190" t="s">
        <v>1502</v>
      </c>
      <c r="E31" s="191" t="s">
        <v>1502</v>
      </c>
      <c r="F31" s="192" t="s">
        <v>1502</v>
      </c>
      <c r="G31" s="192" t="s">
        <v>1502</v>
      </c>
      <c r="H31" s="193" t="s">
        <v>1502</v>
      </c>
      <c r="I31" s="194" t="s">
        <v>1502</v>
      </c>
      <c r="J31" s="183"/>
    </row>
    <row r="32" spans="1:10" ht="16.5" customHeight="1" thickTop="1">
      <c r="A32" s="14" t="s">
        <v>1493</v>
      </c>
      <c r="B32" s="61">
        <f t="shared" ref="B32:I32" si="5">B30</f>
        <v>48435949.868500292</v>
      </c>
      <c r="C32" s="61">
        <f t="shared" si="5"/>
        <v>96566166.828800142</v>
      </c>
      <c r="D32" s="61">
        <f t="shared" si="5"/>
        <v>0</v>
      </c>
      <c r="E32" s="65">
        <f t="shared" si="5"/>
        <v>0</v>
      </c>
      <c r="F32" s="61">
        <f t="shared" si="5"/>
        <v>0</v>
      </c>
      <c r="G32" s="61">
        <f t="shared" si="5"/>
        <v>0</v>
      </c>
      <c r="H32" s="61">
        <f t="shared" si="5"/>
        <v>0</v>
      </c>
      <c r="I32" s="65">
        <f t="shared" si="5"/>
        <v>0</v>
      </c>
      <c r="J32" s="183"/>
    </row>
    <row r="33" spans="1:10">
      <c r="A33" s="14"/>
      <c r="B33" s="31"/>
      <c r="C33" s="31"/>
      <c r="D33" s="31"/>
      <c r="E33" s="32"/>
      <c r="F33" s="32"/>
      <c r="G33" s="32"/>
      <c r="H33" s="32"/>
      <c r="I33" s="32"/>
    </row>
    <row r="34" spans="1:10" ht="15.75" customHeight="1">
      <c r="A34" s="14" t="s">
        <v>1494</v>
      </c>
      <c r="B34" s="66" t="str">
        <f>IF(B32&lt;0,"N","Y")</f>
        <v>Y</v>
      </c>
      <c r="C34" s="66" t="str">
        <f t="shared" ref="C34:I34" si="6">IF(C32&lt;0,"N","Y")</f>
        <v>Y</v>
      </c>
      <c r="D34" s="66" t="str">
        <f t="shared" si="6"/>
        <v>Y</v>
      </c>
      <c r="E34" s="66" t="str">
        <f t="shared" si="6"/>
        <v>Y</v>
      </c>
      <c r="F34" s="33" t="str">
        <f t="shared" si="6"/>
        <v>Y</v>
      </c>
      <c r="G34" s="33" t="str">
        <f t="shared" si="6"/>
        <v>Y</v>
      </c>
      <c r="H34" s="33" t="str">
        <f t="shared" si="6"/>
        <v>Y</v>
      </c>
      <c r="I34" s="33" t="str">
        <f t="shared" si="6"/>
        <v>Y</v>
      </c>
    </row>
    <row r="35" spans="1:10">
      <c r="B35" s="180"/>
      <c r="C35" s="180"/>
      <c r="F35" s="162"/>
      <c r="G35" s="162"/>
      <c r="H35" s="162"/>
    </row>
    <row r="36" spans="1:10">
      <c r="A36" s="628" t="s">
        <v>1503</v>
      </c>
      <c r="B36" s="180"/>
      <c r="C36" s="180"/>
      <c r="F36" s="162"/>
      <c r="G36" s="162"/>
      <c r="H36" s="162"/>
    </row>
    <row r="37" spans="1:10">
      <c r="B37" s="777" t="s">
        <v>1504</v>
      </c>
      <c r="C37" s="778"/>
      <c r="D37" s="779" t="s">
        <v>1505</v>
      </c>
      <c r="E37" s="777"/>
      <c r="F37" s="777"/>
      <c r="G37" s="777"/>
      <c r="H37" s="777"/>
      <c r="I37" s="777"/>
      <c r="J37" s="777"/>
    </row>
    <row r="38" spans="1:10" ht="16.5" customHeight="1">
      <c r="B38" s="797" t="s">
        <v>1506</v>
      </c>
      <c r="C38" s="800" t="s">
        <v>1507</v>
      </c>
      <c r="D38" s="788" t="s">
        <v>1508</v>
      </c>
      <c r="E38" s="803" t="s">
        <v>1509</v>
      </c>
      <c r="F38" s="788" t="s">
        <v>144</v>
      </c>
      <c r="G38" s="790" t="s">
        <v>1510</v>
      </c>
      <c r="H38" s="788" t="s">
        <v>1511</v>
      </c>
      <c r="I38" s="790" t="s">
        <v>1512</v>
      </c>
      <c r="J38" s="792" t="s">
        <v>1513</v>
      </c>
    </row>
    <row r="39" spans="1:10" ht="29.25" customHeight="1">
      <c r="B39" s="798"/>
      <c r="C39" s="801"/>
      <c r="D39" s="788"/>
      <c r="E39" s="803"/>
      <c r="F39" s="788"/>
      <c r="G39" s="790"/>
      <c r="H39" s="788"/>
      <c r="I39" s="790"/>
      <c r="J39" s="792"/>
    </row>
    <row r="40" spans="1:10" ht="18.75" customHeight="1">
      <c r="B40" s="798"/>
      <c r="C40" s="801"/>
      <c r="D40" s="788"/>
      <c r="E40" s="803"/>
      <c r="F40" s="788"/>
      <c r="G40" s="790"/>
      <c r="H40" s="788"/>
      <c r="I40" s="790"/>
      <c r="J40" s="792"/>
    </row>
    <row r="41" spans="1:10" ht="15" customHeight="1">
      <c r="B41" s="799"/>
      <c r="C41" s="802"/>
      <c r="D41" s="789"/>
      <c r="E41" s="804"/>
      <c r="F41" s="789"/>
      <c r="G41" s="791"/>
      <c r="H41" s="789"/>
      <c r="I41" s="791"/>
      <c r="J41" s="793"/>
    </row>
    <row r="42" spans="1:10" ht="15.75" customHeight="1">
      <c r="A42" s="119" t="s">
        <v>1514</v>
      </c>
      <c r="B42" s="186">
        <f>+'Schedule 3A_Income Statement'!CS65</f>
        <v>372857153.34722602</v>
      </c>
      <c r="C42" s="186">
        <f>IF(B42/2&gt;'Schedule 3A_Income Statement'!CS22/2*0.88,'Schedule 3A_Income Statement'!CS22/2*0.88,B42/2)</f>
        <v>183740391.42351142</v>
      </c>
      <c r="D42" s="328">
        <v>2100000</v>
      </c>
      <c r="E42" s="329">
        <v>2100000</v>
      </c>
      <c r="F42" s="121">
        <f>'Schedule 2_Balance Sheet'!C93</f>
        <v>85096621.607918262</v>
      </c>
      <c r="G42" s="329">
        <f>F42-H42</f>
        <v>77907236.747918263</v>
      </c>
      <c r="H42" s="187">
        <f>'Schedule 2_Balance Sheet'!C30</f>
        <v>7189384.8599999994</v>
      </c>
      <c r="I42" s="329">
        <v>0</v>
      </c>
      <c r="J42" s="330" t="s">
        <v>335</v>
      </c>
    </row>
    <row r="43" spans="1:10" ht="15.75" customHeight="1">
      <c r="A43" s="119" t="s">
        <v>1515</v>
      </c>
      <c r="B43" s="186">
        <f>+'Schedule 3A_Income Statement'!CT65</f>
        <v>376377883.27958977</v>
      </c>
      <c r="C43" s="186">
        <f>IF(B43/2&gt;'Schedule 3A_Income Statement'!CT22/2*0.88,'Schedule 3A_Income Statement'!CT22/2*0.88,B43/2)</f>
        <v>178572835.25864387</v>
      </c>
      <c r="D43" s="328">
        <f>D42</f>
        <v>2100000</v>
      </c>
      <c r="E43" s="329">
        <f>D43</f>
        <v>2100000</v>
      </c>
      <c r="F43" s="121">
        <f>'Schedule 2_Balance Sheet'!D93</f>
        <v>64874587.514290094</v>
      </c>
      <c r="G43" s="329">
        <f>F43-H43</f>
        <v>64862483.904290095</v>
      </c>
      <c r="H43" s="187">
        <f>'Schedule 2_Balance Sheet'!D30</f>
        <v>12103.61</v>
      </c>
      <c r="I43" s="329">
        <v>0</v>
      </c>
      <c r="J43" s="330" t="s">
        <v>335</v>
      </c>
    </row>
    <row r="44" spans="1:10" ht="15.75" customHeight="1">
      <c r="A44" s="119" t="s">
        <v>1516</v>
      </c>
      <c r="B44" s="186">
        <f>+'Schedule 3A_Income Statement'!CU65</f>
        <v>0</v>
      </c>
      <c r="C44" s="186">
        <f>IF(B44/2&gt;'Schedule 3A_Income Statement'!CU22/2*0.88,'Schedule 3A_Income Statement'!CU22/2*0.88,B44/2)</f>
        <v>0</v>
      </c>
      <c r="D44" s="328">
        <v>0</v>
      </c>
      <c r="E44" s="329">
        <v>0</v>
      </c>
      <c r="F44" s="121">
        <f>'Schedule 2_Balance Sheet'!E93</f>
        <v>0</v>
      </c>
      <c r="G44" s="329">
        <v>0</v>
      </c>
      <c r="H44" s="187">
        <f>'Schedule 2_Balance Sheet'!E30</f>
        <v>0</v>
      </c>
      <c r="I44" s="329">
        <v>0</v>
      </c>
      <c r="J44" s="330" t="s">
        <v>1517</v>
      </c>
    </row>
    <row r="45" spans="1:10" ht="15.75" customHeight="1">
      <c r="A45" s="119" t="s">
        <v>1518</v>
      </c>
      <c r="B45" s="186">
        <f>'Schedule 3A_Income Statement'!CV65</f>
        <v>0</v>
      </c>
      <c r="C45" s="186">
        <f>IF(B45/2&gt;'Schedule 3A_Income Statement'!CV22/2*0.88,'Schedule 3A_Income Statement'!CV22/2*0.88,B45/2)</f>
        <v>0</v>
      </c>
      <c r="D45" s="328">
        <v>0</v>
      </c>
      <c r="E45" s="329">
        <v>0</v>
      </c>
      <c r="F45" s="121">
        <f>'Schedule 2_Balance Sheet'!F93</f>
        <v>0</v>
      </c>
      <c r="G45" s="329">
        <v>0</v>
      </c>
      <c r="H45" s="187">
        <f>'Schedule 2_Balance Sheet'!F30</f>
        <v>0</v>
      </c>
      <c r="I45" s="329">
        <v>0</v>
      </c>
      <c r="J45" s="330" t="s">
        <v>1517</v>
      </c>
    </row>
    <row r="46" spans="1:10">
      <c r="B46" s="180"/>
      <c r="C46" s="25"/>
      <c r="D46" s="26"/>
      <c r="E46" s="27"/>
    </row>
    <row r="47" spans="1:10">
      <c r="A47" s="794" t="s">
        <v>1519</v>
      </c>
      <c r="B47" s="794"/>
      <c r="C47" s="794"/>
    </row>
    <row r="48" spans="1:10">
      <c r="A48" s="119"/>
      <c r="B48" s="180"/>
      <c r="C48" s="180"/>
    </row>
    <row r="49" spans="1:10" ht="15.75" customHeight="1">
      <c r="B49" s="73" t="s">
        <v>1520</v>
      </c>
      <c r="C49" s="73" t="s">
        <v>1521</v>
      </c>
      <c r="F49" s="795" t="s">
        <v>1522</v>
      </c>
      <c r="G49" s="796"/>
      <c r="H49" s="925"/>
    </row>
    <row r="50" spans="1:10" ht="15.75" customHeight="1">
      <c r="A50" s="119" t="s">
        <v>144</v>
      </c>
      <c r="B50" s="331" t="s">
        <v>1523</v>
      </c>
      <c r="C50" s="332">
        <f>G43</f>
        <v>64862483.904290095</v>
      </c>
      <c r="F50" s="128" t="s">
        <v>17</v>
      </c>
      <c r="G50" s="926" t="s">
        <v>1524</v>
      </c>
      <c r="H50" s="925"/>
    </row>
    <row r="51" spans="1:10" ht="15.75" customHeight="1">
      <c r="A51" s="119" t="s">
        <v>1525</v>
      </c>
      <c r="B51" s="331" t="s">
        <v>1523</v>
      </c>
      <c r="C51" s="332">
        <f>E43</f>
        <v>2100000</v>
      </c>
      <c r="F51" s="124" t="s">
        <v>18</v>
      </c>
      <c r="G51" s="927" t="s">
        <v>1526</v>
      </c>
      <c r="H51" s="928"/>
    </row>
    <row r="52" spans="1:10" ht="15.75" customHeight="1">
      <c r="A52" s="119" t="s">
        <v>1527</v>
      </c>
      <c r="B52" s="331" t="s">
        <v>1528</v>
      </c>
      <c r="C52" s="332">
        <f>I43</f>
        <v>0</v>
      </c>
      <c r="F52" s="124" t="s">
        <v>19</v>
      </c>
      <c r="G52" s="927" t="s">
        <v>1529</v>
      </c>
      <c r="H52" s="928"/>
    </row>
    <row r="53" spans="1:10" ht="15.75" customHeight="1">
      <c r="A53" s="16" t="s">
        <v>1530</v>
      </c>
      <c r="B53" s="333" t="s">
        <v>1528</v>
      </c>
      <c r="C53" s="521">
        <f>SUM(C50:C52)</f>
        <v>66962483.904290095</v>
      </c>
      <c r="F53" s="124" t="s">
        <v>20</v>
      </c>
      <c r="G53" s="926" t="s">
        <v>1531</v>
      </c>
      <c r="H53" s="925"/>
    </row>
    <row r="54" spans="1:10">
      <c r="A54" s="16"/>
      <c r="B54" s="28"/>
      <c r="C54" s="29"/>
    </row>
    <row r="55" spans="1:10">
      <c r="B55" s="180"/>
      <c r="C55" s="180"/>
    </row>
    <row r="56" spans="1:10">
      <c r="A56" s="188"/>
      <c r="B56" s="7" t="s">
        <v>1532</v>
      </c>
      <c r="C56" s="189"/>
    </row>
    <row r="57" spans="1:10" ht="13.35" customHeight="1">
      <c r="B57" s="119" t="s">
        <v>1533</v>
      </c>
      <c r="C57" s="189"/>
      <c r="G57" s="530"/>
      <c r="H57" s="530"/>
      <c r="I57" s="530"/>
      <c r="J57" s="530"/>
    </row>
    <row r="58" spans="1:10">
      <c r="A58" s="188"/>
      <c r="B58" s="188"/>
      <c r="C58" s="189"/>
      <c r="F58" s="530"/>
      <c r="G58" s="530"/>
      <c r="H58" s="530"/>
      <c r="I58" s="530"/>
      <c r="J58" s="530"/>
    </row>
    <row r="59" spans="1:10">
      <c r="A59" s="787"/>
      <c r="B59" s="787"/>
      <c r="C59" s="787"/>
    </row>
    <row r="60" spans="1:10">
      <c r="A60" s="188"/>
      <c r="B60" s="188"/>
      <c r="C60" s="189"/>
    </row>
    <row r="61" spans="1:10">
      <c r="A61" s="188"/>
      <c r="B61" s="188"/>
      <c r="C61" s="189"/>
    </row>
    <row r="62" spans="1:10">
      <c r="A62" s="37"/>
      <c r="B62" s="189"/>
      <c r="C62" s="189"/>
    </row>
    <row r="63" spans="1:10">
      <c r="A63" s="189"/>
      <c r="B63" s="189"/>
      <c r="C63" s="189"/>
    </row>
    <row r="64" spans="1:10">
      <c r="B64" s="180"/>
      <c r="C64" s="180"/>
    </row>
  </sheetData>
  <sheetProtection algorithmName="SHA-512" hashValue="QDEofmTn+S1fh+l3Rn81gH1C7sQh2ny9tzym6uWM8T8suS/d3JCviJTJb30R5GvXxa7ExQyDsTBf+j9rICkX2w==" saltValue="pJOJEORGLk4nILBKZ294mw==" spinCount="100000" sheet="1" formatColumns="0"/>
  <mergeCells count="23">
    <mergeCell ref="A59:C59"/>
    <mergeCell ref="H38:H41"/>
    <mergeCell ref="I38:I41"/>
    <mergeCell ref="J38:J41"/>
    <mergeCell ref="A47:C47"/>
    <mergeCell ref="F49:H49"/>
    <mergeCell ref="G53:H53"/>
    <mergeCell ref="G50:H50"/>
    <mergeCell ref="G51:H51"/>
    <mergeCell ref="G52:H52"/>
    <mergeCell ref="B38:B41"/>
    <mergeCell ref="C38:C41"/>
    <mergeCell ref="D38:D41"/>
    <mergeCell ref="E38:E41"/>
    <mergeCell ref="F38:F41"/>
    <mergeCell ref="G38:G41"/>
    <mergeCell ref="B37:C37"/>
    <mergeCell ref="D37:J37"/>
    <mergeCell ref="B9:E9"/>
    <mergeCell ref="F9:I9"/>
    <mergeCell ref="B24:E24"/>
    <mergeCell ref="F24:I24"/>
    <mergeCell ref="A21:I21"/>
  </mergeCells>
  <phoneticPr fontId="0" type="noConversion"/>
  <conditionalFormatting sqref="B18:I19 B34:I34">
    <cfRule type="cellIs" dxfId="1" priority="1" stopIfTrue="1" operator="equal">
      <formula>"N"</formula>
    </cfRule>
  </conditionalFormatting>
  <pageMargins left="0.7" right="0.7" top="0.75" bottom="0.75" header="0.3" footer="0.3"/>
  <pageSetup scale="5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M100"/>
  <sheetViews>
    <sheetView zoomScale="60" zoomScaleNormal="60" workbookViewId="0">
      <selection activeCell="B9" sqref="B9:L98"/>
    </sheetView>
  </sheetViews>
  <sheetFormatPr defaultColWidth="9.42578125" defaultRowHeight="12.75"/>
  <cols>
    <col min="1" max="2" width="6.5703125" style="388" customWidth="1"/>
    <col min="3" max="3" width="33.42578125" style="388" customWidth="1"/>
    <col min="4" max="4" width="24.5703125" style="388" customWidth="1"/>
    <col min="5" max="5" width="37" style="388" customWidth="1"/>
    <col min="6" max="7" width="16.42578125" style="388" customWidth="1"/>
    <col min="8" max="12" width="17.42578125" style="388" customWidth="1"/>
    <col min="13" max="13" width="19.42578125" style="388" customWidth="1"/>
    <col min="14" max="16384" width="9.42578125" style="388"/>
  </cols>
  <sheetData>
    <row r="1" spans="1:13" ht="15.75">
      <c r="A1" s="383" t="s">
        <v>1534</v>
      </c>
      <c r="B1" s="384"/>
      <c r="C1" s="385"/>
      <c r="D1" s="386"/>
      <c r="E1" s="385"/>
      <c r="F1" s="387"/>
      <c r="G1" s="387"/>
      <c r="H1" s="387"/>
      <c r="I1" s="387"/>
      <c r="J1" s="387"/>
      <c r="K1" s="387"/>
      <c r="L1" s="387"/>
      <c r="M1" s="387"/>
    </row>
    <row r="2" spans="1:13" ht="15.75">
      <c r="A2" s="165"/>
      <c r="B2" s="393" t="s">
        <v>1353</v>
      </c>
      <c r="C2" s="387"/>
      <c r="D2" s="356" t="str">
        <f>'Schedule 2_Balance Sheet'!C2</f>
        <v>CCA One Care-Commonwealth Care Alliance</v>
      </c>
      <c r="E2" s="357"/>
      <c r="F2" s="357"/>
      <c r="G2" s="358"/>
      <c r="H2" s="387"/>
      <c r="I2" s="387"/>
      <c r="J2" s="387"/>
      <c r="K2" s="387"/>
      <c r="L2" s="387"/>
      <c r="M2" s="387"/>
    </row>
    <row r="3" spans="1:13" ht="15.75">
      <c r="A3" s="165"/>
      <c r="B3" s="393" t="s">
        <v>1338</v>
      </c>
      <c r="C3" s="387"/>
      <c r="D3" s="456" t="str">
        <f>'Schedule 2_Balance Sheet'!C3</f>
        <v>January 2024-June 2024</v>
      </c>
      <c r="E3" s="457"/>
      <c r="F3" s="457"/>
      <c r="G3" s="458"/>
      <c r="H3" s="387"/>
      <c r="I3" s="387"/>
      <c r="J3" s="387"/>
      <c r="K3" s="387"/>
      <c r="L3" s="387"/>
      <c r="M3" s="387"/>
    </row>
    <row r="4" spans="1:13" ht="15.75">
      <c r="A4" s="165"/>
      <c r="B4" s="393" t="s">
        <v>1356</v>
      </c>
      <c r="C4" s="387"/>
      <c r="D4" s="359">
        <f>'Schedule 2_Balance Sheet'!C4</f>
        <v>45473</v>
      </c>
      <c r="E4" s="357"/>
      <c r="F4" s="357"/>
      <c r="G4" s="358"/>
      <c r="H4" s="387"/>
      <c r="I4" s="387"/>
      <c r="J4" s="387"/>
      <c r="K4" s="387"/>
      <c r="L4" s="387"/>
      <c r="M4" s="387"/>
    </row>
    <row r="5" spans="1:13" ht="15.75">
      <c r="A5" s="165"/>
      <c r="B5" s="393" t="s">
        <v>1357</v>
      </c>
      <c r="C5" s="387"/>
      <c r="D5" s="356" t="str">
        <f>'Schedule 2_Balance Sheet'!C5</f>
        <v>CCA</v>
      </c>
      <c r="E5" s="357"/>
      <c r="F5" s="357"/>
      <c r="G5" s="358"/>
      <c r="H5" s="387"/>
      <c r="I5" s="387"/>
      <c r="J5" s="387"/>
      <c r="K5" s="387"/>
      <c r="L5" s="387"/>
      <c r="M5" s="387"/>
    </row>
    <row r="6" spans="1:13" ht="15.75">
      <c r="A6" s="165"/>
      <c r="B6" s="393" t="s">
        <v>1341</v>
      </c>
      <c r="C6" s="387"/>
      <c r="D6" s="359">
        <f>'Schedule 2_Balance Sheet'!C6</f>
        <v>45534</v>
      </c>
      <c r="E6" s="357"/>
      <c r="F6" s="357"/>
      <c r="G6" s="358"/>
      <c r="H6" s="387"/>
      <c r="I6" s="387"/>
      <c r="J6" s="387"/>
      <c r="K6" s="387"/>
      <c r="L6" s="387"/>
      <c r="M6" s="387"/>
    </row>
    <row r="7" spans="1:13" ht="15.75">
      <c r="A7" s="389"/>
      <c r="B7" s="163" t="s">
        <v>1342</v>
      </c>
      <c r="C7" s="387"/>
      <c r="D7" s="387"/>
      <c r="E7" s="387"/>
      <c r="F7" s="387"/>
      <c r="G7" s="387"/>
      <c r="H7" s="387"/>
      <c r="I7" s="387"/>
      <c r="J7" s="387"/>
      <c r="K7" s="387"/>
      <c r="L7" s="387"/>
      <c r="M7" s="387"/>
    </row>
    <row r="8" spans="1:13" ht="26.25" thickBot="1">
      <c r="A8" s="524" t="s">
        <v>1372</v>
      </c>
      <c r="B8" s="524" t="s">
        <v>1535</v>
      </c>
      <c r="C8" s="524" t="s">
        <v>1536</v>
      </c>
      <c r="D8" s="524" t="s">
        <v>1345</v>
      </c>
      <c r="E8" s="524" t="s">
        <v>1537</v>
      </c>
      <c r="F8" s="524" t="s">
        <v>1538</v>
      </c>
      <c r="G8" s="524" t="s">
        <v>1539</v>
      </c>
      <c r="H8" s="524" t="s">
        <v>1540</v>
      </c>
      <c r="I8" s="524" t="s">
        <v>1541</v>
      </c>
      <c r="J8" s="524" t="s">
        <v>1542</v>
      </c>
      <c r="K8" s="524" t="s">
        <v>482</v>
      </c>
      <c r="L8" s="524" t="s">
        <v>1543</v>
      </c>
      <c r="M8" s="524" t="s">
        <v>1544</v>
      </c>
    </row>
    <row r="9" spans="1:13">
      <c r="A9" s="929">
        <v>1</v>
      </c>
      <c r="B9" s="930" t="s">
        <v>1344</v>
      </c>
      <c r="C9" s="931" t="s">
        <v>1545</v>
      </c>
      <c r="D9" s="931" t="s">
        <v>1546</v>
      </c>
      <c r="E9" s="932" t="s">
        <v>524</v>
      </c>
      <c r="F9" s="933">
        <v>220</v>
      </c>
      <c r="G9" s="933">
        <v>280</v>
      </c>
      <c r="H9" s="933">
        <v>0</v>
      </c>
      <c r="I9" s="933">
        <v>780</v>
      </c>
      <c r="J9" s="933">
        <v>0</v>
      </c>
      <c r="K9" s="933">
        <v>0</v>
      </c>
      <c r="L9" s="933">
        <v>30</v>
      </c>
      <c r="M9" s="394">
        <f t="shared" ref="M9:M72" si="0">SUM(F9:L9)</f>
        <v>1310</v>
      </c>
    </row>
    <row r="10" spans="1:13">
      <c r="A10" s="390">
        <v>2</v>
      </c>
      <c r="B10" s="397" t="s">
        <v>1344</v>
      </c>
      <c r="C10" s="398" t="s">
        <v>1545</v>
      </c>
      <c r="D10" s="398" t="s">
        <v>1547</v>
      </c>
      <c r="E10" s="399" t="s">
        <v>524</v>
      </c>
      <c r="F10" s="403">
        <v>1010</v>
      </c>
      <c r="G10" s="403">
        <v>1420</v>
      </c>
      <c r="H10" s="403">
        <v>230</v>
      </c>
      <c r="I10" s="403">
        <v>4010</v>
      </c>
      <c r="J10" s="403">
        <v>120</v>
      </c>
      <c r="K10" s="403">
        <v>0</v>
      </c>
      <c r="L10" s="403">
        <v>0</v>
      </c>
      <c r="M10" s="395">
        <f t="shared" si="0"/>
        <v>6790</v>
      </c>
    </row>
    <row r="11" spans="1:13">
      <c r="A11" s="390">
        <v>3</v>
      </c>
      <c r="B11" s="397" t="s">
        <v>1344</v>
      </c>
      <c r="C11" s="398" t="s">
        <v>1545</v>
      </c>
      <c r="D11" s="398" t="s">
        <v>1548</v>
      </c>
      <c r="E11" s="399" t="s">
        <v>524</v>
      </c>
      <c r="F11" s="403">
        <v>80</v>
      </c>
      <c r="G11" s="403">
        <v>20</v>
      </c>
      <c r="H11" s="403">
        <v>0</v>
      </c>
      <c r="I11" s="403">
        <v>90</v>
      </c>
      <c r="J11" s="403">
        <v>0</v>
      </c>
      <c r="K11" s="403">
        <v>0</v>
      </c>
      <c r="L11" s="403">
        <v>0</v>
      </c>
      <c r="M11" s="395">
        <f t="shared" si="0"/>
        <v>190</v>
      </c>
    </row>
    <row r="12" spans="1:13">
      <c r="A12" s="390">
        <v>4</v>
      </c>
      <c r="B12" s="397" t="s">
        <v>1344</v>
      </c>
      <c r="C12" s="398" t="s">
        <v>1549</v>
      </c>
      <c r="D12" s="398" t="s">
        <v>1546</v>
      </c>
      <c r="E12" s="399" t="s">
        <v>524</v>
      </c>
      <c r="F12" s="403">
        <v>0</v>
      </c>
      <c r="G12" s="403">
        <v>0</v>
      </c>
      <c r="H12" s="403">
        <v>0</v>
      </c>
      <c r="I12" s="403">
        <v>845.625</v>
      </c>
      <c r="J12" s="403">
        <v>0</v>
      </c>
      <c r="K12" s="403">
        <v>0</v>
      </c>
      <c r="L12" s="403">
        <v>0</v>
      </c>
      <c r="M12" s="395">
        <f t="shared" si="0"/>
        <v>845.625</v>
      </c>
    </row>
    <row r="13" spans="1:13">
      <c r="A13" s="390">
        <v>5</v>
      </c>
      <c r="B13" s="397" t="s">
        <v>1344</v>
      </c>
      <c r="C13" s="398" t="s">
        <v>1549</v>
      </c>
      <c r="D13" s="398" t="s">
        <v>1547</v>
      </c>
      <c r="E13" s="399" t="s">
        <v>524</v>
      </c>
      <c r="F13" s="403">
        <v>13412.125</v>
      </c>
      <c r="G13" s="403">
        <v>56820.875</v>
      </c>
      <c r="H13" s="403">
        <v>12669</v>
      </c>
      <c r="I13" s="403">
        <v>138933.625</v>
      </c>
      <c r="J13" s="403">
        <v>0</v>
      </c>
      <c r="K13" s="403">
        <v>0</v>
      </c>
      <c r="L13" s="403">
        <v>0</v>
      </c>
      <c r="M13" s="395">
        <f t="shared" si="0"/>
        <v>221835.625</v>
      </c>
    </row>
    <row r="14" spans="1:13">
      <c r="A14" s="390">
        <v>6</v>
      </c>
      <c r="B14" s="397" t="s">
        <v>1344</v>
      </c>
      <c r="C14" s="398" t="s">
        <v>1549</v>
      </c>
      <c r="D14" s="398" t="s">
        <v>1548</v>
      </c>
      <c r="E14" s="399" t="s">
        <v>524</v>
      </c>
      <c r="F14" s="403">
        <v>1640</v>
      </c>
      <c r="G14" s="403">
        <v>7600.375</v>
      </c>
      <c r="H14" s="403">
        <v>4074.375</v>
      </c>
      <c r="I14" s="403">
        <v>12643.375</v>
      </c>
      <c r="J14" s="403">
        <v>0</v>
      </c>
      <c r="K14" s="403">
        <v>0</v>
      </c>
      <c r="L14" s="403">
        <v>174.25</v>
      </c>
      <c r="M14" s="395">
        <f t="shared" si="0"/>
        <v>26132.375</v>
      </c>
    </row>
    <row r="15" spans="1:13">
      <c r="A15" s="390">
        <v>7</v>
      </c>
      <c r="B15" s="397" t="s">
        <v>1344</v>
      </c>
      <c r="C15" s="398" t="s">
        <v>1550</v>
      </c>
      <c r="D15" s="398" t="s">
        <v>1546</v>
      </c>
      <c r="E15" s="399" t="s">
        <v>524</v>
      </c>
      <c r="F15" s="403">
        <v>50</v>
      </c>
      <c r="G15" s="403">
        <v>0</v>
      </c>
      <c r="H15" s="403">
        <v>0</v>
      </c>
      <c r="I15" s="403">
        <v>4250</v>
      </c>
      <c r="J15" s="403">
        <v>0</v>
      </c>
      <c r="K15" s="403">
        <v>0</v>
      </c>
      <c r="L15" s="403">
        <v>0</v>
      </c>
      <c r="M15" s="395">
        <f t="shared" si="0"/>
        <v>4300</v>
      </c>
    </row>
    <row r="16" spans="1:13">
      <c r="A16" s="390">
        <v>8</v>
      </c>
      <c r="B16" s="397" t="s">
        <v>1344</v>
      </c>
      <c r="C16" s="398" t="s">
        <v>1550</v>
      </c>
      <c r="D16" s="398" t="s">
        <v>1547</v>
      </c>
      <c r="E16" s="399" t="s">
        <v>524</v>
      </c>
      <c r="F16" s="403">
        <v>9500</v>
      </c>
      <c r="G16" s="403">
        <v>4225</v>
      </c>
      <c r="H16" s="403">
        <v>2500</v>
      </c>
      <c r="I16" s="403">
        <v>156000</v>
      </c>
      <c r="J16" s="403">
        <v>750</v>
      </c>
      <c r="K16" s="403">
        <v>0</v>
      </c>
      <c r="L16" s="403">
        <v>250</v>
      </c>
      <c r="M16" s="395">
        <f t="shared" si="0"/>
        <v>173225</v>
      </c>
    </row>
    <row r="17" spans="1:13">
      <c r="A17" s="390">
        <v>9</v>
      </c>
      <c r="B17" s="397" t="s">
        <v>1344</v>
      </c>
      <c r="C17" s="398" t="s">
        <v>1550</v>
      </c>
      <c r="D17" s="398" t="s">
        <v>1548</v>
      </c>
      <c r="E17" s="399" t="s">
        <v>524</v>
      </c>
      <c r="F17" s="403">
        <v>1000</v>
      </c>
      <c r="G17" s="403">
        <v>0</v>
      </c>
      <c r="H17" s="403">
        <v>0</v>
      </c>
      <c r="I17" s="403">
        <v>5750</v>
      </c>
      <c r="J17" s="403">
        <v>0</v>
      </c>
      <c r="K17" s="403">
        <v>0</v>
      </c>
      <c r="L17" s="403">
        <v>0</v>
      </c>
      <c r="M17" s="395">
        <f t="shared" si="0"/>
        <v>6750</v>
      </c>
    </row>
    <row r="18" spans="1:13">
      <c r="A18" s="390">
        <v>10</v>
      </c>
      <c r="B18" s="397" t="s">
        <v>1344</v>
      </c>
      <c r="C18" s="398" t="s">
        <v>1551</v>
      </c>
      <c r="D18" s="398" t="s">
        <v>1546</v>
      </c>
      <c r="E18" s="399" t="s">
        <v>524</v>
      </c>
      <c r="F18" s="403">
        <v>0</v>
      </c>
      <c r="G18" s="403">
        <v>0</v>
      </c>
      <c r="H18" s="403">
        <v>0</v>
      </c>
      <c r="I18" s="403">
        <v>500</v>
      </c>
      <c r="J18" s="403">
        <v>0</v>
      </c>
      <c r="K18" s="403">
        <v>0</v>
      </c>
      <c r="L18" s="403">
        <v>0</v>
      </c>
      <c r="M18" s="395">
        <f t="shared" si="0"/>
        <v>500</v>
      </c>
    </row>
    <row r="19" spans="1:13">
      <c r="A19" s="390">
        <v>11</v>
      </c>
      <c r="B19" s="397" t="s">
        <v>1344</v>
      </c>
      <c r="C19" s="398" t="s">
        <v>1551</v>
      </c>
      <c r="D19" s="398" t="s">
        <v>1547</v>
      </c>
      <c r="E19" s="399" t="s">
        <v>524</v>
      </c>
      <c r="F19" s="403">
        <v>14025</v>
      </c>
      <c r="G19" s="403">
        <v>36500</v>
      </c>
      <c r="H19" s="403">
        <v>5400</v>
      </c>
      <c r="I19" s="403">
        <v>264125</v>
      </c>
      <c r="J19" s="403">
        <v>1250</v>
      </c>
      <c r="K19" s="403">
        <v>0</v>
      </c>
      <c r="L19" s="403">
        <v>2750</v>
      </c>
      <c r="M19" s="395">
        <f t="shared" si="0"/>
        <v>324050</v>
      </c>
    </row>
    <row r="20" spans="1:13">
      <c r="A20" s="390">
        <v>12</v>
      </c>
      <c r="B20" s="397" t="s">
        <v>1344</v>
      </c>
      <c r="C20" s="398" t="s">
        <v>1551</v>
      </c>
      <c r="D20" s="398" t="s">
        <v>1548</v>
      </c>
      <c r="E20" s="399" t="s">
        <v>524</v>
      </c>
      <c r="F20" s="403">
        <v>250</v>
      </c>
      <c r="G20" s="403">
        <v>750</v>
      </c>
      <c r="H20" s="403">
        <v>0</v>
      </c>
      <c r="I20" s="403">
        <v>3100</v>
      </c>
      <c r="J20" s="403">
        <v>0</v>
      </c>
      <c r="K20" s="403">
        <v>0</v>
      </c>
      <c r="L20" s="403">
        <v>0</v>
      </c>
      <c r="M20" s="395">
        <f t="shared" si="0"/>
        <v>4100</v>
      </c>
    </row>
    <row r="21" spans="1:13">
      <c r="A21" s="390">
        <v>13</v>
      </c>
      <c r="B21" s="397" t="s">
        <v>1344</v>
      </c>
      <c r="C21" s="398" t="s">
        <v>1552</v>
      </c>
      <c r="D21" s="398" t="s">
        <v>1547</v>
      </c>
      <c r="E21" s="399" t="s">
        <v>524</v>
      </c>
      <c r="F21" s="403">
        <v>0</v>
      </c>
      <c r="G21" s="403">
        <v>1250</v>
      </c>
      <c r="H21" s="403">
        <v>0</v>
      </c>
      <c r="I21" s="403">
        <v>6750</v>
      </c>
      <c r="J21" s="403">
        <v>0</v>
      </c>
      <c r="K21" s="403">
        <v>0</v>
      </c>
      <c r="L21" s="403">
        <v>0</v>
      </c>
      <c r="M21" s="395">
        <f t="shared" si="0"/>
        <v>8000</v>
      </c>
    </row>
    <row r="22" spans="1:13">
      <c r="A22" s="390">
        <v>14</v>
      </c>
      <c r="B22" s="397" t="s">
        <v>1344</v>
      </c>
      <c r="C22" s="398" t="s">
        <v>1552</v>
      </c>
      <c r="D22" s="398" t="s">
        <v>1548</v>
      </c>
      <c r="E22" s="399" t="s">
        <v>524</v>
      </c>
      <c r="F22" s="403">
        <v>13925</v>
      </c>
      <c r="G22" s="403">
        <v>24725</v>
      </c>
      <c r="H22" s="403">
        <v>10050</v>
      </c>
      <c r="I22" s="403">
        <v>187275</v>
      </c>
      <c r="J22" s="403">
        <v>0</v>
      </c>
      <c r="K22" s="403">
        <v>0</v>
      </c>
      <c r="L22" s="403">
        <v>1500</v>
      </c>
      <c r="M22" s="395">
        <f t="shared" si="0"/>
        <v>237475</v>
      </c>
    </row>
    <row r="23" spans="1:13">
      <c r="A23" s="390">
        <v>15</v>
      </c>
      <c r="B23" s="397" t="s">
        <v>1344</v>
      </c>
      <c r="C23" s="398" t="s">
        <v>1553</v>
      </c>
      <c r="D23" s="398" t="s">
        <v>1547</v>
      </c>
      <c r="E23" s="399" t="s">
        <v>524</v>
      </c>
      <c r="F23" s="403">
        <v>0</v>
      </c>
      <c r="G23" s="403">
        <v>1500</v>
      </c>
      <c r="H23" s="403">
        <v>0</v>
      </c>
      <c r="I23" s="403">
        <v>5250</v>
      </c>
      <c r="J23" s="403">
        <v>0</v>
      </c>
      <c r="K23" s="403">
        <v>0</v>
      </c>
      <c r="L23" s="403">
        <v>0</v>
      </c>
      <c r="M23" s="395">
        <f t="shared" si="0"/>
        <v>6750</v>
      </c>
    </row>
    <row r="24" spans="1:13">
      <c r="A24" s="390">
        <v>16</v>
      </c>
      <c r="B24" s="397" t="s">
        <v>1344</v>
      </c>
      <c r="C24" s="398" t="s">
        <v>1553</v>
      </c>
      <c r="D24" s="398" t="s">
        <v>1548</v>
      </c>
      <c r="E24" s="399" t="s">
        <v>524</v>
      </c>
      <c r="F24" s="403">
        <v>92000</v>
      </c>
      <c r="G24" s="403">
        <v>123150</v>
      </c>
      <c r="H24" s="403">
        <v>35400</v>
      </c>
      <c r="I24" s="403">
        <v>2123425</v>
      </c>
      <c r="J24" s="403">
        <v>8750</v>
      </c>
      <c r="K24" s="403">
        <v>0</v>
      </c>
      <c r="L24" s="403">
        <v>1750</v>
      </c>
      <c r="M24" s="395">
        <f t="shared" si="0"/>
        <v>2384475</v>
      </c>
    </row>
    <row r="25" spans="1:13">
      <c r="A25" s="390">
        <v>17</v>
      </c>
      <c r="B25" s="397" t="s">
        <v>1344</v>
      </c>
      <c r="C25" s="398" t="s">
        <v>1554</v>
      </c>
      <c r="D25" s="398" t="s">
        <v>1547</v>
      </c>
      <c r="E25" s="399" t="s">
        <v>524</v>
      </c>
      <c r="F25" s="403">
        <v>0</v>
      </c>
      <c r="G25" s="403">
        <v>0</v>
      </c>
      <c r="H25" s="403">
        <v>0</v>
      </c>
      <c r="I25" s="403">
        <v>3</v>
      </c>
      <c r="J25" s="403">
        <v>0</v>
      </c>
      <c r="K25" s="403">
        <v>0</v>
      </c>
      <c r="L25" s="403">
        <v>0</v>
      </c>
      <c r="M25" s="395">
        <f t="shared" si="0"/>
        <v>3</v>
      </c>
    </row>
    <row r="26" spans="1:13">
      <c r="A26" s="390">
        <v>18</v>
      </c>
      <c r="B26" s="397" t="s">
        <v>1344</v>
      </c>
      <c r="C26" s="398" t="s">
        <v>1554</v>
      </c>
      <c r="D26" s="398" t="s">
        <v>1548</v>
      </c>
      <c r="E26" s="399" t="s">
        <v>524</v>
      </c>
      <c r="F26" s="403">
        <v>169</v>
      </c>
      <c r="G26" s="403">
        <v>221</v>
      </c>
      <c r="H26" s="403">
        <v>31</v>
      </c>
      <c r="I26" s="403">
        <v>1281</v>
      </c>
      <c r="J26" s="403">
        <v>4</v>
      </c>
      <c r="K26" s="403">
        <v>0</v>
      </c>
      <c r="L26" s="403">
        <v>1</v>
      </c>
      <c r="M26" s="395">
        <f t="shared" si="0"/>
        <v>1707</v>
      </c>
    </row>
    <row r="27" spans="1:13">
      <c r="A27" s="390">
        <v>19</v>
      </c>
      <c r="B27" s="397" t="s">
        <v>1344</v>
      </c>
      <c r="C27" s="398" t="s">
        <v>1555</v>
      </c>
      <c r="D27" s="398" t="s">
        <v>1547</v>
      </c>
      <c r="E27" s="399" t="s">
        <v>524</v>
      </c>
      <c r="F27" s="403">
        <v>15600</v>
      </c>
      <c r="G27" s="403">
        <v>9150</v>
      </c>
      <c r="H27" s="403">
        <v>1050</v>
      </c>
      <c r="I27" s="403">
        <v>194875</v>
      </c>
      <c r="J27" s="403">
        <v>750</v>
      </c>
      <c r="K27" s="403">
        <v>0</v>
      </c>
      <c r="L27" s="403">
        <v>1500</v>
      </c>
      <c r="M27" s="395">
        <f t="shared" si="0"/>
        <v>222925</v>
      </c>
    </row>
    <row r="28" spans="1:13">
      <c r="A28" s="390">
        <v>20</v>
      </c>
      <c r="B28" s="397" t="s">
        <v>1344</v>
      </c>
      <c r="C28" s="398" t="s">
        <v>1555</v>
      </c>
      <c r="D28" s="398" t="s">
        <v>1548</v>
      </c>
      <c r="E28" s="399" t="s">
        <v>524</v>
      </c>
      <c r="F28" s="403">
        <v>500</v>
      </c>
      <c r="G28" s="403">
        <v>0</v>
      </c>
      <c r="H28" s="403">
        <v>0</v>
      </c>
      <c r="I28" s="403">
        <v>4000</v>
      </c>
      <c r="J28" s="403">
        <v>0</v>
      </c>
      <c r="K28" s="403">
        <v>0</v>
      </c>
      <c r="L28" s="403">
        <v>0</v>
      </c>
      <c r="M28" s="395">
        <f t="shared" si="0"/>
        <v>4500</v>
      </c>
    </row>
    <row r="29" spans="1:13">
      <c r="A29" s="390">
        <v>21</v>
      </c>
      <c r="B29" s="397" t="s">
        <v>1344</v>
      </c>
      <c r="C29" s="398" t="s">
        <v>1556</v>
      </c>
      <c r="D29" s="398" t="s">
        <v>1546</v>
      </c>
      <c r="E29" s="399" t="s">
        <v>524</v>
      </c>
      <c r="F29" s="403">
        <v>5925</v>
      </c>
      <c r="G29" s="403">
        <v>5175</v>
      </c>
      <c r="H29" s="403">
        <v>1800</v>
      </c>
      <c r="I29" s="403">
        <v>117375</v>
      </c>
      <c r="J29" s="403">
        <v>0</v>
      </c>
      <c r="K29" s="403">
        <v>0</v>
      </c>
      <c r="L29" s="403">
        <v>1750</v>
      </c>
      <c r="M29" s="395">
        <f t="shared" si="0"/>
        <v>132025</v>
      </c>
    </row>
    <row r="30" spans="1:13">
      <c r="A30" s="390">
        <v>22</v>
      </c>
      <c r="B30" s="397" t="s">
        <v>1344</v>
      </c>
      <c r="C30" s="398" t="s">
        <v>1556</v>
      </c>
      <c r="D30" s="398" t="s">
        <v>1547</v>
      </c>
      <c r="E30" s="399" t="s">
        <v>524</v>
      </c>
      <c r="F30" s="403">
        <v>19625</v>
      </c>
      <c r="G30" s="403">
        <v>21000</v>
      </c>
      <c r="H30" s="403">
        <v>900</v>
      </c>
      <c r="I30" s="403">
        <v>363525</v>
      </c>
      <c r="J30" s="403">
        <v>0</v>
      </c>
      <c r="K30" s="403">
        <v>0</v>
      </c>
      <c r="L30" s="403">
        <v>5500</v>
      </c>
      <c r="M30" s="395">
        <f t="shared" si="0"/>
        <v>410550</v>
      </c>
    </row>
    <row r="31" spans="1:13">
      <c r="A31" s="390">
        <v>23</v>
      </c>
      <c r="B31" s="397" t="s">
        <v>1344</v>
      </c>
      <c r="C31" s="398" t="s">
        <v>1556</v>
      </c>
      <c r="D31" s="398" t="s">
        <v>1548</v>
      </c>
      <c r="E31" s="399" t="s">
        <v>524</v>
      </c>
      <c r="F31" s="403">
        <v>750</v>
      </c>
      <c r="G31" s="403">
        <v>0</v>
      </c>
      <c r="H31" s="403">
        <v>0</v>
      </c>
      <c r="I31" s="403">
        <v>11500</v>
      </c>
      <c r="J31" s="403">
        <v>0</v>
      </c>
      <c r="K31" s="403">
        <v>0</v>
      </c>
      <c r="L31" s="403">
        <v>0</v>
      </c>
      <c r="M31" s="395">
        <f t="shared" si="0"/>
        <v>12250</v>
      </c>
    </row>
    <row r="32" spans="1:13">
      <c r="A32" s="390">
        <v>24</v>
      </c>
      <c r="B32" s="397" t="s">
        <v>1344</v>
      </c>
      <c r="C32" s="398" t="s">
        <v>1557</v>
      </c>
      <c r="D32" s="398" t="s">
        <v>1546</v>
      </c>
      <c r="E32" s="399" t="s">
        <v>524</v>
      </c>
      <c r="F32" s="403">
        <v>4.5</v>
      </c>
      <c r="G32" s="403">
        <v>4.5</v>
      </c>
      <c r="H32" s="403">
        <v>0</v>
      </c>
      <c r="I32" s="403">
        <v>10.5</v>
      </c>
      <c r="J32" s="403">
        <v>0</v>
      </c>
      <c r="K32" s="403">
        <v>0</v>
      </c>
      <c r="L32" s="403">
        <v>0</v>
      </c>
      <c r="M32" s="395">
        <f t="shared" si="0"/>
        <v>19.5</v>
      </c>
    </row>
    <row r="33" spans="1:13">
      <c r="A33" s="390">
        <v>25</v>
      </c>
      <c r="B33" s="397" t="s">
        <v>1344</v>
      </c>
      <c r="C33" s="398" t="s">
        <v>1557</v>
      </c>
      <c r="D33" s="398" t="s">
        <v>1547</v>
      </c>
      <c r="E33" s="399" t="s">
        <v>524</v>
      </c>
      <c r="F33" s="403">
        <v>76.5</v>
      </c>
      <c r="G33" s="403">
        <v>198</v>
      </c>
      <c r="H33" s="403">
        <v>13.5</v>
      </c>
      <c r="I33" s="403">
        <v>490.5</v>
      </c>
      <c r="J33" s="403">
        <v>9</v>
      </c>
      <c r="K33" s="403">
        <v>0</v>
      </c>
      <c r="L33" s="403">
        <v>3</v>
      </c>
      <c r="M33" s="395">
        <f t="shared" si="0"/>
        <v>790.5</v>
      </c>
    </row>
    <row r="34" spans="1:13">
      <c r="A34" s="390">
        <v>26</v>
      </c>
      <c r="B34" s="397" t="s">
        <v>1344</v>
      </c>
      <c r="C34" s="398" t="s">
        <v>1557</v>
      </c>
      <c r="D34" s="398" t="s">
        <v>1548</v>
      </c>
      <c r="E34" s="399" t="s">
        <v>524</v>
      </c>
      <c r="F34" s="403">
        <v>0</v>
      </c>
      <c r="G34" s="403">
        <v>0</v>
      </c>
      <c r="H34" s="403">
        <v>0</v>
      </c>
      <c r="I34" s="403">
        <v>31.5</v>
      </c>
      <c r="J34" s="403">
        <v>0</v>
      </c>
      <c r="K34" s="403">
        <v>0</v>
      </c>
      <c r="L34" s="403">
        <v>0</v>
      </c>
      <c r="M34" s="395">
        <f t="shared" si="0"/>
        <v>31.5</v>
      </c>
    </row>
    <row r="35" spans="1:13">
      <c r="A35" s="390">
        <v>27</v>
      </c>
      <c r="B35" s="397" t="s">
        <v>1344</v>
      </c>
      <c r="C35" s="398" t="s">
        <v>1558</v>
      </c>
      <c r="D35" s="398" t="s">
        <v>1546</v>
      </c>
      <c r="E35" s="399" t="s">
        <v>524</v>
      </c>
      <c r="F35" s="403">
        <v>0</v>
      </c>
      <c r="G35" s="403">
        <v>0</v>
      </c>
      <c r="H35" s="403">
        <v>0</v>
      </c>
      <c r="I35" s="403">
        <v>6</v>
      </c>
      <c r="J35" s="403">
        <v>0</v>
      </c>
      <c r="K35" s="403">
        <v>0</v>
      </c>
      <c r="L35" s="403">
        <v>0</v>
      </c>
      <c r="M35" s="395">
        <f t="shared" si="0"/>
        <v>6</v>
      </c>
    </row>
    <row r="36" spans="1:13">
      <c r="A36" s="390">
        <v>28</v>
      </c>
      <c r="B36" s="397" t="s">
        <v>1344</v>
      </c>
      <c r="C36" s="398" t="s">
        <v>1558</v>
      </c>
      <c r="D36" s="398" t="s">
        <v>1547</v>
      </c>
      <c r="E36" s="399" t="s">
        <v>524</v>
      </c>
      <c r="F36" s="403">
        <v>46</v>
      </c>
      <c r="G36" s="403">
        <v>22</v>
      </c>
      <c r="H36" s="403">
        <v>0</v>
      </c>
      <c r="I36" s="403">
        <v>276</v>
      </c>
      <c r="J36" s="403">
        <v>0</v>
      </c>
      <c r="K36" s="403">
        <v>0</v>
      </c>
      <c r="L36" s="403">
        <v>0</v>
      </c>
      <c r="M36" s="395">
        <f t="shared" si="0"/>
        <v>344</v>
      </c>
    </row>
    <row r="37" spans="1:13">
      <c r="A37" s="390">
        <v>29</v>
      </c>
      <c r="B37" s="397" t="s">
        <v>1344</v>
      </c>
      <c r="C37" s="398" t="s">
        <v>1558</v>
      </c>
      <c r="D37" s="398" t="s">
        <v>1548</v>
      </c>
      <c r="E37" s="399" t="s">
        <v>524</v>
      </c>
      <c r="F37" s="403">
        <v>2</v>
      </c>
      <c r="G37" s="403">
        <v>0</v>
      </c>
      <c r="H37" s="403">
        <v>0</v>
      </c>
      <c r="I37" s="403">
        <v>4</v>
      </c>
      <c r="J37" s="403">
        <v>0</v>
      </c>
      <c r="K37" s="403">
        <v>0</v>
      </c>
      <c r="L37" s="403">
        <v>0</v>
      </c>
      <c r="M37" s="395">
        <f t="shared" si="0"/>
        <v>6</v>
      </c>
    </row>
    <row r="38" spans="1:13">
      <c r="A38" s="390">
        <v>30</v>
      </c>
      <c r="B38" s="397" t="s">
        <v>1344</v>
      </c>
      <c r="C38" s="398" t="s">
        <v>1559</v>
      </c>
      <c r="D38" s="398" t="s">
        <v>1546</v>
      </c>
      <c r="E38" s="399" t="s">
        <v>524</v>
      </c>
      <c r="F38" s="403">
        <v>795</v>
      </c>
      <c r="G38" s="403">
        <v>1470</v>
      </c>
      <c r="H38" s="403">
        <v>150</v>
      </c>
      <c r="I38" s="403">
        <v>3975</v>
      </c>
      <c r="J38" s="403">
        <v>45</v>
      </c>
      <c r="K38" s="403">
        <v>0</v>
      </c>
      <c r="L38" s="403">
        <v>0</v>
      </c>
      <c r="M38" s="395">
        <f t="shared" si="0"/>
        <v>6435</v>
      </c>
    </row>
    <row r="39" spans="1:13">
      <c r="A39" s="390">
        <v>31</v>
      </c>
      <c r="B39" s="397" t="s">
        <v>1344</v>
      </c>
      <c r="C39" s="398" t="s">
        <v>1559</v>
      </c>
      <c r="D39" s="398" t="s">
        <v>1547</v>
      </c>
      <c r="E39" s="399" t="s">
        <v>524</v>
      </c>
      <c r="F39" s="403">
        <v>8730</v>
      </c>
      <c r="G39" s="403">
        <v>13545</v>
      </c>
      <c r="H39" s="403">
        <v>1560</v>
      </c>
      <c r="I39" s="403">
        <v>38340</v>
      </c>
      <c r="J39" s="403">
        <v>615</v>
      </c>
      <c r="K39" s="403">
        <v>0</v>
      </c>
      <c r="L39" s="403">
        <v>105</v>
      </c>
      <c r="M39" s="395">
        <f t="shared" si="0"/>
        <v>62895</v>
      </c>
    </row>
    <row r="40" spans="1:13">
      <c r="A40" s="390">
        <v>32</v>
      </c>
      <c r="B40" s="397" t="s">
        <v>1344</v>
      </c>
      <c r="C40" s="398" t="s">
        <v>1559</v>
      </c>
      <c r="D40" s="398" t="s">
        <v>1548</v>
      </c>
      <c r="E40" s="399" t="s">
        <v>524</v>
      </c>
      <c r="F40" s="403">
        <v>420</v>
      </c>
      <c r="G40" s="403">
        <v>330</v>
      </c>
      <c r="H40" s="403">
        <v>0</v>
      </c>
      <c r="I40" s="403">
        <v>690</v>
      </c>
      <c r="J40" s="403">
        <v>0</v>
      </c>
      <c r="K40" s="403">
        <v>0</v>
      </c>
      <c r="L40" s="403">
        <v>0</v>
      </c>
      <c r="M40" s="395">
        <f t="shared" si="0"/>
        <v>1440</v>
      </c>
    </row>
    <row r="41" spans="1:13">
      <c r="A41" s="390">
        <v>33</v>
      </c>
      <c r="B41" s="397" t="s">
        <v>1344</v>
      </c>
      <c r="C41" s="398" t="s">
        <v>1560</v>
      </c>
      <c r="D41" s="398" t="s">
        <v>1546</v>
      </c>
      <c r="E41" s="399" t="s">
        <v>524</v>
      </c>
      <c r="F41" s="403">
        <v>12</v>
      </c>
      <c r="G41" s="403">
        <v>0</v>
      </c>
      <c r="H41" s="403">
        <v>0</v>
      </c>
      <c r="I41" s="403">
        <v>24</v>
      </c>
      <c r="J41" s="403">
        <v>0</v>
      </c>
      <c r="K41" s="403">
        <v>0</v>
      </c>
      <c r="L41" s="403">
        <v>0</v>
      </c>
      <c r="M41" s="395">
        <f t="shared" si="0"/>
        <v>36</v>
      </c>
    </row>
    <row r="42" spans="1:13">
      <c r="A42" s="390">
        <v>34</v>
      </c>
      <c r="B42" s="397" t="s">
        <v>1344</v>
      </c>
      <c r="C42" s="398" t="s">
        <v>1560</v>
      </c>
      <c r="D42" s="398" t="s">
        <v>1547</v>
      </c>
      <c r="E42" s="399" t="s">
        <v>524</v>
      </c>
      <c r="F42" s="403">
        <v>408</v>
      </c>
      <c r="G42" s="403">
        <v>543</v>
      </c>
      <c r="H42" s="403">
        <v>60</v>
      </c>
      <c r="I42" s="403">
        <v>1752</v>
      </c>
      <c r="J42" s="403">
        <v>9</v>
      </c>
      <c r="K42" s="403">
        <v>0</v>
      </c>
      <c r="L42" s="403">
        <v>21</v>
      </c>
      <c r="M42" s="395">
        <f t="shared" si="0"/>
        <v>2793</v>
      </c>
    </row>
    <row r="43" spans="1:13">
      <c r="A43" s="390">
        <v>35</v>
      </c>
      <c r="B43" s="397" t="s">
        <v>1344</v>
      </c>
      <c r="C43" s="398" t="s">
        <v>1560</v>
      </c>
      <c r="D43" s="398" t="s">
        <v>1548</v>
      </c>
      <c r="E43" s="399" t="s">
        <v>524</v>
      </c>
      <c r="F43" s="403">
        <v>9</v>
      </c>
      <c r="G43" s="403">
        <v>18</v>
      </c>
      <c r="H43" s="403">
        <v>0</v>
      </c>
      <c r="I43" s="403">
        <v>27</v>
      </c>
      <c r="J43" s="403">
        <v>0</v>
      </c>
      <c r="K43" s="403">
        <v>0</v>
      </c>
      <c r="L43" s="403">
        <v>0</v>
      </c>
      <c r="M43" s="395">
        <f t="shared" si="0"/>
        <v>54</v>
      </c>
    </row>
    <row r="44" spans="1:13">
      <c r="A44" s="390">
        <v>36</v>
      </c>
      <c r="B44" s="397" t="s">
        <v>1344</v>
      </c>
      <c r="C44" s="398" t="s">
        <v>1561</v>
      </c>
      <c r="D44" s="398" t="s">
        <v>1547</v>
      </c>
      <c r="E44" s="399" t="s">
        <v>524</v>
      </c>
      <c r="F44" s="403">
        <v>0</v>
      </c>
      <c r="G44" s="403">
        <v>0</v>
      </c>
      <c r="H44" s="403">
        <v>0</v>
      </c>
      <c r="I44" s="403">
        <v>12</v>
      </c>
      <c r="J44" s="403">
        <v>0</v>
      </c>
      <c r="K44" s="403">
        <v>0</v>
      </c>
      <c r="L44" s="403">
        <v>0</v>
      </c>
      <c r="M44" s="395">
        <f t="shared" si="0"/>
        <v>12</v>
      </c>
    </row>
    <row r="45" spans="1:13">
      <c r="A45" s="390">
        <v>37</v>
      </c>
      <c r="B45" s="397" t="s">
        <v>1344</v>
      </c>
      <c r="C45" s="398" t="s">
        <v>1561</v>
      </c>
      <c r="D45" s="398" t="s">
        <v>1548</v>
      </c>
      <c r="E45" s="399" t="s">
        <v>524</v>
      </c>
      <c r="F45" s="403">
        <v>159</v>
      </c>
      <c r="G45" s="403">
        <v>252</v>
      </c>
      <c r="H45" s="403">
        <v>18</v>
      </c>
      <c r="I45" s="403">
        <v>627</v>
      </c>
      <c r="J45" s="403">
        <v>9</v>
      </c>
      <c r="K45" s="403">
        <v>0</v>
      </c>
      <c r="L45" s="403">
        <v>0</v>
      </c>
      <c r="M45" s="395">
        <f t="shared" si="0"/>
        <v>1065</v>
      </c>
    </row>
    <row r="46" spans="1:13">
      <c r="A46" s="390">
        <v>38</v>
      </c>
      <c r="B46" s="397" t="s">
        <v>1344</v>
      </c>
      <c r="C46" s="398" t="s">
        <v>1562</v>
      </c>
      <c r="D46" s="398" t="s">
        <v>1546</v>
      </c>
      <c r="E46" s="399" t="s">
        <v>524</v>
      </c>
      <c r="F46" s="403">
        <v>0</v>
      </c>
      <c r="G46" s="403">
        <v>0</v>
      </c>
      <c r="H46" s="403">
        <v>0</v>
      </c>
      <c r="I46" s="403">
        <v>180</v>
      </c>
      <c r="J46" s="403">
        <v>0</v>
      </c>
      <c r="K46" s="403">
        <v>0</v>
      </c>
      <c r="L46" s="403">
        <v>0</v>
      </c>
      <c r="M46" s="395">
        <f t="shared" si="0"/>
        <v>180</v>
      </c>
    </row>
    <row r="47" spans="1:13">
      <c r="A47" s="390">
        <v>39</v>
      </c>
      <c r="B47" s="397" t="s">
        <v>1344</v>
      </c>
      <c r="C47" s="398" t="s">
        <v>1562</v>
      </c>
      <c r="D47" s="398" t="s">
        <v>1548</v>
      </c>
      <c r="E47" s="399" t="s">
        <v>524</v>
      </c>
      <c r="F47" s="403">
        <v>5040</v>
      </c>
      <c r="G47" s="403">
        <v>4050</v>
      </c>
      <c r="H47" s="403">
        <v>720</v>
      </c>
      <c r="I47" s="403">
        <v>11160</v>
      </c>
      <c r="J47" s="403">
        <v>90</v>
      </c>
      <c r="K47" s="403">
        <v>0</v>
      </c>
      <c r="L47" s="403">
        <v>0</v>
      </c>
      <c r="M47" s="395">
        <f t="shared" si="0"/>
        <v>21060</v>
      </c>
    </row>
    <row r="48" spans="1:13">
      <c r="A48" s="390">
        <v>40</v>
      </c>
      <c r="B48" s="397" t="s">
        <v>1344</v>
      </c>
      <c r="C48" s="398" t="s">
        <v>1563</v>
      </c>
      <c r="D48" s="398" t="s">
        <v>1547</v>
      </c>
      <c r="E48" s="399" t="s">
        <v>524</v>
      </c>
      <c r="F48" s="403">
        <v>0</v>
      </c>
      <c r="G48" s="403">
        <v>0</v>
      </c>
      <c r="H48" s="403">
        <v>0</v>
      </c>
      <c r="I48" s="403">
        <v>13074.25</v>
      </c>
      <c r="J48" s="403">
        <v>0</v>
      </c>
      <c r="K48" s="403">
        <v>0</v>
      </c>
      <c r="L48" s="403">
        <v>0</v>
      </c>
      <c r="M48" s="395">
        <f t="shared" si="0"/>
        <v>13074.25</v>
      </c>
    </row>
    <row r="49" spans="1:13">
      <c r="A49" s="390">
        <v>41</v>
      </c>
      <c r="B49" s="397" t="s">
        <v>1344</v>
      </c>
      <c r="C49" s="398" t="s">
        <v>1564</v>
      </c>
      <c r="D49" s="398" t="s">
        <v>1546</v>
      </c>
      <c r="E49" s="399" t="s">
        <v>524</v>
      </c>
      <c r="F49" s="403">
        <v>1135</v>
      </c>
      <c r="G49" s="403">
        <v>1385</v>
      </c>
      <c r="H49" s="403">
        <v>105</v>
      </c>
      <c r="I49" s="403">
        <v>5565</v>
      </c>
      <c r="J49" s="403">
        <v>65</v>
      </c>
      <c r="K49" s="403">
        <v>0</v>
      </c>
      <c r="L49" s="403">
        <v>45</v>
      </c>
      <c r="M49" s="395">
        <f t="shared" si="0"/>
        <v>8300</v>
      </c>
    </row>
    <row r="50" spans="1:13">
      <c r="A50" s="390">
        <v>42</v>
      </c>
      <c r="B50" s="397" t="s">
        <v>1344</v>
      </c>
      <c r="C50" s="398" t="s">
        <v>1564</v>
      </c>
      <c r="D50" s="398" t="s">
        <v>1547</v>
      </c>
      <c r="E50" s="399" t="s">
        <v>524</v>
      </c>
      <c r="F50" s="403">
        <v>390</v>
      </c>
      <c r="G50" s="403">
        <v>595</v>
      </c>
      <c r="H50" s="403">
        <v>70</v>
      </c>
      <c r="I50" s="403">
        <v>1775</v>
      </c>
      <c r="J50" s="403">
        <v>0</v>
      </c>
      <c r="K50" s="403">
        <v>0</v>
      </c>
      <c r="L50" s="403">
        <v>30</v>
      </c>
      <c r="M50" s="395">
        <f t="shared" si="0"/>
        <v>2860</v>
      </c>
    </row>
    <row r="51" spans="1:13">
      <c r="A51" s="390">
        <v>43</v>
      </c>
      <c r="B51" s="397" t="s">
        <v>1344</v>
      </c>
      <c r="C51" s="398" t="s">
        <v>1564</v>
      </c>
      <c r="D51" s="398" t="s">
        <v>1548</v>
      </c>
      <c r="E51" s="399" t="s">
        <v>524</v>
      </c>
      <c r="F51" s="403">
        <v>25</v>
      </c>
      <c r="G51" s="403">
        <v>60</v>
      </c>
      <c r="H51" s="403">
        <v>15</v>
      </c>
      <c r="I51" s="403">
        <v>75</v>
      </c>
      <c r="J51" s="403">
        <v>0</v>
      </c>
      <c r="K51" s="403">
        <v>0</v>
      </c>
      <c r="L51" s="403">
        <v>0</v>
      </c>
      <c r="M51" s="395">
        <f t="shared" si="0"/>
        <v>175</v>
      </c>
    </row>
    <row r="52" spans="1:13">
      <c r="A52" s="390">
        <v>44</v>
      </c>
      <c r="B52" s="397" t="s">
        <v>1344</v>
      </c>
      <c r="C52" s="398" t="s">
        <v>1565</v>
      </c>
      <c r="D52" s="398" t="s">
        <v>1546</v>
      </c>
      <c r="E52" s="399" t="s">
        <v>524</v>
      </c>
      <c r="F52" s="403">
        <v>0</v>
      </c>
      <c r="G52" s="403">
        <v>0</v>
      </c>
      <c r="H52" s="403">
        <v>0</v>
      </c>
      <c r="I52" s="403">
        <v>1500</v>
      </c>
      <c r="J52" s="403">
        <v>0</v>
      </c>
      <c r="K52" s="403">
        <v>0</v>
      </c>
      <c r="L52" s="403">
        <v>0</v>
      </c>
      <c r="M52" s="395">
        <f t="shared" si="0"/>
        <v>1500</v>
      </c>
    </row>
    <row r="53" spans="1:13">
      <c r="A53" s="390">
        <v>45</v>
      </c>
      <c r="B53" s="397" t="s">
        <v>1344</v>
      </c>
      <c r="C53" s="398" t="s">
        <v>1565</v>
      </c>
      <c r="D53" s="398" t="s">
        <v>1547</v>
      </c>
      <c r="E53" s="399" t="s">
        <v>524</v>
      </c>
      <c r="F53" s="403">
        <v>18875</v>
      </c>
      <c r="G53" s="403">
        <v>14400</v>
      </c>
      <c r="H53" s="403">
        <v>3225</v>
      </c>
      <c r="I53" s="403">
        <v>324050</v>
      </c>
      <c r="J53" s="403">
        <v>750</v>
      </c>
      <c r="K53" s="403">
        <v>0</v>
      </c>
      <c r="L53" s="403">
        <v>500</v>
      </c>
      <c r="M53" s="395">
        <f t="shared" si="0"/>
        <v>361800</v>
      </c>
    </row>
    <row r="54" spans="1:13">
      <c r="A54" s="390">
        <v>46</v>
      </c>
      <c r="B54" s="397" t="s">
        <v>1344</v>
      </c>
      <c r="C54" s="398" t="s">
        <v>1565</v>
      </c>
      <c r="D54" s="398" t="s">
        <v>1548</v>
      </c>
      <c r="E54" s="399" t="s">
        <v>524</v>
      </c>
      <c r="F54" s="403">
        <v>0</v>
      </c>
      <c r="G54" s="403">
        <v>375</v>
      </c>
      <c r="H54" s="403">
        <v>0</v>
      </c>
      <c r="I54" s="403">
        <v>1750</v>
      </c>
      <c r="J54" s="403">
        <v>0</v>
      </c>
      <c r="K54" s="403">
        <v>0</v>
      </c>
      <c r="L54" s="403">
        <v>0</v>
      </c>
      <c r="M54" s="395">
        <f t="shared" si="0"/>
        <v>2125</v>
      </c>
    </row>
    <row r="55" spans="1:13">
      <c r="A55" s="390">
        <v>47</v>
      </c>
      <c r="B55" s="397" t="s">
        <v>1344</v>
      </c>
      <c r="C55" s="398" t="s">
        <v>1566</v>
      </c>
      <c r="D55" s="398" t="s">
        <v>1546</v>
      </c>
      <c r="E55" s="399" t="s">
        <v>524</v>
      </c>
      <c r="F55" s="403">
        <v>2</v>
      </c>
      <c r="G55" s="403">
        <v>6</v>
      </c>
      <c r="H55" s="403">
        <v>0</v>
      </c>
      <c r="I55" s="403">
        <v>4</v>
      </c>
      <c r="J55" s="403">
        <v>0</v>
      </c>
      <c r="K55" s="403">
        <v>0</v>
      </c>
      <c r="L55" s="403">
        <v>0</v>
      </c>
      <c r="M55" s="395">
        <f t="shared" si="0"/>
        <v>12</v>
      </c>
    </row>
    <row r="56" spans="1:13">
      <c r="A56" s="390">
        <v>48</v>
      </c>
      <c r="B56" s="397" t="s">
        <v>1344</v>
      </c>
      <c r="C56" s="398" t="s">
        <v>1566</v>
      </c>
      <c r="D56" s="398" t="s">
        <v>1547</v>
      </c>
      <c r="E56" s="399" t="s">
        <v>524</v>
      </c>
      <c r="F56" s="403">
        <v>274</v>
      </c>
      <c r="G56" s="403">
        <v>536</v>
      </c>
      <c r="H56" s="403">
        <v>54</v>
      </c>
      <c r="I56" s="403">
        <v>1996</v>
      </c>
      <c r="J56" s="403">
        <v>34</v>
      </c>
      <c r="K56" s="403">
        <v>0</v>
      </c>
      <c r="L56" s="403">
        <v>8</v>
      </c>
      <c r="M56" s="395">
        <f t="shared" si="0"/>
        <v>2902</v>
      </c>
    </row>
    <row r="57" spans="1:13">
      <c r="A57" s="390">
        <v>49</v>
      </c>
      <c r="B57" s="397" t="s">
        <v>1344</v>
      </c>
      <c r="C57" s="398" t="s">
        <v>1566</v>
      </c>
      <c r="D57" s="398" t="s">
        <v>1548</v>
      </c>
      <c r="E57" s="399" t="s">
        <v>524</v>
      </c>
      <c r="F57" s="403">
        <v>8</v>
      </c>
      <c r="G57" s="403">
        <v>0</v>
      </c>
      <c r="H57" s="403">
        <v>0</v>
      </c>
      <c r="I57" s="403">
        <v>62</v>
      </c>
      <c r="J57" s="403">
        <v>0</v>
      </c>
      <c r="K57" s="403">
        <v>0</v>
      </c>
      <c r="L57" s="403">
        <v>0</v>
      </c>
      <c r="M57" s="395">
        <f t="shared" si="0"/>
        <v>70</v>
      </c>
    </row>
    <row r="58" spans="1:13">
      <c r="A58" s="390">
        <v>50</v>
      </c>
      <c r="B58" s="397" t="s">
        <v>1344</v>
      </c>
      <c r="C58" s="398" t="s">
        <v>1567</v>
      </c>
      <c r="D58" s="398" t="s">
        <v>1546</v>
      </c>
      <c r="E58" s="399" t="s">
        <v>524</v>
      </c>
      <c r="F58" s="403">
        <v>60</v>
      </c>
      <c r="G58" s="403">
        <v>0</v>
      </c>
      <c r="H58" s="403">
        <v>0</v>
      </c>
      <c r="I58" s="403">
        <v>120</v>
      </c>
      <c r="J58" s="403">
        <v>0</v>
      </c>
      <c r="K58" s="403">
        <v>0</v>
      </c>
      <c r="L58" s="403">
        <v>0</v>
      </c>
      <c r="M58" s="395">
        <f t="shared" si="0"/>
        <v>180</v>
      </c>
    </row>
    <row r="59" spans="1:13">
      <c r="A59" s="390">
        <v>51</v>
      </c>
      <c r="B59" s="397" t="s">
        <v>1344</v>
      </c>
      <c r="C59" s="398" t="s">
        <v>1567</v>
      </c>
      <c r="D59" s="398" t="s">
        <v>1547</v>
      </c>
      <c r="E59" s="399" t="s">
        <v>524</v>
      </c>
      <c r="F59" s="403">
        <v>2400</v>
      </c>
      <c r="G59" s="403">
        <v>6240</v>
      </c>
      <c r="H59" s="403">
        <v>900</v>
      </c>
      <c r="I59" s="403">
        <v>14655</v>
      </c>
      <c r="J59" s="403">
        <v>90</v>
      </c>
      <c r="K59" s="403">
        <v>0</v>
      </c>
      <c r="L59" s="403">
        <v>120</v>
      </c>
      <c r="M59" s="395">
        <f t="shared" si="0"/>
        <v>24405</v>
      </c>
    </row>
    <row r="60" spans="1:13">
      <c r="A60" s="390">
        <v>52</v>
      </c>
      <c r="B60" s="397" t="s">
        <v>1344</v>
      </c>
      <c r="C60" s="398" t="s">
        <v>1567</v>
      </c>
      <c r="D60" s="398" t="s">
        <v>1548</v>
      </c>
      <c r="E60" s="399" t="s">
        <v>524</v>
      </c>
      <c r="F60" s="403">
        <v>7935</v>
      </c>
      <c r="G60" s="403">
        <v>18150</v>
      </c>
      <c r="H60" s="403">
        <v>2970</v>
      </c>
      <c r="I60" s="403">
        <v>65475</v>
      </c>
      <c r="J60" s="403">
        <v>360</v>
      </c>
      <c r="K60" s="403">
        <v>0</v>
      </c>
      <c r="L60" s="403">
        <v>300</v>
      </c>
      <c r="M60" s="395">
        <f t="shared" si="0"/>
        <v>95190</v>
      </c>
    </row>
    <row r="61" spans="1:13">
      <c r="A61" s="390">
        <v>53</v>
      </c>
      <c r="B61" s="397" t="s">
        <v>1344</v>
      </c>
      <c r="C61" s="398" t="s">
        <v>1568</v>
      </c>
      <c r="D61" s="398" t="s">
        <v>1546</v>
      </c>
      <c r="E61" s="399" t="s">
        <v>524</v>
      </c>
      <c r="F61" s="403">
        <v>65</v>
      </c>
      <c r="G61" s="403">
        <v>0</v>
      </c>
      <c r="H61" s="403">
        <v>0</v>
      </c>
      <c r="I61" s="403">
        <v>32.5</v>
      </c>
      <c r="J61" s="403">
        <v>0</v>
      </c>
      <c r="K61" s="403">
        <v>0</v>
      </c>
      <c r="L61" s="403">
        <v>0</v>
      </c>
      <c r="M61" s="395">
        <f t="shared" si="0"/>
        <v>97.5</v>
      </c>
    </row>
    <row r="62" spans="1:13">
      <c r="A62" s="390">
        <v>54</v>
      </c>
      <c r="B62" s="397" t="s">
        <v>1344</v>
      </c>
      <c r="C62" s="398" t="s">
        <v>1568</v>
      </c>
      <c r="D62" s="398" t="s">
        <v>1547</v>
      </c>
      <c r="E62" s="399" t="s">
        <v>524</v>
      </c>
      <c r="F62" s="403">
        <v>860</v>
      </c>
      <c r="G62" s="403">
        <v>1010</v>
      </c>
      <c r="H62" s="403">
        <v>0</v>
      </c>
      <c r="I62" s="403">
        <v>3835</v>
      </c>
      <c r="J62" s="403">
        <v>97.5</v>
      </c>
      <c r="K62" s="403">
        <v>0</v>
      </c>
      <c r="L62" s="403">
        <v>0</v>
      </c>
      <c r="M62" s="395">
        <f t="shared" si="0"/>
        <v>5802.5</v>
      </c>
    </row>
    <row r="63" spans="1:13">
      <c r="A63" s="390">
        <v>55</v>
      </c>
      <c r="B63" s="397" t="s">
        <v>1344</v>
      </c>
      <c r="C63" s="398" t="s">
        <v>1568</v>
      </c>
      <c r="D63" s="398" t="s">
        <v>1548</v>
      </c>
      <c r="E63" s="399" t="s">
        <v>524</v>
      </c>
      <c r="F63" s="403">
        <v>265</v>
      </c>
      <c r="G63" s="403">
        <v>617.5</v>
      </c>
      <c r="H63" s="403">
        <v>195</v>
      </c>
      <c r="I63" s="403">
        <v>910</v>
      </c>
      <c r="J63" s="403">
        <v>0</v>
      </c>
      <c r="K63" s="403">
        <v>0</v>
      </c>
      <c r="L63" s="403">
        <v>0</v>
      </c>
      <c r="M63" s="395">
        <f t="shared" si="0"/>
        <v>1987.5</v>
      </c>
    </row>
    <row r="64" spans="1:13">
      <c r="A64" s="390">
        <v>56</v>
      </c>
      <c r="B64" s="397" t="s">
        <v>1344</v>
      </c>
      <c r="C64" s="398" t="s">
        <v>1569</v>
      </c>
      <c r="D64" s="398" t="s">
        <v>1546</v>
      </c>
      <c r="E64" s="399" t="s">
        <v>524</v>
      </c>
      <c r="F64" s="403">
        <v>10</v>
      </c>
      <c r="G64" s="403">
        <v>0</v>
      </c>
      <c r="H64" s="403">
        <v>0</v>
      </c>
      <c r="I64" s="403">
        <v>90</v>
      </c>
      <c r="J64" s="403">
        <v>0</v>
      </c>
      <c r="K64" s="403">
        <v>0</v>
      </c>
      <c r="L64" s="403">
        <v>0</v>
      </c>
      <c r="M64" s="395">
        <f t="shared" si="0"/>
        <v>100</v>
      </c>
    </row>
    <row r="65" spans="1:13">
      <c r="A65" s="390">
        <v>57</v>
      </c>
      <c r="B65" s="397" t="s">
        <v>1344</v>
      </c>
      <c r="C65" s="398" t="s">
        <v>1569</v>
      </c>
      <c r="D65" s="398" t="s">
        <v>1547</v>
      </c>
      <c r="E65" s="399" t="s">
        <v>524</v>
      </c>
      <c r="F65" s="403">
        <v>380</v>
      </c>
      <c r="G65" s="403">
        <v>810</v>
      </c>
      <c r="H65" s="403">
        <v>80</v>
      </c>
      <c r="I65" s="403">
        <v>2900</v>
      </c>
      <c r="J65" s="403">
        <v>0</v>
      </c>
      <c r="K65" s="403">
        <v>0</v>
      </c>
      <c r="L65" s="403">
        <v>0</v>
      </c>
      <c r="M65" s="395">
        <f t="shared" si="0"/>
        <v>4170</v>
      </c>
    </row>
    <row r="66" spans="1:13">
      <c r="A66" s="390">
        <v>58</v>
      </c>
      <c r="B66" s="397" t="s">
        <v>1344</v>
      </c>
      <c r="C66" s="398" t="s">
        <v>1569</v>
      </c>
      <c r="D66" s="398" t="s">
        <v>1548</v>
      </c>
      <c r="E66" s="399" t="s">
        <v>524</v>
      </c>
      <c r="F66" s="403">
        <v>0</v>
      </c>
      <c r="G66" s="403">
        <v>0</v>
      </c>
      <c r="H66" s="403">
        <v>30</v>
      </c>
      <c r="I66" s="403">
        <v>30</v>
      </c>
      <c r="J66" s="403">
        <v>0</v>
      </c>
      <c r="K66" s="403">
        <v>0</v>
      </c>
      <c r="L66" s="403">
        <v>0</v>
      </c>
      <c r="M66" s="395">
        <f t="shared" si="0"/>
        <v>60</v>
      </c>
    </row>
    <row r="67" spans="1:13">
      <c r="A67" s="390">
        <v>59</v>
      </c>
      <c r="B67" s="397" t="s">
        <v>1344</v>
      </c>
      <c r="C67" s="398" t="s">
        <v>1570</v>
      </c>
      <c r="D67" s="398" t="s">
        <v>1546</v>
      </c>
      <c r="E67" s="399" t="s">
        <v>524</v>
      </c>
      <c r="F67" s="403">
        <v>2370</v>
      </c>
      <c r="G67" s="403">
        <v>1830</v>
      </c>
      <c r="H67" s="403">
        <v>0</v>
      </c>
      <c r="I67" s="403">
        <v>8700</v>
      </c>
      <c r="J67" s="403">
        <v>90</v>
      </c>
      <c r="K67" s="403">
        <v>0</v>
      </c>
      <c r="L67" s="403">
        <v>0</v>
      </c>
      <c r="M67" s="395">
        <f t="shared" si="0"/>
        <v>12990</v>
      </c>
    </row>
    <row r="68" spans="1:13">
      <c r="A68" s="390">
        <v>60</v>
      </c>
      <c r="B68" s="397" t="s">
        <v>1344</v>
      </c>
      <c r="C68" s="398" t="s">
        <v>1570</v>
      </c>
      <c r="D68" s="398" t="s">
        <v>1547</v>
      </c>
      <c r="E68" s="399" t="s">
        <v>524</v>
      </c>
      <c r="F68" s="403">
        <v>5400</v>
      </c>
      <c r="G68" s="403">
        <v>9840</v>
      </c>
      <c r="H68" s="403">
        <v>1320</v>
      </c>
      <c r="I68" s="403">
        <v>29220</v>
      </c>
      <c r="J68" s="403">
        <v>480</v>
      </c>
      <c r="K68" s="403">
        <v>0</v>
      </c>
      <c r="L68" s="403">
        <v>0</v>
      </c>
      <c r="M68" s="395">
        <f t="shared" si="0"/>
        <v>46260</v>
      </c>
    </row>
    <row r="69" spans="1:13">
      <c r="A69" s="390">
        <v>61</v>
      </c>
      <c r="B69" s="397" t="s">
        <v>1344</v>
      </c>
      <c r="C69" s="398" t="s">
        <v>1570</v>
      </c>
      <c r="D69" s="398" t="s">
        <v>1548</v>
      </c>
      <c r="E69" s="399" t="s">
        <v>524</v>
      </c>
      <c r="F69" s="403">
        <v>480</v>
      </c>
      <c r="G69" s="403">
        <v>330</v>
      </c>
      <c r="H69" s="403">
        <v>150</v>
      </c>
      <c r="I69" s="403">
        <v>1650</v>
      </c>
      <c r="J69" s="403">
        <v>0</v>
      </c>
      <c r="K69" s="403">
        <v>0</v>
      </c>
      <c r="L69" s="403">
        <v>0</v>
      </c>
      <c r="M69" s="395">
        <f t="shared" si="0"/>
        <v>2610</v>
      </c>
    </row>
    <row r="70" spans="1:13">
      <c r="A70" s="390">
        <v>62</v>
      </c>
      <c r="B70" s="397" t="s">
        <v>1344</v>
      </c>
      <c r="C70" s="398" t="s">
        <v>1571</v>
      </c>
      <c r="D70" s="398" t="s">
        <v>1547</v>
      </c>
      <c r="E70" s="399" t="s">
        <v>524</v>
      </c>
      <c r="F70" s="403">
        <v>0</v>
      </c>
      <c r="G70" s="403">
        <v>210</v>
      </c>
      <c r="H70" s="403">
        <v>0</v>
      </c>
      <c r="I70" s="403">
        <v>210</v>
      </c>
      <c r="J70" s="403">
        <v>0</v>
      </c>
      <c r="K70" s="403">
        <v>0</v>
      </c>
      <c r="L70" s="403">
        <v>0</v>
      </c>
      <c r="M70" s="395">
        <f t="shared" si="0"/>
        <v>420</v>
      </c>
    </row>
    <row r="71" spans="1:13">
      <c r="A71" s="390">
        <v>63</v>
      </c>
      <c r="B71" s="397" t="s">
        <v>1344</v>
      </c>
      <c r="C71" s="398" t="s">
        <v>1571</v>
      </c>
      <c r="D71" s="398" t="s">
        <v>1548</v>
      </c>
      <c r="E71" s="399" t="s">
        <v>524</v>
      </c>
      <c r="F71" s="403">
        <v>1890</v>
      </c>
      <c r="G71" s="403">
        <v>2730</v>
      </c>
      <c r="H71" s="403">
        <v>595</v>
      </c>
      <c r="I71" s="403">
        <v>13895</v>
      </c>
      <c r="J71" s="403">
        <v>105</v>
      </c>
      <c r="K71" s="403">
        <v>0</v>
      </c>
      <c r="L71" s="403">
        <v>35</v>
      </c>
      <c r="M71" s="395">
        <f t="shared" si="0"/>
        <v>19250</v>
      </c>
    </row>
    <row r="72" spans="1:13">
      <c r="A72" s="390">
        <v>64</v>
      </c>
      <c r="B72" s="397" t="s">
        <v>1344</v>
      </c>
      <c r="C72" s="398" t="s">
        <v>1572</v>
      </c>
      <c r="D72" s="398" t="s">
        <v>1548</v>
      </c>
      <c r="E72" s="399" t="s">
        <v>524</v>
      </c>
      <c r="F72" s="403">
        <v>140</v>
      </c>
      <c r="G72" s="403">
        <v>630</v>
      </c>
      <c r="H72" s="403">
        <v>0</v>
      </c>
      <c r="I72" s="403">
        <v>1050</v>
      </c>
      <c r="J72" s="403">
        <v>0</v>
      </c>
      <c r="K72" s="403">
        <v>0</v>
      </c>
      <c r="L72" s="403">
        <v>0</v>
      </c>
      <c r="M72" s="395">
        <f t="shared" si="0"/>
        <v>1820</v>
      </c>
    </row>
    <row r="73" spans="1:13">
      <c r="A73" s="390">
        <v>65</v>
      </c>
      <c r="B73" s="397" t="s">
        <v>1348</v>
      </c>
      <c r="C73" s="398" t="s">
        <v>1545</v>
      </c>
      <c r="D73" s="398" t="s">
        <v>1546</v>
      </c>
      <c r="E73" s="399" t="s">
        <v>524</v>
      </c>
      <c r="F73" s="403">
        <v>240</v>
      </c>
      <c r="G73" s="403">
        <v>370</v>
      </c>
      <c r="H73" s="403">
        <v>0</v>
      </c>
      <c r="I73" s="403">
        <v>830</v>
      </c>
      <c r="J73" s="403">
        <v>0</v>
      </c>
      <c r="K73" s="403">
        <v>0</v>
      </c>
      <c r="L73" s="403">
        <v>10</v>
      </c>
      <c r="M73" s="395">
        <f t="shared" ref="M73:M98" si="1">SUM(F73:L73)</f>
        <v>1450</v>
      </c>
    </row>
    <row r="74" spans="1:13">
      <c r="A74" s="390">
        <v>66</v>
      </c>
      <c r="B74" s="397" t="s">
        <v>1348</v>
      </c>
      <c r="C74" s="398" t="s">
        <v>1545</v>
      </c>
      <c r="D74" s="398" t="s">
        <v>1547</v>
      </c>
      <c r="E74" s="399" t="s">
        <v>524</v>
      </c>
      <c r="F74" s="403">
        <v>1120</v>
      </c>
      <c r="G74" s="403">
        <v>1550</v>
      </c>
      <c r="H74" s="403">
        <v>210</v>
      </c>
      <c r="I74" s="403">
        <v>4430</v>
      </c>
      <c r="J74" s="403">
        <v>120</v>
      </c>
      <c r="K74" s="403">
        <v>0</v>
      </c>
      <c r="L74" s="403">
        <v>20</v>
      </c>
      <c r="M74" s="395">
        <f t="shared" si="1"/>
        <v>7450</v>
      </c>
    </row>
    <row r="75" spans="1:13">
      <c r="A75" s="390">
        <v>67</v>
      </c>
      <c r="B75" s="397" t="s">
        <v>1348</v>
      </c>
      <c r="C75" s="398" t="s">
        <v>1545</v>
      </c>
      <c r="D75" s="398" t="s">
        <v>1548</v>
      </c>
      <c r="E75" s="399" t="s">
        <v>524</v>
      </c>
      <c r="F75" s="403">
        <v>40</v>
      </c>
      <c r="G75" s="403">
        <v>30</v>
      </c>
      <c r="H75" s="403">
        <v>0</v>
      </c>
      <c r="I75" s="403">
        <v>80</v>
      </c>
      <c r="J75" s="403">
        <v>0</v>
      </c>
      <c r="K75" s="403">
        <v>0</v>
      </c>
      <c r="L75" s="403">
        <v>0</v>
      </c>
      <c r="M75" s="395">
        <f t="shared" si="1"/>
        <v>150</v>
      </c>
    </row>
    <row r="76" spans="1:13">
      <c r="A76" s="390">
        <v>68</v>
      </c>
      <c r="B76" s="397" t="s">
        <v>1348</v>
      </c>
      <c r="C76" s="398" t="s">
        <v>1549</v>
      </c>
      <c r="D76" s="398" t="s">
        <v>1546</v>
      </c>
      <c r="E76" s="399" t="s">
        <v>524</v>
      </c>
      <c r="F76" s="403">
        <v>0</v>
      </c>
      <c r="G76" s="403">
        <v>0</v>
      </c>
      <c r="H76" s="403">
        <v>0</v>
      </c>
      <c r="I76" s="403">
        <v>845.625</v>
      </c>
      <c r="J76" s="403">
        <v>0</v>
      </c>
      <c r="K76" s="403">
        <v>0</v>
      </c>
      <c r="L76" s="403">
        <v>0</v>
      </c>
      <c r="M76" s="395">
        <f t="shared" si="1"/>
        <v>845.625</v>
      </c>
    </row>
    <row r="77" spans="1:13">
      <c r="A77" s="390">
        <v>69</v>
      </c>
      <c r="B77" s="397" t="s">
        <v>1348</v>
      </c>
      <c r="C77" s="398" t="s">
        <v>1549</v>
      </c>
      <c r="D77" s="398" t="s">
        <v>1547</v>
      </c>
      <c r="E77" s="399" t="s">
        <v>524</v>
      </c>
      <c r="F77" s="403">
        <v>10203.875</v>
      </c>
      <c r="G77" s="403">
        <v>49374.25</v>
      </c>
      <c r="H77" s="403">
        <v>11275</v>
      </c>
      <c r="I77" s="403">
        <v>141383.375</v>
      </c>
      <c r="J77" s="403">
        <v>0</v>
      </c>
      <c r="K77" s="403">
        <v>0</v>
      </c>
      <c r="L77" s="403">
        <v>0</v>
      </c>
      <c r="M77" s="395">
        <f t="shared" si="1"/>
        <v>212236.5</v>
      </c>
    </row>
    <row r="78" spans="1:13">
      <c r="A78" s="390">
        <v>70</v>
      </c>
      <c r="B78" s="397" t="s">
        <v>1348</v>
      </c>
      <c r="C78" s="398" t="s">
        <v>1549</v>
      </c>
      <c r="D78" s="398" t="s">
        <v>1548</v>
      </c>
      <c r="E78" s="399" t="s">
        <v>524</v>
      </c>
      <c r="F78" s="403">
        <v>2121.75</v>
      </c>
      <c r="G78" s="403">
        <v>6944.375</v>
      </c>
      <c r="H78" s="403">
        <v>3213.375</v>
      </c>
      <c r="I78" s="403">
        <v>11838.75</v>
      </c>
      <c r="J78" s="403">
        <v>0</v>
      </c>
      <c r="K78" s="403">
        <v>0</v>
      </c>
      <c r="L78" s="403">
        <v>0</v>
      </c>
      <c r="M78" s="395">
        <f t="shared" si="1"/>
        <v>24118.25</v>
      </c>
    </row>
    <row r="79" spans="1:13">
      <c r="A79" s="390">
        <v>71</v>
      </c>
      <c r="B79" s="397" t="s">
        <v>1348</v>
      </c>
      <c r="C79" s="398" t="s">
        <v>1550</v>
      </c>
      <c r="D79" s="398" t="s">
        <v>1546</v>
      </c>
      <c r="E79" s="399" t="s">
        <v>524</v>
      </c>
      <c r="F79" s="403">
        <v>0</v>
      </c>
      <c r="G79" s="403">
        <v>0</v>
      </c>
      <c r="H79" s="403">
        <v>0</v>
      </c>
      <c r="I79" s="403">
        <v>4500</v>
      </c>
      <c r="J79" s="403">
        <v>0</v>
      </c>
      <c r="K79" s="403">
        <v>0</v>
      </c>
      <c r="L79" s="403">
        <v>0</v>
      </c>
      <c r="M79" s="395">
        <f t="shared" si="1"/>
        <v>4500</v>
      </c>
    </row>
    <row r="80" spans="1:13">
      <c r="A80" s="390">
        <v>72</v>
      </c>
      <c r="B80" s="397" t="s">
        <v>1348</v>
      </c>
      <c r="C80" s="398" t="s">
        <v>1550</v>
      </c>
      <c r="D80" s="398" t="s">
        <v>1547</v>
      </c>
      <c r="E80" s="399" t="s">
        <v>524</v>
      </c>
      <c r="F80" s="403">
        <v>8425</v>
      </c>
      <c r="G80" s="403">
        <v>3775</v>
      </c>
      <c r="H80" s="403">
        <v>3800</v>
      </c>
      <c r="I80" s="403">
        <v>152250</v>
      </c>
      <c r="J80" s="403">
        <v>1500</v>
      </c>
      <c r="K80" s="403">
        <v>0</v>
      </c>
      <c r="L80" s="403">
        <v>500</v>
      </c>
      <c r="M80" s="395">
        <f t="shared" si="1"/>
        <v>170250</v>
      </c>
    </row>
    <row r="81" spans="1:13">
      <c r="A81" s="390">
        <v>73</v>
      </c>
      <c r="B81" s="397" t="s">
        <v>1348</v>
      </c>
      <c r="C81" s="398" t="s">
        <v>1550</v>
      </c>
      <c r="D81" s="398" t="s">
        <v>1548</v>
      </c>
      <c r="E81" s="399" t="s">
        <v>524</v>
      </c>
      <c r="F81" s="403">
        <v>500</v>
      </c>
      <c r="G81" s="403">
        <v>750</v>
      </c>
      <c r="H81" s="403">
        <v>0</v>
      </c>
      <c r="I81" s="403">
        <v>6000</v>
      </c>
      <c r="J81" s="403">
        <v>0</v>
      </c>
      <c r="K81" s="403">
        <v>0</v>
      </c>
      <c r="L81" s="403">
        <v>0</v>
      </c>
      <c r="M81" s="395">
        <f t="shared" si="1"/>
        <v>7250</v>
      </c>
    </row>
    <row r="82" spans="1:13">
      <c r="A82" s="390">
        <v>74</v>
      </c>
      <c r="B82" s="397" t="s">
        <v>1348</v>
      </c>
      <c r="C82" s="398" t="s">
        <v>1551</v>
      </c>
      <c r="D82" s="398" t="s">
        <v>1546</v>
      </c>
      <c r="E82" s="399" t="s">
        <v>524</v>
      </c>
      <c r="F82" s="403">
        <v>0</v>
      </c>
      <c r="G82" s="403">
        <v>0</v>
      </c>
      <c r="H82" s="403">
        <v>0</v>
      </c>
      <c r="I82" s="403">
        <v>2000</v>
      </c>
      <c r="J82" s="403">
        <v>0</v>
      </c>
      <c r="K82" s="403">
        <v>0</v>
      </c>
      <c r="L82" s="403">
        <v>0</v>
      </c>
      <c r="M82" s="395">
        <f t="shared" si="1"/>
        <v>2000</v>
      </c>
    </row>
    <row r="83" spans="1:13">
      <c r="A83" s="390">
        <v>75</v>
      </c>
      <c r="B83" s="397" t="s">
        <v>1348</v>
      </c>
      <c r="C83" s="398" t="s">
        <v>1551</v>
      </c>
      <c r="D83" s="398" t="s">
        <v>1547</v>
      </c>
      <c r="E83" s="399" t="s">
        <v>524</v>
      </c>
      <c r="F83" s="403">
        <v>12100</v>
      </c>
      <c r="G83" s="403">
        <v>33100</v>
      </c>
      <c r="H83" s="403">
        <v>5100</v>
      </c>
      <c r="I83" s="403">
        <v>279075</v>
      </c>
      <c r="J83" s="403">
        <v>1500</v>
      </c>
      <c r="K83" s="403">
        <v>0</v>
      </c>
      <c r="L83" s="403">
        <v>2250</v>
      </c>
      <c r="M83" s="395">
        <f t="shared" si="1"/>
        <v>333125</v>
      </c>
    </row>
    <row r="84" spans="1:13">
      <c r="A84" s="390">
        <v>76</v>
      </c>
      <c r="B84" s="397" t="s">
        <v>1348</v>
      </c>
      <c r="C84" s="398" t="s">
        <v>1551</v>
      </c>
      <c r="D84" s="398" t="s">
        <v>1548</v>
      </c>
      <c r="E84" s="399" t="s">
        <v>524</v>
      </c>
      <c r="F84" s="403">
        <v>0</v>
      </c>
      <c r="G84" s="403">
        <v>750</v>
      </c>
      <c r="H84" s="403">
        <v>0</v>
      </c>
      <c r="I84" s="403">
        <v>3050</v>
      </c>
      <c r="J84" s="403">
        <v>0</v>
      </c>
      <c r="K84" s="403">
        <v>0</v>
      </c>
      <c r="L84" s="403">
        <v>0</v>
      </c>
      <c r="M84" s="395">
        <f t="shared" si="1"/>
        <v>3800</v>
      </c>
    </row>
    <row r="85" spans="1:13">
      <c r="A85" s="390">
        <v>77</v>
      </c>
      <c r="B85" s="397" t="s">
        <v>1348</v>
      </c>
      <c r="C85" s="398" t="s">
        <v>1552</v>
      </c>
      <c r="D85" s="398" t="s">
        <v>1547</v>
      </c>
      <c r="E85" s="399" t="s">
        <v>524</v>
      </c>
      <c r="F85" s="403">
        <v>0</v>
      </c>
      <c r="G85" s="403">
        <v>875</v>
      </c>
      <c r="H85" s="403">
        <v>0</v>
      </c>
      <c r="I85" s="403">
        <v>6750</v>
      </c>
      <c r="J85" s="403">
        <v>0</v>
      </c>
      <c r="K85" s="403">
        <v>0</v>
      </c>
      <c r="L85" s="403">
        <v>0</v>
      </c>
      <c r="M85" s="395">
        <f t="shared" si="1"/>
        <v>7625</v>
      </c>
    </row>
    <row r="86" spans="1:13">
      <c r="A86" s="390">
        <v>78</v>
      </c>
      <c r="B86" s="397" t="s">
        <v>1348</v>
      </c>
      <c r="C86" s="398" t="s">
        <v>1552</v>
      </c>
      <c r="D86" s="398" t="s">
        <v>1548</v>
      </c>
      <c r="E86" s="399" t="s">
        <v>524</v>
      </c>
      <c r="F86" s="403">
        <v>7150</v>
      </c>
      <c r="G86" s="403">
        <v>22000</v>
      </c>
      <c r="H86" s="403">
        <v>9825</v>
      </c>
      <c r="I86" s="403">
        <v>187800</v>
      </c>
      <c r="J86" s="403">
        <v>0</v>
      </c>
      <c r="K86" s="403">
        <v>0</v>
      </c>
      <c r="L86" s="403">
        <v>2000</v>
      </c>
      <c r="M86" s="395">
        <f t="shared" si="1"/>
        <v>228775</v>
      </c>
    </row>
    <row r="87" spans="1:13">
      <c r="A87" s="390">
        <v>79</v>
      </c>
      <c r="B87" s="397" t="s">
        <v>1348</v>
      </c>
      <c r="C87" s="398" t="s">
        <v>1553</v>
      </c>
      <c r="D87" s="398" t="s">
        <v>1547</v>
      </c>
      <c r="E87" s="399" t="s">
        <v>524</v>
      </c>
      <c r="F87" s="403">
        <v>0</v>
      </c>
      <c r="G87" s="403">
        <v>1625</v>
      </c>
      <c r="H87" s="403">
        <v>0</v>
      </c>
      <c r="I87" s="403">
        <v>5500</v>
      </c>
      <c r="J87" s="403">
        <v>0</v>
      </c>
      <c r="K87" s="403">
        <v>0</v>
      </c>
      <c r="L87" s="403">
        <v>0</v>
      </c>
      <c r="M87" s="395">
        <f t="shared" si="1"/>
        <v>7125</v>
      </c>
    </row>
    <row r="88" spans="1:13">
      <c r="A88" s="390">
        <v>80</v>
      </c>
      <c r="B88" s="397" t="s">
        <v>1348</v>
      </c>
      <c r="C88" s="398" t="s">
        <v>1553</v>
      </c>
      <c r="D88" s="398" t="s">
        <v>1548</v>
      </c>
      <c r="E88" s="399" t="s">
        <v>524</v>
      </c>
      <c r="F88" s="403">
        <v>73150</v>
      </c>
      <c r="G88" s="403">
        <v>118250</v>
      </c>
      <c r="H88" s="403">
        <v>35375</v>
      </c>
      <c r="I88" s="403">
        <v>2139950</v>
      </c>
      <c r="J88" s="403">
        <v>10250</v>
      </c>
      <c r="K88" s="403">
        <v>0</v>
      </c>
      <c r="L88" s="403">
        <v>2200</v>
      </c>
      <c r="M88" s="395">
        <f t="shared" si="1"/>
        <v>2379175</v>
      </c>
    </row>
    <row r="89" spans="1:13">
      <c r="A89" s="390">
        <v>81</v>
      </c>
      <c r="B89" s="397" t="s">
        <v>1348</v>
      </c>
      <c r="C89" s="398" t="s">
        <v>1554</v>
      </c>
      <c r="D89" s="398" t="s">
        <v>1547</v>
      </c>
      <c r="E89" s="399" t="s">
        <v>524</v>
      </c>
      <c r="F89" s="403">
        <v>0</v>
      </c>
      <c r="G89" s="403">
        <v>0</v>
      </c>
      <c r="H89" s="403">
        <v>0</v>
      </c>
      <c r="I89" s="403">
        <v>3</v>
      </c>
      <c r="J89" s="403">
        <v>0</v>
      </c>
      <c r="K89" s="403">
        <v>0</v>
      </c>
      <c r="L89" s="403">
        <v>0</v>
      </c>
      <c r="M89" s="395">
        <f t="shared" si="1"/>
        <v>3</v>
      </c>
    </row>
    <row r="90" spans="1:13">
      <c r="A90" s="390">
        <v>82</v>
      </c>
      <c r="B90" s="397" t="s">
        <v>1348</v>
      </c>
      <c r="C90" s="398" t="s">
        <v>1554</v>
      </c>
      <c r="D90" s="398" t="s">
        <v>1548</v>
      </c>
      <c r="E90" s="399" t="s">
        <v>524</v>
      </c>
      <c r="F90" s="403">
        <v>150</v>
      </c>
      <c r="G90" s="403">
        <v>210</v>
      </c>
      <c r="H90" s="403">
        <v>23</v>
      </c>
      <c r="I90" s="403">
        <v>1315</v>
      </c>
      <c r="J90" s="403">
        <v>6</v>
      </c>
      <c r="K90" s="403">
        <v>0</v>
      </c>
      <c r="L90" s="403">
        <v>3</v>
      </c>
      <c r="M90" s="395">
        <f t="shared" si="1"/>
        <v>1707</v>
      </c>
    </row>
    <row r="91" spans="1:13">
      <c r="A91" s="390">
        <v>83</v>
      </c>
      <c r="B91" s="397" t="s">
        <v>1348</v>
      </c>
      <c r="C91" s="398" t="s">
        <v>1555</v>
      </c>
      <c r="D91" s="398" t="s">
        <v>1547</v>
      </c>
      <c r="E91" s="399" t="s">
        <v>524</v>
      </c>
      <c r="F91" s="403">
        <v>10100</v>
      </c>
      <c r="G91" s="403">
        <v>7525</v>
      </c>
      <c r="H91" s="403">
        <v>900</v>
      </c>
      <c r="I91" s="403">
        <v>186725</v>
      </c>
      <c r="J91" s="403">
        <v>750</v>
      </c>
      <c r="K91" s="403">
        <v>0</v>
      </c>
      <c r="L91" s="403">
        <v>2250</v>
      </c>
      <c r="M91" s="395">
        <f t="shared" si="1"/>
        <v>208250</v>
      </c>
    </row>
    <row r="92" spans="1:13">
      <c r="A92" s="390">
        <v>84</v>
      </c>
      <c r="B92" s="397" t="s">
        <v>1348</v>
      </c>
      <c r="C92" s="398" t="s">
        <v>1555</v>
      </c>
      <c r="D92" s="398" t="s">
        <v>1548</v>
      </c>
      <c r="E92" s="399" t="s">
        <v>524</v>
      </c>
      <c r="F92" s="403">
        <v>0</v>
      </c>
      <c r="G92" s="403">
        <v>0</v>
      </c>
      <c r="H92" s="403">
        <v>0</v>
      </c>
      <c r="I92" s="403">
        <v>5500</v>
      </c>
      <c r="J92" s="403">
        <v>0</v>
      </c>
      <c r="K92" s="403">
        <v>0</v>
      </c>
      <c r="L92" s="403">
        <v>0</v>
      </c>
      <c r="M92" s="395">
        <f t="shared" si="1"/>
        <v>5500</v>
      </c>
    </row>
    <row r="93" spans="1:13">
      <c r="A93" s="390">
        <v>85</v>
      </c>
      <c r="B93" s="397" t="s">
        <v>1348</v>
      </c>
      <c r="C93" s="398" t="s">
        <v>1556</v>
      </c>
      <c r="D93" s="398" t="s">
        <v>1546</v>
      </c>
      <c r="E93" s="399" t="s">
        <v>524</v>
      </c>
      <c r="F93" s="403">
        <v>5450</v>
      </c>
      <c r="G93" s="403">
        <v>3925</v>
      </c>
      <c r="H93" s="403">
        <v>1350</v>
      </c>
      <c r="I93" s="403">
        <v>113025</v>
      </c>
      <c r="J93" s="403">
        <v>0</v>
      </c>
      <c r="K93" s="403">
        <v>0</v>
      </c>
      <c r="L93" s="403">
        <v>750</v>
      </c>
      <c r="M93" s="395">
        <f t="shared" si="1"/>
        <v>124500</v>
      </c>
    </row>
    <row r="94" spans="1:13">
      <c r="A94" s="390">
        <v>86</v>
      </c>
      <c r="B94" s="397" t="s">
        <v>1348</v>
      </c>
      <c r="C94" s="398" t="s">
        <v>1556</v>
      </c>
      <c r="D94" s="398" t="s">
        <v>1547</v>
      </c>
      <c r="E94" s="399" t="s">
        <v>524</v>
      </c>
      <c r="F94" s="403">
        <v>12050</v>
      </c>
      <c r="G94" s="403">
        <v>18625</v>
      </c>
      <c r="H94" s="403">
        <v>3100</v>
      </c>
      <c r="I94" s="403">
        <v>366150</v>
      </c>
      <c r="J94" s="403">
        <v>250</v>
      </c>
      <c r="K94" s="403">
        <v>0</v>
      </c>
      <c r="L94" s="403">
        <v>4500</v>
      </c>
      <c r="M94" s="395">
        <f t="shared" si="1"/>
        <v>404675</v>
      </c>
    </row>
    <row r="95" spans="1:13">
      <c r="A95" s="390">
        <v>87</v>
      </c>
      <c r="B95" s="397" t="s">
        <v>1348</v>
      </c>
      <c r="C95" s="398" t="s">
        <v>1556</v>
      </c>
      <c r="D95" s="398" t="s">
        <v>1548</v>
      </c>
      <c r="E95" s="399" t="s">
        <v>524</v>
      </c>
      <c r="F95" s="403">
        <v>1250</v>
      </c>
      <c r="G95" s="403">
        <v>0</v>
      </c>
      <c r="H95" s="403">
        <v>0</v>
      </c>
      <c r="I95" s="403">
        <v>15250</v>
      </c>
      <c r="J95" s="403">
        <v>0</v>
      </c>
      <c r="K95" s="403">
        <v>0</v>
      </c>
      <c r="L95" s="403">
        <v>500</v>
      </c>
      <c r="M95" s="395">
        <f t="shared" si="1"/>
        <v>17000</v>
      </c>
    </row>
    <row r="96" spans="1:13">
      <c r="A96" s="390">
        <v>88</v>
      </c>
      <c r="B96" s="397" t="s">
        <v>1348</v>
      </c>
      <c r="C96" s="398" t="s">
        <v>1573</v>
      </c>
      <c r="D96" s="398" t="s">
        <v>1548</v>
      </c>
      <c r="E96" s="399" t="s">
        <v>524</v>
      </c>
      <c r="F96" s="403">
        <v>14851</v>
      </c>
      <c r="G96" s="403">
        <v>25550</v>
      </c>
      <c r="H96" s="403">
        <v>4660.5</v>
      </c>
      <c r="I96" s="403">
        <v>100088.5</v>
      </c>
      <c r="J96" s="403">
        <v>709</v>
      </c>
      <c r="K96" s="403">
        <v>0</v>
      </c>
      <c r="L96" s="403">
        <v>344</v>
      </c>
      <c r="M96" s="395">
        <f t="shared" si="1"/>
        <v>146203</v>
      </c>
    </row>
    <row r="97" spans="1:13">
      <c r="A97" s="390">
        <v>89</v>
      </c>
      <c r="B97" s="397" t="s">
        <v>1348</v>
      </c>
      <c r="C97" s="398" t="s">
        <v>1573</v>
      </c>
      <c r="D97" s="398" t="s">
        <v>1574</v>
      </c>
      <c r="E97" s="399" t="s">
        <v>524</v>
      </c>
      <c r="F97" s="403">
        <v>4718.5</v>
      </c>
      <c r="G97" s="403">
        <v>4790.5</v>
      </c>
      <c r="H97" s="403">
        <v>270</v>
      </c>
      <c r="I97" s="403">
        <v>22258.5</v>
      </c>
      <c r="J97" s="403">
        <v>195</v>
      </c>
      <c r="K97" s="403">
        <v>0</v>
      </c>
      <c r="L97" s="403">
        <v>40</v>
      </c>
      <c r="M97" s="395">
        <f t="shared" si="1"/>
        <v>32272.5</v>
      </c>
    </row>
    <row r="98" spans="1:13" ht="13.5" thickBot="1">
      <c r="A98" s="391">
        <v>90</v>
      </c>
      <c r="B98" s="400" t="s">
        <v>1348</v>
      </c>
      <c r="C98" s="401" t="s">
        <v>1573</v>
      </c>
      <c r="D98" s="401" t="s">
        <v>1547</v>
      </c>
      <c r="E98" s="402" t="s">
        <v>524</v>
      </c>
      <c r="F98" s="404">
        <v>35853</v>
      </c>
      <c r="G98" s="404">
        <v>55910.5</v>
      </c>
      <c r="H98" s="404">
        <v>7840.5</v>
      </c>
      <c r="I98" s="404">
        <v>456055.5</v>
      </c>
      <c r="J98" s="404">
        <v>2745.5</v>
      </c>
      <c r="K98" s="404">
        <v>0</v>
      </c>
      <c r="L98" s="404">
        <v>1673.5</v>
      </c>
      <c r="M98" s="396">
        <f t="shared" si="1"/>
        <v>560078.5</v>
      </c>
    </row>
    <row r="99" spans="1:13" ht="7.5" customHeight="1" thickBot="1">
      <c r="A99" s="387"/>
      <c r="B99" s="387"/>
      <c r="C99" s="387"/>
      <c r="D99" s="387"/>
      <c r="E99" s="387"/>
      <c r="F99" s="392"/>
      <c r="G99" s="392"/>
      <c r="H99" s="392"/>
      <c r="I99" s="392"/>
      <c r="J99" s="392"/>
      <c r="K99" s="392"/>
      <c r="L99" s="392"/>
      <c r="M99" s="387"/>
    </row>
    <row r="100" spans="1:13" ht="13.5" thickBot="1">
      <c r="A100" s="387"/>
      <c r="B100" s="387"/>
      <c r="C100" s="387"/>
      <c r="D100" s="387"/>
      <c r="E100" s="406" t="s">
        <v>1575</v>
      </c>
      <c r="F100" s="405">
        <f>SUM(F9:F98)</f>
        <v>447820.25</v>
      </c>
      <c r="G100" s="405">
        <f>SUM(G9:G98)</f>
        <v>729903.875</v>
      </c>
      <c r="H100" s="405">
        <f>SUM(H9:H98)</f>
        <v>173277.25</v>
      </c>
      <c r="I100" s="405"/>
      <c r="J100" s="405"/>
      <c r="K100" s="405"/>
      <c r="L100" s="405">
        <f>SUM(L9:L98)</f>
        <v>33412.75</v>
      </c>
      <c r="M100" s="405">
        <f>SUM(M9:M98)</f>
        <v>9786081.25</v>
      </c>
    </row>
  </sheetData>
  <sheetProtection algorithmName="SHA-512" hashValue="hJyVaEWJp680AbgIKaKvpxfJvJXN0pwHOIfDfv6LBNObOPHqQQuNe/7A24dMVCinSG8RetBrGBUSlbVe2iApJA==" saltValue="MCvJl3/1NrgFkFgmA5QFmA==" spinCount="100000" sheet="1" formatColumns="0" formatRows="0" insertRows="0"/>
  <protectedRanges>
    <protectedRange sqref="C9:C99" name="Range4"/>
    <protectedRange sqref="F9:L99" name="Range1"/>
  </protectedRanges>
  <dataValidations count="1">
    <dataValidation type="list" allowBlank="1" showInputMessage="1" showErrorMessage="1" sqref="D99:E99" xr:uid="{00000000-0002-0000-1800-000000000000}">
      <formula1>#REF!</formula1>
    </dataValidation>
  </dataValidations>
  <pageMargins left="0.7" right="0.7" top="0.75" bottom="0.75" header="0.3" footer="0.3"/>
  <pageSetup scale="54" orientation="portrait" r:id="rId1"/>
  <headerFooter>
    <oddFooter>&amp;CPage &amp;P of &amp;N&amp;R&amp;D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1000000}">
          <x14:formula1>
            <xm:f>'Schedule 1_Enrollment'!$C$11:$C$13</xm:f>
          </x14:formula1>
          <xm:sqref>D9:D98</xm:sqref>
        </x14:dataValidation>
        <x14:dataValidation type="list" allowBlank="1" showInputMessage="1" showErrorMessage="1" xr:uid="{00000000-0002-0000-1800-000002000000}">
          <x14:formula1>
            <xm:f>'Schedule 3A_Income Statement'!$A$34:$A$60</xm:f>
          </x14:formula1>
          <xm:sqref>E9:E98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DJ47"/>
  <sheetViews>
    <sheetView zoomScale="60" zoomScaleNormal="60" workbookViewId="0">
      <selection activeCell="C46" sqref="C46:AG46"/>
    </sheetView>
  </sheetViews>
  <sheetFormatPr defaultColWidth="8" defaultRowHeight="12.75"/>
  <cols>
    <col min="1" max="1" width="6.5703125" style="410" bestFit="1" customWidth="1"/>
    <col min="2" max="2" width="24.5703125" style="419" customWidth="1"/>
    <col min="3" max="3" width="16.5703125" style="419" customWidth="1"/>
    <col min="4" max="28" width="16.5703125" style="409" customWidth="1"/>
    <col min="29" max="32" width="16.5703125" style="410" customWidth="1"/>
    <col min="33" max="33" width="23.42578125" style="410" bestFit="1" customWidth="1"/>
    <col min="34" max="34" width="16.5703125" style="410" customWidth="1"/>
    <col min="35" max="16384" width="8" style="410"/>
  </cols>
  <sheetData>
    <row r="1" spans="1:114" s="412" customFormat="1" ht="15.75">
      <c r="A1" s="383" t="s">
        <v>1576</v>
      </c>
      <c r="B1" s="407"/>
      <c r="C1" s="408"/>
      <c r="D1" s="386"/>
      <c r="E1" s="408"/>
      <c r="F1" s="408"/>
      <c r="G1" s="409"/>
      <c r="H1" s="409"/>
      <c r="I1" s="409"/>
      <c r="J1" s="409"/>
      <c r="K1" s="409"/>
      <c r="L1" s="409"/>
      <c r="M1" s="409"/>
      <c r="N1" s="409"/>
      <c r="O1" s="409"/>
      <c r="P1" s="409"/>
      <c r="Q1" s="409"/>
      <c r="R1" s="409"/>
      <c r="S1" s="409"/>
      <c r="T1" s="409"/>
      <c r="U1" s="409"/>
      <c r="V1" s="409"/>
      <c r="W1" s="409"/>
      <c r="X1" s="409"/>
      <c r="Y1" s="409"/>
      <c r="Z1" s="409"/>
      <c r="AA1" s="409"/>
      <c r="AB1" s="410"/>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11"/>
      <c r="BW1" s="411"/>
      <c r="BX1" s="411"/>
      <c r="BY1" s="411"/>
      <c r="BZ1" s="411"/>
      <c r="CA1" s="411"/>
      <c r="CB1" s="411"/>
      <c r="CC1" s="411"/>
      <c r="CD1" s="411"/>
      <c r="CE1" s="411"/>
      <c r="CF1" s="411"/>
      <c r="CG1" s="411"/>
      <c r="CH1" s="411"/>
      <c r="CI1" s="411"/>
      <c r="CJ1" s="411"/>
      <c r="CK1" s="411"/>
      <c r="CL1" s="411"/>
      <c r="CM1" s="411"/>
      <c r="CN1" s="411"/>
      <c r="CO1" s="411"/>
      <c r="CP1" s="411"/>
      <c r="CQ1" s="411"/>
      <c r="CR1" s="411"/>
      <c r="CS1" s="411"/>
      <c r="CT1" s="411"/>
      <c r="CU1" s="411"/>
      <c r="CV1" s="411"/>
      <c r="CW1" s="411"/>
      <c r="CX1" s="411"/>
      <c r="CY1" s="411"/>
      <c r="CZ1" s="411"/>
      <c r="DA1" s="411"/>
      <c r="DB1" s="411"/>
      <c r="DC1" s="411"/>
      <c r="DD1" s="411"/>
      <c r="DE1" s="411"/>
      <c r="DF1" s="411"/>
      <c r="DG1" s="411"/>
      <c r="DH1" s="411"/>
      <c r="DI1" s="411"/>
      <c r="DJ1" s="411"/>
    </row>
    <row r="2" spans="1:114" s="412" customFormat="1">
      <c r="A2" s="165" t="s">
        <v>1353</v>
      </c>
      <c r="B2" s="165"/>
      <c r="C2" s="356" t="str">
        <f>'Schedule 2_Balance Sheet'!C2</f>
        <v>CCA One Care-Commonwealth Care Alliance</v>
      </c>
      <c r="D2" s="357"/>
      <c r="E2" s="357"/>
      <c r="F2" s="358"/>
      <c r="G2" s="409"/>
      <c r="H2" s="409"/>
      <c r="I2" s="409"/>
      <c r="J2" s="409"/>
      <c r="K2" s="409"/>
      <c r="L2" s="409"/>
      <c r="M2" s="409"/>
      <c r="N2" s="409"/>
      <c r="O2" s="409"/>
      <c r="P2" s="409"/>
      <c r="Q2" s="409"/>
      <c r="R2" s="409"/>
      <c r="S2" s="409"/>
      <c r="T2" s="409"/>
      <c r="U2" s="409"/>
      <c r="V2" s="409"/>
      <c r="W2" s="409"/>
      <c r="X2" s="409"/>
      <c r="Y2" s="409"/>
      <c r="Z2" s="409"/>
      <c r="AA2" s="409"/>
      <c r="AB2" s="410"/>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row>
    <row r="3" spans="1:114" s="412" customFormat="1">
      <c r="A3" s="165" t="s">
        <v>1338</v>
      </c>
      <c r="B3" s="165"/>
      <c r="C3" s="456" t="str">
        <f>'Schedule 2_Balance Sheet'!C3</f>
        <v>January 2024-June 2024</v>
      </c>
      <c r="D3" s="457"/>
      <c r="E3" s="457"/>
      <c r="F3" s="458"/>
      <c r="G3" s="409"/>
      <c r="H3" s="409"/>
      <c r="I3" s="409"/>
      <c r="J3" s="409"/>
      <c r="K3" s="409"/>
      <c r="L3" s="409"/>
      <c r="M3" s="409"/>
      <c r="N3" s="409"/>
      <c r="O3" s="409"/>
      <c r="P3" s="409"/>
      <c r="Q3" s="409"/>
      <c r="R3" s="409"/>
      <c r="S3" s="409"/>
      <c r="T3" s="409"/>
      <c r="U3" s="409"/>
      <c r="V3" s="409"/>
      <c r="W3" s="409"/>
      <c r="X3" s="409"/>
      <c r="Y3" s="409"/>
      <c r="Z3" s="409"/>
      <c r="AA3" s="409"/>
      <c r="AB3" s="410"/>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row>
    <row r="4" spans="1:114" s="412" customFormat="1">
      <c r="A4" s="165" t="s">
        <v>1356</v>
      </c>
      <c r="B4" s="165"/>
      <c r="C4" s="359">
        <f>'Schedule 2_Balance Sheet'!C4</f>
        <v>45473</v>
      </c>
      <c r="D4" s="357"/>
      <c r="E4" s="357"/>
      <c r="F4" s="358"/>
      <c r="G4" s="409"/>
      <c r="H4" s="409"/>
      <c r="I4" s="409"/>
      <c r="J4" s="409"/>
      <c r="K4" s="409"/>
      <c r="L4" s="409"/>
      <c r="M4" s="409"/>
      <c r="N4" s="409"/>
      <c r="O4" s="409"/>
      <c r="P4" s="409"/>
      <c r="Q4" s="409"/>
      <c r="R4" s="409"/>
      <c r="S4" s="409"/>
      <c r="T4" s="409"/>
      <c r="U4" s="409"/>
      <c r="V4" s="409"/>
      <c r="W4" s="409"/>
      <c r="X4" s="409"/>
      <c r="Y4" s="409"/>
      <c r="Z4" s="409"/>
      <c r="AA4" s="409"/>
      <c r="AB4" s="410"/>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row>
    <row r="5" spans="1:114" s="412" customFormat="1">
      <c r="A5" s="165" t="s">
        <v>1357</v>
      </c>
      <c r="B5" s="165"/>
      <c r="C5" s="356" t="str">
        <f>'Schedule 2_Balance Sheet'!C5</f>
        <v>CCA</v>
      </c>
      <c r="D5" s="357"/>
      <c r="E5" s="357"/>
      <c r="F5" s="358"/>
      <c r="G5" s="409"/>
      <c r="H5" s="409"/>
      <c r="I5" s="409"/>
      <c r="J5" s="409"/>
      <c r="K5" s="409"/>
      <c r="L5" s="409"/>
      <c r="M5" s="409"/>
      <c r="N5" s="409"/>
      <c r="O5" s="409"/>
      <c r="P5" s="409"/>
      <c r="Q5" s="409"/>
      <c r="R5" s="409"/>
      <c r="S5" s="409"/>
      <c r="T5" s="409"/>
      <c r="U5" s="409"/>
      <c r="V5" s="409"/>
      <c r="W5" s="409"/>
      <c r="X5" s="409"/>
      <c r="Y5" s="409"/>
      <c r="Z5" s="409"/>
      <c r="AA5" s="409"/>
      <c r="AB5" s="410"/>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c r="BO5" s="411"/>
      <c r="BP5" s="411"/>
      <c r="BQ5" s="411"/>
      <c r="BR5" s="411"/>
      <c r="BS5" s="411"/>
      <c r="BT5" s="411"/>
      <c r="BU5" s="411"/>
      <c r="BV5" s="411"/>
      <c r="BW5" s="411"/>
      <c r="BX5" s="411"/>
      <c r="BY5" s="411"/>
      <c r="BZ5" s="411"/>
      <c r="CA5" s="411"/>
      <c r="CB5" s="411"/>
      <c r="CC5" s="411"/>
      <c r="CD5" s="411"/>
      <c r="CE5" s="411"/>
      <c r="CF5" s="411"/>
      <c r="CG5" s="411"/>
      <c r="CH5" s="411"/>
      <c r="CI5" s="411"/>
      <c r="CJ5" s="411"/>
      <c r="CK5" s="411"/>
      <c r="CL5" s="411"/>
      <c r="CM5" s="411"/>
      <c r="CN5" s="411"/>
      <c r="CO5" s="411"/>
      <c r="CP5" s="411"/>
      <c r="CQ5" s="411"/>
      <c r="CR5" s="411"/>
      <c r="CS5" s="411"/>
      <c r="CT5" s="411"/>
      <c r="CU5" s="411"/>
      <c r="CV5" s="411"/>
      <c r="CW5" s="411"/>
      <c r="CX5" s="411"/>
      <c r="CY5" s="411"/>
      <c r="CZ5" s="411"/>
      <c r="DA5" s="411"/>
      <c r="DB5" s="411"/>
      <c r="DC5" s="411"/>
      <c r="DD5" s="411"/>
      <c r="DE5" s="411"/>
      <c r="DF5" s="411"/>
      <c r="DG5" s="411"/>
      <c r="DH5" s="411"/>
      <c r="DI5" s="411"/>
      <c r="DJ5" s="411"/>
    </row>
    <row r="6" spans="1:114" s="412" customFormat="1">
      <c r="A6" s="165" t="s">
        <v>1341</v>
      </c>
      <c r="B6" s="165"/>
      <c r="C6" s="359">
        <f>'Schedule 2_Balance Sheet'!C6</f>
        <v>45534</v>
      </c>
      <c r="D6" s="357"/>
      <c r="E6" s="357"/>
      <c r="F6" s="358"/>
      <c r="G6" s="409"/>
      <c r="H6" s="409"/>
      <c r="I6" s="409"/>
      <c r="J6" s="409"/>
      <c r="K6" s="409"/>
      <c r="L6" s="409"/>
      <c r="M6" s="409"/>
      <c r="N6" s="409"/>
      <c r="O6" s="409"/>
      <c r="P6" s="409"/>
      <c r="Q6" s="409"/>
      <c r="R6" s="409"/>
      <c r="S6" s="409"/>
      <c r="T6" s="409"/>
      <c r="U6" s="409"/>
      <c r="V6" s="409"/>
      <c r="W6" s="409"/>
      <c r="X6" s="409"/>
      <c r="Y6" s="409"/>
      <c r="Z6" s="409"/>
      <c r="AA6" s="409"/>
      <c r="AB6" s="410"/>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c r="CM6" s="411"/>
      <c r="CN6" s="411"/>
      <c r="CO6" s="411"/>
      <c r="CP6" s="411"/>
      <c r="CQ6" s="411"/>
      <c r="CR6" s="411"/>
      <c r="CS6" s="411"/>
      <c r="CT6" s="411"/>
      <c r="CU6" s="411"/>
      <c r="CV6" s="411"/>
      <c r="CW6" s="411"/>
      <c r="CX6" s="411"/>
      <c r="CY6" s="411"/>
      <c r="CZ6" s="411"/>
      <c r="DA6" s="411"/>
      <c r="DB6" s="411"/>
      <c r="DC6" s="411"/>
      <c r="DD6" s="411"/>
      <c r="DE6" s="411"/>
      <c r="DF6" s="411"/>
      <c r="DG6" s="411"/>
      <c r="DH6" s="411"/>
      <c r="DI6" s="411"/>
      <c r="DJ6" s="411"/>
    </row>
    <row r="7" spans="1:114" s="412" customFormat="1" ht="13.5" thickBot="1">
      <c r="A7" s="163" t="s">
        <v>1577</v>
      </c>
      <c r="B7" s="314"/>
      <c r="C7" s="314"/>
      <c r="D7" s="314"/>
      <c r="E7" s="314"/>
      <c r="F7" s="314"/>
      <c r="G7" s="314"/>
      <c r="H7" s="314"/>
      <c r="I7" s="409"/>
      <c r="J7" s="409"/>
      <c r="K7" s="409"/>
      <c r="L7" s="409"/>
      <c r="M7" s="409"/>
      <c r="N7" s="409"/>
      <c r="O7" s="409"/>
      <c r="P7" s="409"/>
      <c r="Q7" s="409"/>
      <c r="R7" s="409"/>
      <c r="S7" s="409"/>
      <c r="T7" s="409"/>
      <c r="U7" s="409"/>
      <c r="V7" s="409"/>
      <c r="W7" s="409"/>
      <c r="X7" s="409"/>
      <c r="Y7" s="409"/>
      <c r="Z7" s="409"/>
      <c r="AA7" s="409"/>
      <c r="AB7" s="410"/>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1"/>
      <c r="CB7" s="411"/>
      <c r="CC7" s="411"/>
      <c r="CD7" s="411"/>
      <c r="CE7" s="411"/>
      <c r="CF7" s="411"/>
      <c r="CG7" s="411"/>
      <c r="CH7" s="411"/>
      <c r="CI7" s="411"/>
      <c r="CJ7" s="411"/>
      <c r="CK7" s="411"/>
      <c r="CL7" s="411"/>
      <c r="CM7" s="411"/>
      <c r="CN7" s="411"/>
      <c r="CO7" s="411"/>
      <c r="CP7" s="411"/>
      <c r="CQ7" s="411"/>
      <c r="CR7" s="411"/>
      <c r="CS7" s="411"/>
      <c r="CT7" s="411"/>
      <c r="CU7" s="411"/>
      <c r="CV7" s="411"/>
      <c r="CW7" s="411"/>
      <c r="CX7" s="411"/>
      <c r="CY7" s="411"/>
      <c r="CZ7" s="411"/>
      <c r="DA7" s="411"/>
      <c r="DB7" s="411"/>
      <c r="DC7" s="411"/>
      <c r="DD7" s="411"/>
      <c r="DE7" s="411"/>
      <c r="DF7" s="411"/>
      <c r="DG7" s="411"/>
      <c r="DH7" s="411"/>
      <c r="DI7" s="411"/>
      <c r="DJ7" s="411"/>
    </row>
    <row r="8" spans="1:114" s="413" customFormat="1" ht="16.5" customHeight="1" thickBot="1">
      <c r="A8" s="934"/>
      <c r="B8" s="935"/>
      <c r="C8" s="936" t="s">
        <v>1578</v>
      </c>
      <c r="D8" s="936"/>
      <c r="E8" s="937"/>
      <c r="F8" s="937"/>
      <c r="G8" s="937"/>
      <c r="H8" s="936"/>
      <c r="I8" s="936"/>
      <c r="J8" s="937"/>
      <c r="K8" s="937"/>
      <c r="L8" s="938"/>
      <c r="M8" s="936" t="s">
        <v>1578</v>
      </c>
      <c r="N8" s="936"/>
      <c r="O8" s="937"/>
      <c r="P8" s="938"/>
      <c r="Q8" s="937"/>
      <c r="R8" s="936"/>
      <c r="S8" s="936"/>
      <c r="T8" s="937"/>
      <c r="U8" s="937"/>
      <c r="V8" s="938"/>
      <c r="W8" s="936" t="s">
        <v>1578</v>
      </c>
      <c r="X8" s="936"/>
      <c r="Y8" s="937"/>
      <c r="Z8" s="937"/>
      <c r="AA8" s="937"/>
      <c r="AB8" s="939"/>
      <c r="AC8" s="936"/>
      <c r="AD8" s="936"/>
      <c r="AE8" s="936"/>
      <c r="AF8" s="936"/>
      <c r="AG8" s="940"/>
      <c r="AH8" s="941"/>
    </row>
    <row r="9" spans="1:114" s="414" customFormat="1" ht="26.25" thickBot="1">
      <c r="A9" s="444" t="s">
        <v>489</v>
      </c>
      <c r="B9" s="942" t="s">
        <v>1579</v>
      </c>
      <c r="C9" s="943">
        <f t="array" ref="C9:AF9">TRANSPOSE(B10:B39)</f>
        <v>45504</v>
      </c>
      <c r="D9" s="944">
        <v>45473</v>
      </c>
      <c r="E9" s="944">
        <v>45443</v>
      </c>
      <c r="F9" s="944">
        <v>45412</v>
      </c>
      <c r="G9" s="944">
        <v>45382</v>
      </c>
      <c r="H9" s="944">
        <v>45351</v>
      </c>
      <c r="I9" s="944">
        <v>45322</v>
      </c>
      <c r="J9" s="944">
        <v>45291</v>
      </c>
      <c r="K9" s="944">
        <v>45260</v>
      </c>
      <c r="L9" s="944">
        <v>45230</v>
      </c>
      <c r="M9" s="944">
        <v>45199</v>
      </c>
      <c r="N9" s="944">
        <v>45169</v>
      </c>
      <c r="O9" s="945">
        <v>45138</v>
      </c>
      <c r="P9" s="944">
        <v>45107</v>
      </c>
      <c r="Q9" s="945">
        <v>45077</v>
      </c>
      <c r="R9" s="944">
        <v>45046</v>
      </c>
      <c r="S9" s="945">
        <v>45016</v>
      </c>
      <c r="T9" s="945">
        <v>44985</v>
      </c>
      <c r="U9" s="945">
        <v>44957</v>
      </c>
      <c r="V9" s="944">
        <v>44926</v>
      </c>
      <c r="W9" s="945">
        <v>44895</v>
      </c>
      <c r="X9" s="945">
        <v>44865</v>
      </c>
      <c r="Y9" s="945">
        <v>44834</v>
      </c>
      <c r="Z9" s="944">
        <v>44804</v>
      </c>
      <c r="AA9" s="945">
        <v>44773</v>
      </c>
      <c r="AB9" s="944">
        <v>44742</v>
      </c>
      <c r="AC9" s="945">
        <v>44712</v>
      </c>
      <c r="AD9" s="945">
        <v>44681</v>
      </c>
      <c r="AE9" s="944">
        <v>44651</v>
      </c>
      <c r="AF9" s="946">
        <v>44620</v>
      </c>
      <c r="AG9" s="439" t="s">
        <v>1580</v>
      </c>
      <c r="AH9" s="947" t="s">
        <v>1581</v>
      </c>
    </row>
    <row r="10" spans="1:114" s="414" customFormat="1">
      <c r="A10" s="431">
        <v>1</v>
      </c>
      <c r="B10" s="455">
        <f>EOMONTH(B11,1)</f>
        <v>45504</v>
      </c>
      <c r="C10" s="948">
        <v>183442.03</v>
      </c>
      <c r="D10" s="948">
        <v>4106040.75</v>
      </c>
      <c r="E10" s="948">
        <v>844505.72000000009</v>
      </c>
      <c r="F10" s="948">
        <v>191693.4</v>
      </c>
      <c r="G10" s="948">
        <v>92021.79</v>
      </c>
      <c r="H10" s="948">
        <v>73241.67</v>
      </c>
      <c r="I10" s="948">
        <v>47444.3</v>
      </c>
      <c r="J10" s="948">
        <v>27099.66</v>
      </c>
      <c r="K10" s="948">
        <v>20741.14</v>
      </c>
      <c r="L10" s="948">
        <v>24897.61</v>
      </c>
      <c r="M10" s="948">
        <v>19488.03</v>
      </c>
      <c r="N10" s="948">
        <v>20921.810000000001</v>
      </c>
      <c r="O10" s="948">
        <v>15420.83</v>
      </c>
      <c r="P10" s="948">
        <v>13235.57</v>
      </c>
      <c r="Q10" s="948">
        <v>10108.67</v>
      </c>
      <c r="R10" s="948">
        <v>14352.03</v>
      </c>
      <c r="S10" s="948">
        <v>0</v>
      </c>
      <c r="T10" s="948">
        <v>0</v>
      </c>
      <c r="U10" s="948">
        <v>0</v>
      </c>
      <c r="V10" s="948">
        <v>0</v>
      </c>
      <c r="W10" s="948">
        <v>0</v>
      </c>
      <c r="X10" s="948">
        <v>0</v>
      </c>
      <c r="Y10" s="948">
        <v>0</v>
      </c>
      <c r="Z10" s="948">
        <v>0</v>
      </c>
      <c r="AA10" s="948">
        <v>0</v>
      </c>
      <c r="AB10" s="948">
        <v>0</v>
      </c>
      <c r="AC10" s="948">
        <v>0</v>
      </c>
      <c r="AD10" s="948">
        <v>0</v>
      </c>
      <c r="AE10" s="948">
        <v>0</v>
      </c>
      <c r="AF10" s="949">
        <v>0</v>
      </c>
      <c r="AG10" s="950">
        <v>0</v>
      </c>
      <c r="AH10" s="430">
        <f t="shared" ref="AH10:AH38" si="0">SUM(C10:AG10)</f>
        <v>5704655.0100000007</v>
      </c>
    </row>
    <row r="11" spans="1:114" s="414" customFormat="1">
      <c r="A11" s="431">
        <v>2</v>
      </c>
      <c r="B11" s="432">
        <f>'Schedule 2_Balance Sheet'!C4</f>
        <v>45473</v>
      </c>
      <c r="C11" s="442"/>
      <c r="D11" s="460">
        <v>258204.36000000002</v>
      </c>
      <c r="E11" s="460">
        <v>4580140.45</v>
      </c>
      <c r="F11" s="460">
        <v>591786.25</v>
      </c>
      <c r="G11" s="460">
        <v>207867.11000000002</v>
      </c>
      <c r="H11" s="460">
        <v>122898.09999999999</v>
      </c>
      <c r="I11" s="460">
        <v>88569.84</v>
      </c>
      <c r="J11" s="460">
        <v>48557.65</v>
      </c>
      <c r="K11" s="460">
        <v>49111.83</v>
      </c>
      <c r="L11" s="460">
        <v>31068.9</v>
      </c>
      <c r="M11" s="460">
        <v>16693.28</v>
      </c>
      <c r="N11" s="460">
        <v>15353.64</v>
      </c>
      <c r="O11" s="460">
        <v>13262.79</v>
      </c>
      <c r="P11" s="460">
        <v>13920.26</v>
      </c>
      <c r="Q11" s="460">
        <v>13744.85</v>
      </c>
      <c r="R11" s="460">
        <v>14371.41</v>
      </c>
      <c r="S11" s="460">
        <v>0</v>
      </c>
      <c r="T11" s="460">
        <v>0</v>
      </c>
      <c r="U11" s="460">
        <v>0</v>
      </c>
      <c r="V11" s="460">
        <v>0</v>
      </c>
      <c r="W11" s="460">
        <v>0</v>
      </c>
      <c r="X11" s="460">
        <v>0</v>
      </c>
      <c r="Y11" s="460">
        <v>0</v>
      </c>
      <c r="Z11" s="460">
        <v>0</v>
      </c>
      <c r="AA11" s="460">
        <v>0</v>
      </c>
      <c r="AB11" s="460">
        <v>0</v>
      </c>
      <c r="AC11" s="460">
        <v>0</v>
      </c>
      <c r="AD11" s="460">
        <v>0</v>
      </c>
      <c r="AE11" s="460">
        <v>0</v>
      </c>
      <c r="AF11" s="451">
        <v>0</v>
      </c>
      <c r="AG11" s="449">
        <v>0</v>
      </c>
      <c r="AH11" s="430">
        <f t="shared" si="0"/>
        <v>6065550.7200000007</v>
      </c>
    </row>
    <row r="12" spans="1:114" s="414" customFormat="1">
      <c r="A12" s="431">
        <v>3</v>
      </c>
      <c r="B12" s="432">
        <f>EOMONTH(B11,-1)</f>
        <v>45443</v>
      </c>
      <c r="C12" s="442"/>
      <c r="D12" s="442"/>
      <c r="E12" s="420">
        <v>714963.32</v>
      </c>
      <c r="F12" s="420">
        <v>5344833.83</v>
      </c>
      <c r="G12" s="420">
        <v>1454650.53</v>
      </c>
      <c r="H12" s="420">
        <v>586899.18000000005</v>
      </c>
      <c r="I12" s="420">
        <v>190406.94</v>
      </c>
      <c r="J12" s="420">
        <v>103324.31999999999</v>
      </c>
      <c r="K12" s="420">
        <v>83207.02</v>
      </c>
      <c r="L12" s="420">
        <v>46260.46</v>
      </c>
      <c r="M12" s="420">
        <v>35845.15</v>
      </c>
      <c r="N12" s="420">
        <v>45530.58</v>
      </c>
      <c r="O12" s="420">
        <v>28189.79</v>
      </c>
      <c r="P12" s="420">
        <v>27973.89</v>
      </c>
      <c r="Q12" s="420">
        <v>21752.45</v>
      </c>
      <c r="R12" s="420">
        <v>11711.95</v>
      </c>
      <c r="S12" s="420">
        <v>0</v>
      </c>
      <c r="T12" s="420">
        <v>0</v>
      </c>
      <c r="U12" s="420">
        <v>0</v>
      </c>
      <c r="V12" s="420">
        <v>0</v>
      </c>
      <c r="W12" s="420">
        <v>0</v>
      </c>
      <c r="X12" s="420">
        <v>0</v>
      </c>
      <c r="Y12" s="420">
        <v>0</v>
      </c>
      <c r="Z12" s="420">
        <v>0</v>
      </c>
      <c r="AA12" s="420">
        <v>0</v>
      </c>
      <c r="AB12" s="420">
        <v>0</v>
      </c>
      <c r="AC12" s="420">
        <v>0</v>
      </c>
      <c r="AD12" s="420">
        <v>0</v>
      </c>
      <c r="AE12" s="420">
        <v>0</v>
      </c>
      <c r="AF12" s="445">
        <v>0</v>
      </c>
      <c r="AG12" s="449">
        <v>0</v>
      </c>
      <c r="AH12" s="430">
        <f t="shared" si="0"/>
        <v>8695549.4100000001</v>
      </c>
    </row>
    <row r="13" spans="1:114" s="413" customFormat="1" ht="15" customHeight="1">
      <c r="A13" s="431">
        <v>4</v>
      </c>
      <c r="B13" s="432">
        <f t="shared" ref="B13:B39" si="1">EOMONTH(B12,-1)</f>
        <v>45412</v>
      </c>
      <c r="C13" s="442"/>
      <c r="D13" s="440"/>
      <c r="E13" s="442"/>
      <c r="F13" s="420">
        <v>198416.13</v>
      </c>
      <c r="G13" s="420">
        <v>4435460.5200000005</v>
      </c>
      <c r="H13" s="420">
        <v>990203.94</v>
      </c>
      <c r="I13" s="420">
        <v>237972.99</v>
      </c>
      <c r="J13" s="420">
        <v>100749.95</v>
      </c>
      <c r="K13" s="420">
        <v>93158.1</v>
      </c>
      <c r="L13" s="420">
        <v>50856.49</v>
      </c>
      <c r="M13" s="420">
        <v>48585.56</v>
      </c>
      <c r="N13" s="420">
        <v>49951.9</v>
      </c>
      <c r="O13" s="420">
        <v>59351.86</v>
      </c>
      <c r="P13" s="420">
        <v>17966.740000000002</v>
      </c>
      <c r="Q13" s="420">
        <v>21746.83</v>
      </c>
      <c r="R13" s="420">
        <v>31498.41</v>
      </c>
      <c r="S13" s="421">
        <v>1198.06</v>
      </c>
      <c r="T13" s="421">
        <v>316.83999999999997</v>
      </c>
      <c r="U13" s="421">
        <v>1660.89</v>
      </c>
      <c r="V13" s="420">
        <v>669.58</v>
      </c>
      <c r="W13" s="420">
        <v>0</v>
      </c>
      <c r="X13" s="421">
        <v>72.03</v>
      </c>
      <c r="Y13" s="421">
        <v>199.44</v>
      </c>
      <c r="Z13" s="420">
        <v>303.48</v>
      </c>
      <c r="AA13" s="420">
        <v>227.61</v>
      </c>
      <c r="AB13" s="420">
        <v>0</v>
      </c>
      <c r="AC13" s="420">
        <v>0</v>
      </c>
      <c r="AD13" s="420">
        <v>0</v>
      </c>
      <c r="AE13" s="420">
        <v>0</v>
      </c>
      <c r="AF13" s="445">
        <v>228.89</v>
      </c>
      <c r="AG13" s="447">
        <v>47.27</v>
      </c>
      <c r="AH13" s="430">
        <f t="shared" si="0"/>
        <v>6340843.5100000007</v>
      </c>
    </row>
    <row r="14" spans="1:114" s="413" customFormat="1" ht="15" customHeight="1">
      <c r="A14" s="431">
        <v>5</v>
      </c>
      <c r="B14" s="432">
        <f t="shared" si="1"/>
        <v>45382</v>
      </c>
      <c r="C14" s="442"/>
      <c r="D14" s="440"/>
      <c r="E14" s="440"/>
      <c r="F14" s="442"/>
      <c r="G14" s="420">
        <v>307793.65999999997</v>
      </c>
      <c r="H14" s="420">
        <v>3967459.96</v>
      </c>
      <c r="I14" s="420">
        <v>759875.38</v>
      </c>
      <c r="J14" s="420">
        <v>169684.02000000002</v>
      </c>
      <c r="K14" s="420">
        <v>112914.88</v>
      </c>
      <c r="L14" s="420">
        <v>73235.34</v>
      </c>
      <c r="M14" s="420">
        <v>43465.07</v>
      </c>
      <c r="N14" s="420">
        <v>41223.54</v>
      </c>
      <c r="O14" s="420">
        <v>27344.7</v>
      </c>
      <c r="P14" s="420">
        <v>19331.97</v>
      </c>
      <c r="Q14" s="420">
        <v>22501.88</v>
      </c>
      <c r="R14" s="420">
        <v>25794.02</v>
      </c>
      <c r="S14" s="421">
        <v>121.54</v>
      </c>
      <c r="T14" s="421">
        <v>650.94000000000005</v>
      </c>
      <c r="U14" s="421">
        <v>648.79999999999995</v>
      </c>
      <c r="V14" s="420">
        <v>0</v>
      </c>
      <c r="W14" s="420">
        <v>0</v>
      </c>
      <c r="X14" s="421">
        <v>21.09</v>
      </c>
      <c r="Y14" s="421">
        <v>72.73</v>
      </c>
      <c r="Z14" s="420">
        <v>0</v>
      </c>
      <c r="AA14" s="420">
        <v>685.21</v>
      </c>
      <c r="AB14" s="420">
        <v>401.42</v>
      </c>
      <c r="AC14" s="420">
        <v>0</v>
      </c>
      <c r="AD14" s="420">
        <v>0</v>
      </c>
      <c r="AE14" s="420">
        <v>0</v>
      </c>
      <c r="AF14" s="445">
        <v>0</v>
      </c>
      <c r="AG14" s="448">
        <v>550.37</v>
      </c>
      <c r="AH14" s="430">
        <f t="shared" si="0"/>
        <v>5573776.5199999996</v>
      </c>
    </row>
    <row r="15" spans="1:114" s="413" customFormat="1" ht="15" customHeight="1">
      <c r="A15" s="431">
        <v>6</v>
      </c>
      <c r="B15" s="432">
        <f t="shared" si="1"/>
        <v>45351</v>
      </c>
      <c r="C15" s="442"/>
      <c r="D15" s="440"/>
      <c r="E15" s="440"/>
      <c r="F15" s="440"/>
      <c r="G15" s="442"/>
      <c r="H15" s="420">
        <v>563732.19000000006</v>
      </c>
      <c r="I15" s="420">
        <v>5508827.25</v>
      </c>
      <c r="J15" s="420">
        <v>682951.88</v>
      </c>
      <c r="K15" s="420">
        <v>291182.94</v>
      </c>
      <c r="L15" s="420">
        <v>129176.14</v>
      </c>
      <c r="M15" s="420">
        <v>71192.38</v>
      </c>
      <c r="N15" s="420">
        <v>54198.47</v>
      </c>
      <c r="O15" s="420">
        <v>25285.97</v>
      </c>
      <c r="P15" s="420">
        <v>30573.16</v>
      </c>
      <c r="Q15" s="420">
        <v>20787.179999999997</v>
      </c>
      <c r="R15" s="420">
        <v>15575.3</v>
      </c>
      <c r="S15" s="421">
        <v>5106.3599999999997</v>
      </c>
      <c r="T15" s="421">
        <v>1982.74</v>
      </c>
      <c r="U15" s="421">
        <v>829.59</v>
      </c>
      <c r="V15" s="420">
        <v>513.08000000000004</v>
      </c>
      <c r="W15" s="420">
        <v>959.21</v>
      </c>
      <c r="X15" s="421">
        <v>1108.7</v>
      </c>
      <c r="Y15" s="421">
        <v>1338</v>
      </c>
      <c r="Z15" s="420">
        <v>0</v>
      </c>
      <c r="AA15" s="420">
        <v>0</v>
      </c>
      <c r="AB15" s="420">
        <v>21.56</v>
      </c>
      <c r="AC15" s="420">
        <v>0</v>
      </c>
      <c r="AD15" s="420">
        <v>139.06</v>
      </c>
      <c r="AE15" s="420">
        <v>0</v>
      </c>
      <c r="AF15" s="445">
        <v>0</v>
      </c>
      <c r="AG15" s="448">
        <v>531.33000000000004</v>
      </c>
      <c r="AH15" s="430">
        <f t="shared" si="0"/>
        <v>7406012.4899999993</v>
      </c>
    </row>
    <row r="16" spans="1:114" s="413" customFormat="1" ht="15" customHeight="1">
      <c r="A16" s="431">
        <v>7</v>
      </c>
      <c r="B16" s="432">
        <f t="shared" si="1"/>
        <v>45322</v>
      </c>
      <c r="C16" s="442"/>
      <c r="D16" s="440"/>
      <c r="E16" s="440"/>
      <c r="F16" s="443"/>
      <c r="G16" s="440"/>
      <c r="H16" s="442"/>
      <c r="I16" s="420">
        <v>0</v>
      </c>
      <c r="J16" s="420">
        <v>4543451.3000000007</v>
      </c>
      <c r="K16" s="420">
        <v>1029175.4500000001</v>
      </c>
      <c r="L16" s="420">
        <v>295964.88999999996</v>
      </c>
      <c r="M16" s="420">
        <v>152949.39000000001</v>
      </c>
      <c r="N16" s="420">
        <v>108661.71</v>
      </c>
      <c r="O16" s="420">
        <v>47453.61</v>
      </c>
      <c r="P16" s="420">
        <v>47596.76</v>
      </c>
      <c r="Q16" s="420">
        <v>50461.04</v>
      </c>
      <c r="R16" s="420">
        <v>52547.81</v>
      </c>
      <c r="S16" s="421">
        <v>5440.5</v>
      </c>
      <c r="T16" s="421">
        <v>4189.2</v>
      </c>
      <c r="U16" s="421">
        <v>3028.4</v>
      </c>
      <c r="V16" s="420">
        <v>12082.24</v>
      </c>
      <c r="W16" s="420">
        <v>4546.79</v>
      </c>
      <c r="X16" s="421">
        <v>4920.68</v>
      </c>
      <c r="Y16" s="421">
        <v>2507.83</v>
      </c>
      <c r="Z16" s="420">
        <v>840.27</v>
      </c>
      <c r="AA16" s="420">
        <v>1852.99</v>
      </c>
      <c r="AB16" s="420">
        <v>5613.91</v>
      </c>
      <c r="AC16" s="420">
        <v>1760.41</v>
      </c>
      <c r="AD16" s="420">
        <v>1452.3</v>
      </c>
      <c r="AE16" s="420">
        <v>1537.88</v>
      </c>
      <c r="AF16" s="445">
        <v>1424.66</v>
      </c>
      <c r="AG16" s="448">
        <v>8166.4500000000007</v>
      </c>
      <c r="AH16" s="430">
        <f t="shared" si="0"/>
        <v>6387626.4700000007</v>
      </c>
    </row>
    <row r="17" spans="1:37" s="413" customFormat="1" ht="15" customHeight="1">
      <c r="A17" s="431">
        <v>8</v>
      </c>
      <c r="B17" s="432">
        <f t="shared" si="1"/>
        <v>45291</v>
      </c>
      <c r="C17" s="442"/>
      <c r="D17" s="440"/>
      <c r="E17" s="440"/>
      <c r="F17" s="440"/>
      <c r="G17" s="440"/>
      <c r="H17" s="440"/>
      <c r="I17" s="442"/>
      <c r="J17" s="420">
        <v>329592.68</v>
      </c>
      <c r="K17" s="420">
        <v>4168270.23</v>
      </c>
      <c r="L17" s="420">
        <v>740287.89999999991</v>
      </c>
      <c r="M17" s="420">
        <v>187815.05</v>
      </c>
      <c r="N17" s="420">
        <v>107519.75</v>
      </c>
      <c r="O17" s="420">
        <v>76197.3</v>
      </c>
      <c r="P17" s="420">
        <v>68330.559999999998</v>
      </c>
      <c r="Q17" s="420">
        <v>63845.61</v>
      </c>
      <c r="R17" s="420">
        <v>55812.92</v>
      </c>
      <c r="S17" s="421">
        <v>3227.73</v>
      </c>
      <c r="T17" s="421">
        <v>2610.0700000000002</v>
      </c>
      <c r="U17" s="421">
        <v>1826.24</v>
      </c>
      <c r="V17" s="420">
        <v>2797.49</v>
      </c>
      <c r="W17" s="420">
        <v>861.47</v>
      </c>
      <c r="X17" s="421">
        <v>1109.96</v>
      </c>
      <c r="Y17" s="421">
        <v>1370.83</v>
      </c>
      <c r="Z17" s="420">
        <v>815.27</v>
      </c>
      <c r="AA17" s="420">
        <v>1192.7</v>
      </c>
      <c r="AB17" s="420">
        <v>69.27</v>
      </c>
      <c r="AC17" s="420">
        <v>114.28</v>
      </c>
      <c r="AD17" s="420">
        <v>334.19</v>
      </c>
      <c r="AE17" s="420">
        <v>1169.21</v>
      </c>
      <c r="AF17" s="445">
        <v>300.25</v>
      </c>
      <c r="AG17" s="448">
        <v>392.46</v>
      </c>
      <c r="AH17" s="430">
        <f t="shared" si="0"/>
        <v>5815863.4200000009</v>
      </c>
    </row>
    <row r="18" spans="1:37" s="413" customFormat="1" ht="15" customHeight="1">
      <c r="A18" s="431">
        <v>9</v>
      </c>
      <c r="B18" s="432">
        <f t="shared" si="1"/>
        <v>45260</v>
      </c>
      <c r="C18" s="442"/>
      <c r="D18" s="440"/>
      <c r="E18" s="440"/>
      <c r="F18" s="440"/>
      <c r="G18" s="440"/>
      <c r="H18" s="440"/>
      <c r="I18" s="440"/>
      <c r="J18" s="442"/>
      <c r="K18" s="420">
        <v>633073.77999999991</v>
      </c>
      <c r="L18" s="420">
        <v>5157619.9399999995</v>
      </c>
      <c r="M18" s="420">
        <v>970910.5199999999</v>
      </c>
      <c r="N18" s="420">
        <v>360553.84</v>
      </c>
      <c r="O18" s="420">
        <v>306734.23</v>
      </c>
      <c r="P18" s="420">
        <v>324048.82</v>
      </c>
      <c r="Q18" s="420">
        <v>335289.45999999996</v>
      </c>
      <c r="R18" s="420">
        <v>260546.52</v>
      </c>
      <c r="S18" s="421">
        <v>11921.12</v>
      </c>
      <c r="T18" s="421">
        <v>20658.61</v>
      </c>
      <c r="U18" s="421">
        <v>17070.66</v>
      </c>
      <c r="V18" s="420">
        <v>3648.37</v>
      </c>
      <c r="W18" s="420">
        <v>2415.21</v>
      </c>
      <c r="X18" s="421">
        <v>1048.46</v>
      </c>
      <c r="Y18" s="421">
        <v>183.08</v>
      </c>
      <c r="Z18" s="420">
        <v>858.02</v>
      </c>
      <c r="AA18" s="420">
        <v>480.44</v>
      </c>
      <c r="AB18" s="420">
        <v>534.64</v>
      </c>
      <c r="AC18" s="420">
        <v>256.73</v>
      </c>
      <c r="AD18" s="420">
        <v>150.34</v>
      </c>
      <c r="AE18" s="420">
        <v>393.61</v>
      </c>
      <c r="AF18" s="445">
        <v>228.56</v>
      </c>
      <c r="AG18" s="448">
        <v>15577.560000000001</v>
      </c>
      <c r="AH18" s="430">
        <f t="shared" si="0"/>
        <v>8424202.5199999996</v>
      </c>
      <c r="AK18" s="453"/>
    </row>
    <row r="19" spans="1:37" s="413" customFormat="1" ht="15" customHeight="1">
      <c r="A19" s="431">
        <v>10</v>
      </c>
      <c r="B19" s="432">
        <f t="shared" si="1"/>
        <v>45230</v>
      </c>
      <c r="C19" s="442"/>
      <c r="D19" s="440"/>
      <c r="E19" s="440"/>
      <c r="F19" s="440"/>
      <c r="G19" s="440"/>
      <c r="H19" s="440"/>
      <c r="I19" s="440"/>
      <c r="J19" s="440"/>
      <c r="K19" s="442"/>
      <c r="L19" s="420">
        <v>187949.42</v>
      </c>
      <c r="M19" s="420">
        <v>4324469.8600000003</v>
      </c>
      <c r="N19" s="420">
        <v>1201415.9700000002</v>
      </c>
      <c r="O19" s="420">
        <v>867575.22</v>
      </c>
      <c r="P19" s="420">
        <v>940718.09</v>
      </c>
      <c r="Q19" s="420">
        <v>935166.32</v>
      </c>
      <c r="R19" s="420">
        <v>772285.16999999993</v>
      </c>
      <c r="S19" s="421">
        <v>9824.89</v>
      </c>
      <c r="T19" s="421">
        <v>9710.84</v>
      </c>
      <c r="U19" s="421">
        <v>7203.3899999999994</v>
      </c>
      <c r="V19" s="420">
        <v>3070.1</v>
      </c>
      <c r="W19" s="420">
        <v>4237.42</v>
      </c>
      <c r="X19" s="421">
        <v>3223.26</v>
      </c>
      <c r="Y19" s="421">
        <v>3877.03</v>
      </c>
      <c r="Z19" s="420">
        <v>682.3</v>
      </c>
      <c r="AA19" s="420">
        <v>192.5</v>
      </c>
      <c r="AB19" s="420">
        <v>337.37</v>
      </c>
      <c r="AC19" s="420">
        <v>259.10000000000002</v>
      </c>
      <c r="AD19" s="420">
        <v>252.3</v>
      </c>
      <c r="AE19" s="420">
        <v>398.28</v>
      </c>
      <c r="AF19" s="445">
        <v>0</v>
      </c>
      <c r="AG19" s="448">
        <v>8249.4299999999985</v>
      </c>
      <c r="AH19" s="430">
        <f t="shared" si="0"/>
        <v>9281098.2599999979</v>
      </c>
    </row>
    <row r="20" spans="1:37" s="413" customFormat="1" ht="15" customHeight="1">
      <c r="A20" s="431">
        <v>11</v>
      </c>
      <c r="B20" s="432">
        <f t="shared" si="1"/>
        <v>45199</v>
      </c>
      <c r="C20" s="442"/>
      <c r="D20" s="440"/>
      <c r="E20" s="440"/>
      <c r="F20" s="440"/>
      <c r="G20" s="440"/>
      <c r="H20" s="440"/>
      <c r="I20" s="440"/>
      <c r="J20" s="440"/>
      <c r="K20" s="440"/>
      <c r="L20" s="442"/>
      <c r="M20" s="420">
        <v>219777.52</v>
      </c>
      <c r="N20" s="420">
        <v>4161206.02</v>
      </c>
      <c r="O20" s="420">
        <v>787750.86</v>
      </c>
      <c r="P20" s="420">
        <v>534813.80000000005</v>
      </c>
      <c r="Q20" s="420">
        <v>475512.2</v>
      </c>
      <c r="R20" s="420">
        <v>340124.45999999996</v>
      </c>
      <c r="S20" s="421">
        <v>17829.210000000003</v>
      </c>
      <c r="T20" s="421">
        <v>8199.06</v>
      </c>
      <c r="U20" s="421">
        <v>4967.51</v>
      </c>
      <c r="V20" s="420">
        <v>3072.65</v>
      </c>
      <c r="W20" s="420">
        <v>1384.77</v>
      </c>
      <c r="X20" s="421">
        <v>1475.03</v>
      </c>
      <c r="Y20" s="421">
        <v>1438.51</v>
      </c>
      <c r="Z20" s="420">
        <v>435.25</v>
      </c>
      <c r="AA20" s="420">
        <v>86.7</v>
      </c>
      <c r="AB20" s="420">
        <v>134.88</v>
      </c>
      <c r="AC20" s="420">
        <v>1147.96</v>
      </c>
      <c r="AD20" s="420">
        <v>184.92</v>
      </c>
      <c r="AE20" s="420">
        <v>-12.36</v>
      </c>
      <c r="AF20" s="445">
        <v>0</v>
      </c>
      <c r="AG20" s="448">
        <v>347.11</v>
      </c>
      <c r="AH20" s="430">
        <f t="shared" si="0"/>
        <v>6559876.0599999996</v>
      </c>
    </row>
    <row r="21" spans="1:37" s="413" customFormat="1" ht="15" customHeight="1">
      <c r="A21" s="431">
        <v>12</v>
      </c>
      <c r="B21" s="432">
        <f t="shared" si="1"/>
        <v>45169</v>
      </c>
      <c r="C21" s="442"/>
      <c r="D21" s="440"/>
      <c r="E21" s="440"/>
      <c r="F21" s="440"/>
      <c r="G21" s="440"/>
      <c r="H21" s="440"/>
      <c r="I21" s="440"/>
      <c r="J21" s="440"/>
      <c r="K21" s="440"/>
      <c r="L21" s="440"/>
      <c r="M21" s="442"/>
      <c r="N21" s="420">
        <v>675468.77999999991</v>
      </c>
      <c r="O21" s="420">
        <v>3997507.62</v>
      </c>
      <c r="P21" s="420">
        <v>1250879.29</v>
      </c>
      <c r="Q21" s="420">
        <v>738272.61</v>
      </c>
      <c r="R21" s="420">
        <v>494786.05000000005</v>
      </c>
      <c r="S21" s="421">
        <v>44009.23</v>
      </c>
      <c r="T21" s="421">
        <v>45624.37</v>
      </c>
      <c r="U21" s="421">
        <v>42652.490000000005</v>
      </c>
      <c r="V21" s="420">
        <v>18344.29</v>
      </c>
      <c r="W21" s="420">
        <v>9131.2900000000009</v>
      </c>
      <c r="X21" s="421">
        <v>8111.61</v>
      </c>
      <c r="Y21" s="421">
        <v>7399.01</v>
      </c>
      <c r="Z21" s="420">
        <v>8254</v>
      </c>
      <c r="AA21" s="420">
        <v>9903.39</v>
      </c>
      <c r="AB21" s="420">
        <v>3409.21</v>
      </c>
      <c r="AC21" s="420">
        <v>4549.24</v>
      </c>
      <c r="AD21" s="420">
        <v>604.79</v>
      </c>
      <c r="AE21" s="420">
        <v>1949.64</v>
      </c>
      <c r="AF21" s="445">
        <v>43.41</v>
      </c>
      <c r="AG21" s="448">
        <v>9923.2100000000009</v>
      </c>
      <c r="AH21" s="430">
        <f t="shared" si="0"/>
        <v>7370823.5300000012</v>
      </c>
    </row>
    <row r="22" spans="1:37" s="413" customFormat="1" ht="15" customHeight="1">
      <c r="A22" s="431">
        <v>13</v>
      </c>
      <c r="B22" s="432">
        <f t="shared" si="1"/>
        <v>45138</v>
      </c>
      <c r="C22" s="442"/>
      <c r="D22" s="440"/>
      <c r="E22" s="440"/>
      <c r="F22" s="440"/>
      <c r="G22" s="440"/>
      <c r="H22" s="440"/>
      <c r="I22" s="440"/>
      <c r="J22" s="440"/>
      <c r="K22" s="440"/>
      <c r="L22" s="440"/>
      <c r="M22" s="440"/>
      <c r="N22" s="442"/>
      <c r="O22" s="420">
        <v>84689.77</v>
      </c>
      <c r="P22" s="420">
        <v>2772661.0100000002</v>
      </c>
      <c r="Q22" s="420">
        <v>400017.42000000004</v>
      </c>
      <c r="R22" s="420">
        <v>117055.61</v>
      </c>
      <c r="S22" s="421">
        <v>82853.66</v>
      </c>
      <c r="T22" s="421">
        <v>46714.83</v>
      </c>
      <c r="U22" s="421">
        <v>49366.95</v>
      </c>
      <c r="V22" s="420">
        <v>13702.32</v>
      </c>
      <c r="W22" s="420">
        <v>15559.74</v>
      </c>
      <c r="X22" s="421">
        <v>12057.49</v>
      </c>
      <c r="Y22" s="421">
        <v>19003.07</v>
      </c>
      <c r="Z22" s="420">
        <v>15823.98</v>
      </c>
      <c r="AA22" s="420">
        <v>9892.4500000000007</v>
      </c>
      <c r="AB22" s="420">
        <v>4073.35</v>
      </c>
      <c r="AC22" s="420">
        <v>1723.19</v>
      </c>
      <c r="AD22" s="420">
        <v>981.69</v>
      </c>
      <c r="AE22" s="420">
        <v>477.59</v>
      </c>
      <c r="AF22" s="445">
        <v>327.68</v>
      </c>
      <c r="AG22" s="448">
        <v>9687.0399999999991</v>
      </c>
      <c r="AH22" s="430">
        <f t="shared" si="0"/>
        <v>3656668.8400000008</v>
      </c>
    </row>
    <row r="23" spans="1:37" s="413" customFormat="1" ht="15" customHeight="1">
      <c r="A23" s="431">
        <v>14</v>
      </c>
      <c r="B23" s="432">
        <f t="shared" si="1"/>
        <v>45107</v>
      </c>
      <c r="C23" s="442"/>
      <c r="D23" s="440"/>
      <c r="E23" s="440"/>
      <c r="F23" s="440"/>
      <c r="G23" s="440"/>
      <c r="H23" s="440"/>
      <c r="I23" s="440"/>
      <c r="J23" s="440"/>
      <c r="K23" s="440"/>
      <c r="L23" s="440"/>
      <c r="M23" s="440"/>
      <c r="N23" s="440"/>
      <c r="O23" s="442"/>
      <c r="P23" s="420">
        <v>288074.89</v>
      </c>
      <c r="Q23" s="420">
        <v>3686439</v>
      </c>
      <c r="R23" s="420">
        <v>1071604.93</v>
      </c>
      <c r="S23" s="421">
        <v>320655.88999999996</v>
      </c>
      <c r="T23" s="421">
        <v>115430</v>
      </c>
      <c r="U23" s="421">
        <v>65654.38</v>
      </c>
      <c r="V23" s="420">
        <v>25992.95</v>
      </c>
      <c r="W23" s="420">
        <v>14935.65</v>
      </c>
      <c r="X23" s="421">
        <v>6752.12</v>
      </c>
      <c r="Y23" s="421">
        <v>6042.12</v>
      </c>
      <c r="Z23" s="420">
        <v>7200.52</v>
      </c>
      <c r="AA23" s="420">
        <v>5631.26</v>
      </c>
      <c r="AB23" s="420">
        <v>2795.69</v>
      </c>
      <c r="AC23" s="420">
        <v>1630.74</v>
      </c>
      <c r="AD23" s="420">
        <v>620.41</v>
      </c>
      <c r="AE23" s="420">
        <v>0</v>
      </c>
      <c r="AF23" s="445">
        <v>231.82</v>
      </c>
      <c r="AG23" s="448">
        <v>1253.7</v>
      </c>
      <c r="AH23" s="430">
        <f t="shared" si="0"/>
        <v>5620946.0700000012</v>
      </c>
    </row>
    <row r="24" spans="1:37" s="413" customFormat="1" ht="15" customHeight="1">
      <c r="A24" s="431">
        <v>15</v>
      </c>
      <c r="B24" s="432">
        <f t="shared" si="1"/>
        <v>45077</v>
      </c>
      <c r="C24" s="442"/>
      <c r="D24" s="440"/>
      <c r="E24" s="440"/>
      <c r="F24" s="440"/>
      <c r="G24" s="440"/>
      <c r="H24" s="440"/>
      <c r="I24" s="440"/>
      <c r="J24" s="440"/>
      <c r="K24" s="440"/>
      <c r="L24" s="440"/>
      <c r="M24" s="440"/>
      <c r="N24" s="440"/>
      <c r="O24" s="442"/>
      <c r="P24" s="442"/>
      <c r="Q24" s="420">
        <v>120350.43</v>
      </c>
      <c r="R24" s="420">
        <v>2882906.52</v>
      </c>
      <c r="S24" s="421">
        <v>1140922.68</v>
      </c>
      <c r="T24" s="421">
        <v>189583.68</v>
      </c>
      <c r="U24" s="421">
        <v>113440.78</v>
      </c>
      <c r="V24" s="420">
        <v>38907.1</v>
      </c>
      <c r="W24" s="420">
        <v>15424.45</v>
      </c>
      <c r="X24" s="421">
        <v>14330.74</v>
      </c>
      <c r="Y24" s="421">
        <v>15881.47</v>
      </c>
      <c r="Z24" s="420">
        <v>10127.98</v>
      </c>
      <c r="AA24" s="420">
        <v>2796.52</v>
      </c>
      <c r="AB24" s="420">
        <v>1759.01</v>
      </c>
      <c r="AC24" s="420">
        <v>3632.62</v>
      </c>
      <c r="AD24" s="420">
        <v>1618.02</v>
      </c>
      <c r="AE24" s="420">
        <v>1255.97</v>
      </c>
      <c r="AF24" s="445">
        <v>1210.92</v>
      </c>
      <c r="AG24" s="448">
        <v>5385.7000000000007</v>
      </c>
      <c r="AH24" s="430">
        <f t="shared" si="0"/>
        <v>4559534.5899999989</v>
      </c>
    </row>
    <row r="25" spans="1:37" s="413" customFormat="1" ht="15" customHeight="1">
      <c r="A25" s="431">
        <v>16</v>
      </c>
      <c r="B25" s="432">
        <f t="shared" si="1"/>
        <v>45046</v>
      </c>
      <c r="C25" s="442"/>
      <c r="D25" s="440"/>
      <c r="E25" s="440"/>
      <c r="F25" s="440"/>
      <c r="G25" s="440"/>
      <c r="H25" s="440"/>
      <c r="I25" s="440"/>
      <c r="J25" s="440"/>
      <c r="K25" s="440"/>
      <c r="L25" s="440"/>
      <c r="M25" s="440"/>
      <c r="N25" s="440"/>
      <c r="O25" s="441"/>
      <c r="P25" s="440"/>
      <c r="Q25" s="442"/>
      <c r="R25" s="420">
        <v>45577.19</v>
      </c>
      <c r="S25" s="421">
        <v>5089138.5</v>
      </c>
      <c r="T25" s="421">
        <v>746579.5</v>
      </c>
      <c r="U25" s="421">
        <v>220825.27000000002</v>
      </c>
      <c r="V25" s="420">
        <v>71460.83</v>
      </c>
      <c r="W25" s="420">
        <v>34934.129999999997</v>
      </c>
      <c r="X25" s="421">
        <v>26367.13</v>
      </c>
      <c r="Y25" s="421">
        <v>13743.95</v>
      </c>
      <c r="Z25" s="420">
        <v>12201.15</v>
      </c>
      <c r="AA25" s="420">
        <v>8391.8799999999992</v>
      </c>
      <c r="AB25" s="420">
        <v>2834.36</v>
      </c>
      <c r="AC25" s="420">
        <v>4659.5600000000004</v>
      </c>
      <c r="AD25" s="420">
        <v>5688.14</v>
      </c>
      <c r="AE25" s="420">
        <v>3751.29</v>
      </c>
      <c r="AF25" s="445">
        <v>802.61</v>
      </c>
      <c r="AG25" s="448">
        <v>8175.76</v>
      </c>
      <c r="AH25" s="430">
        <f t="shared" si="0"/>
        <v>6295131.2500000009</v>
      </c>
    </row>
    <row r="26" spans="1:37" s="413" customFormat="1" ht="15" customHeight="1">
      <c r="A26" s="431">
        <v>17</v>
      </c>
      <c r="B26" s="432">
        <f t="shared" si="1"/>
        <v>45016</v>
      </c>
      <c r="C26" s="442"/>
      <c r="D26" s="440"/>
      <c r="E26" s="440"/>
      <c r="F26" s="440"/>
      <c r="G26" s="440"/>
      <c r="H26" s="440"/>
      <c r="I26" s="440"/>
      <c r="J26" s="440"/>
      <c r="K26" s="440"/>
      <c r="L26" s="440"/>
      <c r="M26" s="440"/>
      <c r="N26" s="440"/>
      <c r="O26" s="441"/>
      <c r="P26" s="440"/>
      <c r="Q26" s="440"/>
      <c r="R26" s="442"/>
      <c r="S26" s="421">
        <v>396012.39</v>
      </c>
      <c r="T26" s="421">
        <v>4816655.47</v>
      </c>
      <c r="U26" s="421">
        <v>1834712.15</v>
      </c>
      <c r="V26" s="420">
        <v>251586.94</v>
      </c>
      <c r="W26" s="420">
        <v>101336.53000000001</v>
      </c>
      <c r="X26" s="421">
        <v>47478.7</v>
      </c>
      <c r="Y26" s="421">
        <v>24431.41</v>
      </c>
      <c r="Z26" s="420">
        <v>9796.2999999999993</v>
      </c>
      <c r="AA26" s="420">
        <v>6586.97</v>
      </c>
      <c r="AB26" s="420">
        <v>4105.8100000000004</v>
      </c>
      <c r="AC26" s="420">
        <v>39434.14</v>
      </c>
      <c r="AD26" s="420">
        <v>20986.26</v>
      </c>
      <c r="AE26" s="420">
        <v>2651.75</v>
      </c>
      <c r="AF26" s="451">
        <v>1543.85</v>
      </c>
      <c r="AG26" s="448">
        <v>5240.119999999999</v>
      </c>
      <c r="AH26" s="430">
        <f t="shared" si="0"/>
        <v>7562558.7899999991</v>
      </c>
    </row>
    <row r="27" spans="1:37" s="413" customFormat="1" ht="15" customHeight="1">
      <c r="A27" s="431">
        <v>18</v>
      </c>
      <c r="B27" s="432">
        <f t="shared" si="1"/>
        <v>44985</v>
      </c>
      <c r="C27" s="442"/>
      <c r="D27" s="440"/>
      <c r="E27" s="440"/>
      <c r="F27" s="440"/>
      <c r="G27" s="440"/>
      <c r="H27" s="440"/>
      <c r="I27" s="440"/>
      <c r="J27" s="440"/>
      <c r="K27" s="440"/>
      <c r="L27" s="440"/>
      <c r="M27" s="440"/>
      <c r="N27" s="440"/>
      <c r="O27" s="441"/>
      <c r="P27" s="440"/>
      <c r="Q27" s="441"/>
      <c r="R27" s="440"/>
      <c r="S27" s="442"/>
      <c r="T27" s="421">
        <v>0</v>
      </c>
      <c r="U27" s="421">
        <v>4146859.06</v>
      </c>
      <c r="V27" s="420">
        <v>1251338.9700000002</v>
      </c>
      <c r="W27" s="420">
        <v>221555.72</v>
      </c>
      <c r="X27" s="421">
        <v>83905.69</v>
      </c>
      <c r="Y27" s="421">
        <v>52032.46</v>
      </c>
      <c r="Z27" s="420">
        <v>28457.42</v>
      </c>
      <c r="AA27" s="420">
        <v>18143.79</v>
      </c>
      <c r="AB27" s="420">
        <v>15664.06</v>
      </c>
      <c r="AC27" s="420">
        <v>-22439.14</v>
      </c>
      <c r="AD27" s="420">
        <v>-8675.09</v>
      </c>
      <c r="AE27" s="420">
        <v>2802.85</v>
      </c>
      <c r="AF27" s="445">
        <v>1499.49</v>
      </c>
      <c r="AG27" s="452">
        <v>7126.0700000000006</v>
      </c>
      <c r="AH27" s="430">
        <f t="shared" si="0"/>
        <v>5798271.3500000006</v>
      </c>
    </row>
    <row r="28" spans="1:37" s="413" customFormat="1" ht="15" customHeight="1">
      <c r="A28" s="431">
        <v>19</v>
      </c>
      <c r="B28" s="432">
        <f t="shared" si="1"/>
        <v>44957</v>
      </c>
      <c r="C28" s="442"/>
      <c r="D28" s="440"/>
      <c r="E28" s="440"/>
      <c r="F28" s="440"/>
      <c r="G28" s="440"/>
      <c r="H28" s="440"/>
      <c r="I28" s="440"/>
      <c r="J28" s="440"/>
      <c r="K28" s="440"/>
      <c r="L28" s="440"/>
      <c r="M28" s="440"/>
      <c r="N28" s="440"/>
      <c r="O28" s="441"/>
      <c r="P28" s="440"/>
      <c r="Q28" s="441"/>
      <c r="R28" s="440"/>
      <c r="S28" s="440"/>
      <c r="T28" s="442"/>
      <c r="U28" s="421">
        <v>16813.39</v>
      </c>
      <c r="V28" s="420">
        <v>4394375.54</v>
      </c>
      <c r="W28" s="420">
        <v>1813375.4</v>
      </c>
      <c r="X28" s="421">
        <v>247076.79</v>
      </c>
      <c r="Y28" s="421">
        <v>81256.87000000001</v>
      </c>
      <c r="Z28" s="420">
        <v>28339.77</v>
      </c>
      <c r="AA28" s="420">
        <v>25009.16</v>
      </c>
      <c r="AB28" s="420">
        <v>9371.7099999999991</v>
      </c>
      <c r="AC28" s="420">
        <v>5309.75</v>
      </c>
      <c r="AD28" s="420">
        <v>10078.44</v>
      </c>
      <c r="AE28" s="420">
        <v>8791.0400000000009</v>
      </c>
      <c r="AF28" s="445">
        <v>2439.5100000000002</v>
      </c>
      <c r="AG28" s="449">
        <v>6124.53</v>
      </c>
      <c r="AH28" s="430">
        <f t="shared" si="0"/>
        <v>6648361.9000000004</v>
      </c>
    </row>
    <row r="29" spans="1:37" s="413" customFormat="1" ht="15" customHeight="1">
      <c r="A29" s="431">
        <v>20</v>
      </c>
      <c r="B29" s="432">
        <f t="shared" si="1"/>
        <v>44926</v>
      </c>
      <c r="C29" s="442"/>
      <c r="D29" s="440"/>
      <c r="E29" s="440"/>
      <c r="F29" s="440"/>
      <c r="G29" s="440"/>
      <c r="H29" s="440"/>
      <c r="I29" s="440"/>
      <c r="J29" s="440"/>
      <c r="K29" s="440"/>
      <c r="L29" s="440"/>
      <c r="M29" s="440"/>
      <c r="N29" s="440"/>
      <c r="O29" s="441"/>
      <c r="P29" s="440"/>
      <c r="Q29" s="441"/>
      <c r="R29" s="440"/>
      <c r="S29" s="441"/>
      <c r="T29" s="440"/>
      <c r="U29" s="442"/>
      <c r="V29" s="420">
        <v>0</v>
      </c>
      <c r="W29" s="420">
        <v>3871022.1199999996</v>
      </c>
      <c r="X29" s="421">
        <v>1382570.97</v>
      </c>
      <c r="Y29" s="421">
        <v>177331.22</v>
      </c>
      <c r="Z29" s="420">
        <v>56876.55</v>
      </c>
      <c r="AA29" s="420">
        <v>34829.58</v>
      </c>
      <c r="AB29" s="420">
        <v>36668.26</v>
      </c>
      <c r="AC29" s="420">
        <v>29168.799999999999</v>
      </c>
      <c r="AD29" s="420">
        <v>21157.72</v>
      </c>
      <c r="AE29" s="420">
        <v>6688.36</v>
      </c>
      <c r="AF29" s="445">
        <v>5739.62</v>
      </c>
      <c r="AG29" s="448">
        <v>11401.43</v>
      </c>
      <c r="AH29" s="430">
        <f t="shared" si="0"/>
        <v>5633454.629999999</v>
      </c>
    </row>
    <row r="30" spans="1:37" s="413" customFormat="1" ht="15" customHeight="1">
      <c r="A30" s="431">
        <v>21</v>
      </c>
      <c r="B30" s="432">
        <f t="shared" si="1"/>
        <v>44895</v>
      </c>
      <c r="C30" s="442"/>
      <c r="D30" s="440"/>
      <c r="E30" s="440"/>
      <c r="F30" s="440"/>
      <c r="G30" s="440"/>
      <c r="H30" s="440"/>
      <c r="I30" s="440"/>
      <c r="J30" s="440"/>
      <c r="K30" s="440"/>
      <c r="L30" s="440"/>
      <c r="M30" s="440"/>
      <c r="N30" s="440"/>
      <c r="O30" s="441"/>
      <c r="P30" s="440"/>
      <c r="Q30" s="441"/>
      <c r="R30" s="440"/>
      <c r="S30" s="441"/>
      <c r="T30" s="441"/>
      <c r="U30" s="441"/>
      <c r="V30" s="440"/>
      <c r="W30" s="420">
        <v>4363.47</v>
      </c>
      <c r="X30" s="421">
        <v>3718589.68</v>
      </c>
      <c r="Y30" s="421">
        <v>494036.06</v>
      </c>
      <c r="Z30" s="420">
        <v>195408.91999999998</v>
      </c>
      <c r="AA30" s="420">
        <v>125480.85</v>
      </c>
      <c r="AB30" s="420">
        <v>66017.820000000007</v>
      </c>
      <c r="AC30" s="420">
        <v>44732.28</v>
      </c>
      <c r="AD30" s="420">
        <v>25703.82</v>
      </c>
      <c r="AE30" s="420">
        <v>19266.990000000002</v>
      </c>
      <c r="AF30" s="445">
        <v>15509.800000000001</v>
      </c>
      <c r="AG30" s="448">
        <v>46422.92</v>
      </c>
      <c r="AH30" s="430">
        <f t="shared" si="0"/>
        <v>4755532.6100000003</v>
      </c>
    </row>
    <row r="31" spans="1:37" s="413" customFormat="1" ht="15" customHeight="1">
      <c r="A31" s="431">
        <v>22</v>
      </c>
      <c r="B31" s="432">
        <f t="shared" si="1"/>
        <v>44865</v>
      </c>
      <c r="C31" s="442"/>
      <c r="D31" s="440"/>
      <c r="E31" s="440"/>
      <c r="F31" s="440"/>
      <c r="G31" s="440"/>
      <c r="H31" s="440"/>
      <c r="I31" s="440"/>
      <c r="J31" s="440"/>
      <c r="K31" s="440"/>
      <c r="L31" s="440"/>
      <c r="M31" s="440"/>
      <c r="N31" s="440"/>
      <c r="O31" s="441"/>
      <c r="P31" s="440"/>
      <c r="Q31" s="441"/>
      <c r="R31" s="440"/>
      <c r="S31" s="441"/>
      <c r="T31" s="441"/>
      <c r="U31" s="441"/>
      <c r="V31" s="440"/>
      <c r="W31" s="440"/>
      <c r="X31" s="421">
        <v>761167.54999999993</v>
      </c>
      <c r="Y31" s="421">
        <v>4154930.33</v>
      </c>
      <c r="Z31" s="420">
        <v>500052.98</v>
      </c>
      <c r="AA31" s="420">
        <v>133777.19</v>
      </c>
      <c r="AB31" s="420">
        <v>46789.99</v>
      </c>
      <c r="AC31" s="420">
        <v>52537.03</v>
      </c>
      <c r="AD31" s="420">
        <v>25382.29</v>
      </c>
      <c r="AE31" s="420">
        <v>12701.94</v>
      </c>
      <c r="AF31" s="445">
        <v>7595.55</v>
      </c>
      <c r="AG31" s="448">
        <v>27109.200000000001</v>
      </c>
      <c r="AH31" s="430">
        <f t="shared" si="0"/>
        <v>5722044.0500000007</v>
      </c>
    </row>
    <row r="32" spans="1:37" s="413" customFormat="1" ht="15" customHeight="1">
      <c r="A32" s="431">
        <v>23</v>
      </c>
      <c r="B32" s="432">
        <f t="shared" si="1"/>
        <v>44834</v>
      </c>
      <c r="C32" s="442"/>
      <c r="D32" s="440"/>
      <c r="E32" s="440"/>
      <c r="F32" s="440"/>
      <c r="G32" s="440"/>
      <c r="H32" s="440"/>
      <c r="I32" s="440"/>
      <c r="J32" s="440"/>
      <c r="K32" s="440"/>
      <c r="L32" s="440"/>
      <c r="M32" s="440"/>
      <c r="N32" s="440"/>
      <c r="O32" s="441"/>
      <c r="P32" s="440"/>
      <c r="Q32" s="441"/>
      <c r="R32" s="440"/>
      <c r="S32" s="441"/>
      <c r="T32" s="441"/>
      <c r="U32" s="441"/>
      <c r="V32" s="440"/>
      <c r="W32" s="441"/>
      <c r="X32" s="440"/>
      <c r="Y32" s="421">
        <v>1031825.8400000001</v>
      </c>
      <c r="Z32" s="420">
        <v>4774656.3500000006</v>
      </c>
      <c r="AA32" s="420">
        <v>680839.47</v>
      </c>
      <c r="AB32" s="420">
        <v>175335.19</v>
      </c>
      <c r="AC32" s="420">
        <v>89447.15</v>
      </c>
      <c r="AD32" s="420">
        <v>55825.200000000004</v>
      </c>
      <c r="AE32" s="420">
        <v>26750.799999999999</v>
      </c>
      <c r="AF32" s="445">
        <v>16102.21</v>
      </c>
      <c r="AG32" s="448">
        <v>49307.929999999993</v>
      </c>
      <c r="AH32" s="430">
        <f t="shared" si="0"/>
        <v>6900090.1400000006</v>
      </c>
    </row>
    <row r="33" spans="1:34" s="413" customFormat="1" ht="15" customHeight="1">
      <c r="A33" s="431">
        <v>24</v>
      </c>
      <c r="B33" s="432">
        <f t="shared" si="1"/>
        <v>44804</v>
      </c>
      <c r="C33" s="442"/>
      <c r="D33" s="440"/>
      <c r="E33" s="440"/>
      <c r="F33" s="440"/>
      <c r="G33" s="440"/>
      <c r="H33" s="440"/>
      <c r="I33" s="440"/>
      <c r="J33" s="440"/>
      <c r="K33" s="440"/>
      <c r="L33" s="440"/>
      <c r="M33" s="440"/>
      <c r="N33" s="440"/>
      <c r="O33" s="441"/>
      <c r="P33" s="440"/>
      <c r="Q33" s="441"/>
      <c r="R33" s="440"/>
      <c r="S33" s="441"/>
      <c r="T33" s="441"/>
      <c r="U33" s="441"/>
      <c r="V33" s="440"/>
      <c r="W33" s="441"/>
      <c r="X33" s="441"/>
      <c r="Y33" s="440"/>
      <c r="Z33" s="420">
        <v>565031.76</v>
      </c>
      <c r="AA33" s="420">
        <v>4190528.7</v>
      </c>
      <c r="AB33" s="420">
        <v>708752.63</v>
      </c>
      <c r="AC33" s="420">
        <v>335896.22</v>
      </c>
      <c r="AD33" s="420">
        <v>211905.41</v>
      </c>
      <c r="AE33" s="420">
        <v>74765.740000000005</v>
      </c>
      <c r="AF33" s="445">
        <v>24142.21</v>
      </c>
      <c r="AG33" s="448">
        <v>124957.03</v>
      </c>
      <c r="AH33" s="430">
        <f t="shared" si="0"/>
        <v>6235979.7000000002</v>
      </c>
    </row>
    <row r="34" spans="1:34" s="413" customFormat="1" ht="15" customHeight="1">
      <c r="A34" s="431">
        <v>25</v>
      </c>
      <c r="B34" s="432">
        <f t="shared" si="1"/>
        <v>44773</v>
      </c>
      <c r="C34" s="442"/>
      <c r="D34" s="440"/>
      <c r="E34" s="440"/>
      <c r="F34" s="440"/>
      <c r="G34" s="440"/>
      <c r="H34" s="440"/>
      <c r="I34" s="440"/>
      <c r="J34" s="440"/>
      <c r="K34" s="440"/>
      <c r="L34" s="440"/>
      <c r="M34" s="440"/>
      <c r="N34" s="440"/>
      <c r="O34" s="441"/>
      <c r="P34" s="440"/>
      <c r="Q34" s="441"/>
      <c r="R34" s="440"/>
      <c r="S34" s="441"/>
      <c r="T34" s="441"/>
      <c r="U34" s="441"/>
      <c r="V34" s="440"/>
      <c r="W34" s="441"/>
      <c r="X34" s="441"/>
      <c r="Y34" s="441"/>
      <c r="Z34" s="440"/>
      <c r="AA34" s="420">
        <v>865719.9</v>
      </c>
      <c r="AB34" s="420">
        <v>4141698.64</v>
      </c>
      <c r="AC34" s="420">
        <v>471931.66000000003</v>
      </c>
      <c r="AD34" s="420">
        <v>186291.35</v>
      </c>
      <c r="AE34" s="420">
        <v>95439.11</v>
      </c>
      <c r="AF34" s="445">
        <v>40050.339999999997</v>
      </c>
      <c r="AG34" s="448">
        <v>117480.37</v>
      </c>
      <c r="AH34" s="430">
        <f t="shared" si="0"/>
        <v>5918611.3700000001</v>
      </c>
    </row>
    <row r="35" spans="1:34" s="413" customFormat="1" ht="15" customHeight="1">
      <c r="A35" s="431">
        <v>26</v>
      </c>
      <c r="B35" s="432">
        <f t="shared" si="1"/>
        <v>44742</v>
      </c>
      <c r="C35" s="442"/>
      <c r="D35" s="440"/>
      <c r="E35" s="440"/>
      <c r="F35" s="440"/>
      <c r="G35" s="440"/>
      <c r="H35" s="440"/>
      <c r="I35" s="440"/>
      <c r="J35" s="440"/>
      <c r="K35" s="440"/>
      <c r="L35" s="440"/>
      <c r="M35" s="440"/>
      <c r="N35" s="440"/>
      <c r="O35" s="441"/>
      <c r="P35" s="440"/>
      <c r="Q35" s="441"/>
      <c r="R35" s="440"/>
      <c r="S35" s="441"/>
      <c r="T35" s="441"/>
      <c r="U35" s="441"/>
      <c r="V35" s="440"/>
      <c r="W35" s="441"/>
      <c r="X35" s="441"/>
      <c r="Y35" s="441"/>
      <c r="Z35" s="440"/>
      <c r="AA35" s="440"/>
      <c r="AB35" s="420">
        <v>1427159.32</v>
      </c>
      <c r="AC35" s="420">
        <v>4815499.5999999996</v>
      </c>
      <c r="AD35" s="420">
        <v>735351.6399999999</v>
      </c>
      <c r="AE35" s="420">
        <v>268054.37</v>
      </c>
      <c r="AF35" s="445">
        <v>116949.66</v>
      </c>
      <c r="AG35" s="448">
        <v>204916.08000000002</v>
      </c>
      <c r="AH35" s="430">
        <f t="shared" si="0"/>
        <v>7567930.6699999999</v>
      </c>
    </row>
    <row r="36" spans="1:34" s="413" customFormat="1" ht="15" customHeight="1">
      <c r="A36" s="431">
        <v>27</v>
      </c>
      <c r="B36" s="432">
        <f t="shared" si="1"/>
        <v>44712</v>
      </c>
      <c r="C36" s="442"/>
      <c r="D36" s="440"/>
      <c r="E36" s="440"/>
      <c r="F36" s="440"/>
      <c r="G36" s="440"/>
      <c r="H36" s="440"/>
      <c r="I36" s="440"/>
      <c r="J36" s="440"/>
      <c r="K36" s="440"/>
      <c r="L36" s="440"/>
      <c r="M36" s="440"/>
      <c r="N36" s="440"/>
      <c r="O36" s="441"/>
      <c r="P36" s="440"/>
      <c r="Q36" s="441"/>
      <c r="R36" s="440"/>
      <c r="S36" s="441"/>
      <c r="T36" s="441"/>
      <c r="U36" s="441"/>
      <c r="V36" s="440"/>
      <c r="W36" s="441"/>
      <c r="X36" s="441"/>
      <c r="Y36" s="441"/>
      <c r="Z36" s="440"/>
      <c r="AA36" s="441"/>
      <c r="AB36" s="440"/>
      <c r="AC36" s="420">
        <v>745523.36</v>
      </c>
      <c r="AD36" s="420">
        <v>4169323.09</v>
      </c>
      <c r="AE36" s="420">
        <v>534083</v>
      </c>
      <c r="AF36" s="445">
        <v>178079.42</v>
      </c>
      <c r="AG36" s="448">
        <v>215673.28</v>
      </c>
      <c r="AH36" s="430">
        <f t="shared" si="0"/>
        <v>5842682.1500000004</v>
      </c>
    </row>
    <row r="37" spans="1:34" s="413" customFormat="1" ht="15" customHeight="1">
      <c r="A37" s="431">
        <v>28</v>
      </c>
      <c r="B37" s="432">
        <f t="shared" si="1"/>
        <v>44681</v>
      </c>
      <c r="C37" s="442"/>
      <c r="D37" s="440"/>
      <c r="E37" s="440"/>
      <c r="F37" s="440"/>
      <c r="G37" s="440"/>
      <c r="H37" s="440"/>
      <c r="I37" s="440"/>
      <c r="J37" s="440"/>
      <c r="K37" s="440"/>
      <c r="L37" s="440"/>
      <c r="M37" s="440"/>
      <c r="N37" s="440"/>
      <c r="O37" s="441"/>
      <c r="P37" s="440"/>
      <c r="Q37" s="441"/>
      <c r="R37" s="440"/>
      <c r="S37" s="441"/>
      <c r="T37" s="441"/>
      <c r="U37" s="441"/>
      <c r="V37" s="440"/>
      <c r="W37" s="441"/>
      <c r="X37" s="441"/>
      <c r="Y37" s="441"/>
      <c r="Z37" s="440"/>
      <c r="AA37" s="441"/>
      <c r="AB37" s="440"/>
      <c r="AC37" s="440"/>
      <c r="AD37" s="420">
        <v>967137.71000000008</v>
      </c>
      <c r="AE37" s="420">
        <v>5430637.8300000001</v>
      </c>
      <c r="AF37" s="445">
        <v>694380.66</v>
      </c>
      <c r="AG37" s="448">
        <v>572808.1</v>
      </c>
      <c r="AH37" s="430">
        <f t="shared" si="0"/>
        <v>7664964.2999999998</v>
      </c>
    </row>
    <row r="38" spans="1:34" s="413" customFormat="1" ht="15" customHeight="1">
      <c r="A38" s="431">
        <v>29</v>
      </c>
      <c r="B38" s="432">
        <f t="shared" si="1"/>
        <v>44651</v>
      </c>
      <c r="C38" s="442"/>
      <c r="D38" s="440"/>
      <c r="E38" s="440"/>
      <c r="F38" s="440"/>
      <c r="G38" s="440"/>
      <c r="H38" s="440"/>
      <c r="I38" s="440"/>
      <c r="J38" s="440"/>
      <c r="K38" s="440"/>
      <c r="L38" s="440"/>
      <c r="M38" s="440"/>
      <c r="N38" s="440"/>
      <c r="O38" s="441"/>
      <c r="P38" s="440"/>
      <c r="Q38" s="441"/>
      <c r="R38" s="440"/>
      <c r="S38" s="441"/>
      <c r="T38" s="441"/>
      <c r="U38" s="441"/>
      <c r="V38" s="440"/>
      <c r="W38" s="441"/>
      <c r="X38" s="441"/>
      <c r="Y38" s="441"/>
      <c r="Z38" s="440"/>
      <c r="AA38" s="441"/>
      <c r="AB38" s="440"/>
      <c r="AC38" s="440"/>
      <c r="AD38" s="440"/>
      <c r="AE38" s="420">
        <v>518152.57</v>
      </c>
      <c r="AF38" s="445">
        <v>4138265.9899999998</v>
      </c>
      <c r="AG38" s="448">
        <v>1509778.6099999999</v>
      </c>
      <c r="AH38" s="430">
        <f t="shared" si="0"/>
        <v>6166197.1699999999</v>
      </c>
    </row>
    <row r="39" spans="1:34" s="413" customFormat="1" ht="15" customHeight="1">
      <c r="A39" s="431">
        <v>30</v>
      </c>
      <c r="B39" s="432">
        <f t="shared" si="1"/>
        <v>44620</v>
      </c>
      <c r="C39" s="442"/>
      <c r="D39" s="440"/>
      <c r="E39" s="440"/>
      <c r="F39" s="440"/>
      <c r="G39" s="440"/>
      <c r="H39" s="440"/>
      <c r="I39" s="440"/>
      <c r="J39" s="440"/>
      <c r="K39" s="440"/>
      <c r="L39" s="440"/>
      <c r="M39" s="440"/>
      <c r="N39" s="440"/>
      <c r="O39" s="441"/>
      <c r="P39" s="440"/>
      <c r="Q39" s="441"/>
      <c r="R39" s="440"/>
      <c r="S39" s="441"/>
      <c r="T39" s="441"/>
      <c r="U39" s="441"/>
      <c r="V39" s="440"/>
      <c r="W39" s="441"/>
      <c r="X39" s="441"/>
      <c r="Y39" s="441"/>
      <c r="Z39" s="440"/>
      <c r="AA39" s="441"/>
      <c r="AB39" s="440"/>
      <c r="AC39" s="440"/>
      <c r="AD39" s="440"/>
      <c r="AE39" s="440"/>
      <c r="AF39" s="445">
        <v>532436.83000000007</v>
      </c>
      <c r="AG39" s="448">
        <v>5672051.5100000007</v>
      </c>
      <c r="AH39" s="430">
        <f>SUM(C39:AG39)</f>
        <v>6204488.3400000008</v>
      </c>
    </row>
    <row r="40" spans="1:34" s="413" customFormat="1" ht="31.35" customHeight="1" thickBot="1">
      <c r="A40" s="431">
        <v>31</v>
      </c>
      <c r="B40" s="432" t="s">
        <v>1580</v>
      </c>
      <c r="C40" s="454"/>
      <c r="D40" s="442"/>
      <c r="E40" s="440"/>
      <c r="F40" s="440"/>
      <c r="G40" s="440"/>
      <c r="H40" s="440"/>
      <c r="I40" s="440"/>
      <c r="J40" s="440"/>
      <c r="K40" s="440"/>
      <c r="L40" s="440"/>
      <c r="M40" s="440"/>
      <c r="N40" s="440"/>
      <c r="O40" s="440"/>
      <c r="P40" s="441"/>
      <c r="Q40" s="440"/>
      <c r="R40" s="441"/>
      <c r="S40" s="440"/>
      <c r="T40" s="441"/>
      <c r="U40" s="441"/>
      <c r="V40" s="441"/>
      <c r="W40" s="440"/>
      <c r="X40" s="441"/>
      <c r="Y40" s="441"/>
      <c r="Z40" s="441"/>
      <c r="AA40" s="440"/>
      <c r="AB40" s="441"/>
      <c r="AC40" s="440"/>
      <c r="AD40" s="440"/>
      <c r="AE40" s="440"/>
      <c r="AF40" s="461"/>
      <c r="AG40" s="447">
        <v>74029486.640000045</v>
      </c>
      <c r="AH40" s="430">
        <f>SUM(C40:AG40)</f>
        <v>74029486.640000045</v>
      </c>
    </row>
    <row r="41" spans="1:34" s="413" customFormat="1" ht="40.35" customHeight="1">
      <c r="A41" s="951">
        <v>32</v>
      </c>
      <c r="B41" s="952" t="s">
        <v>1582</v>
      </c>
      <c r="C41" s="953">
        <f>SUM(C10:C40)</f>
        <v>183442.03</v>
      </c>
      <c r="D41" s="953">
        <f>SUM(D10:D40)</f>
        <v>4364245.1100000003</v>
      </c>
      <c r="E41" s="953">
        <f t="shared" ref="E41:AC41" si="2">SUM(E10:E40)</f>
        <v>6139609.4900000002</v>
      </c>
      <c r="F41" s="953">
        <f t="shared" si="2"/>
        <v>6326729.6100000003</v>
      </c>
      <c r="G41" s="953">
        <f t="shared" si="2"/>
        <v>6497793.6100000013</v>
      </c>
      <c r="H41" s="953">
        <f t="shared" si="2"/>
        <v>6304435.04</v>
      </c>
      <c r="I41" s="953">
        <f t="shared" si="2"/>
        <v>6833096.7000000002</v>
      </c>
      <c r="J41" s="953">
        <f t="shared" si="2"/>
        <v>6005411.4600000009</v>
      </c>
      <c r="K41" s="953">
        <f t="shared" si="2"/>
        <v>6480835.3700000001</v>
      </c>
      <c r="L41" s="953">
        <f t="shared" si="2"/>
        <v>6737317.0899999999</v>
      </c>
      <c r="M41" s="953">
        <f t="shared" si="2"/>
        <v>6091191.8099999996</v>
      </c>
      <c r="N41" s="953">
        <f t="shared" si="2"/>
        <v>6842006.0100000007</v>
      </c>
      <c r="O41" s="953">
        <f t="shared" si="2"/>
        <v>6336764.5499999989</v>
      </c>
      <c r="P41" s="953">
        <f t="shared" si="2"/>
        <v>6350124.8099999996</v>
      </c>
      <c r="Q41" s="953">
        <f t="shared" si="2"/>
        <v>6915995.9499999993</v>
      </c>
      <c r="R41" s="953">
        <f t="shared" si="2"/>
        <v>6206550.2999999998</v>
      </c>
      <c r="S41" s="953">
        <f t="shared" si="2"/>
        <v>7128261.7599999998</v>
      </c>
      <c r="T41" s="953">
        <f t="shared" si="2"/>
        <v>6008906.1499999994</v>
      </c>
      <c r="U41" s="953">
        <f t="shared" si="2"/>
        <v>6527559.9500000002</v>
      </c>
      <c r="V41" s="953">
        <f t="shared" si="2"/>
        <v>6091562.4500000002</v>
      </c>
      <c r="W41" s="953">
        <f t="shared" si="2"/>
        <v>6116043.3699999992</v>
      </c>
      <c r="X41" s="953">
        <f t="shared" si="2"/>
        <v>6321387.6799999997</v>
      </c>
      <c r="Y41" s="953">
        <f t="shared" si="2"/>
        <v>6088901.2599999998</v>
      </c>
      <c r="Z41" s="953">
        <f t="shared" si="2"/>
        <v>6216162.2700000005</v>
      </c>
      <c r="AA41" s="953">
        <f t="shared" si="2"/>
        <v>6122249.2600000007</v>
      </c>
      <c r="AB41" s="953">
        <f t="shared" si="2"/>
        <v>6653548.1000000006</v>
      </c>
      <c r="AC41" s="953">
        <f t="shared" si="2"/>
        <v>6626774.6799999997</v>
      </c>
      <c r="AD41" s="953">
        <f>SUM(AD10:AD40)</f>
        <v>6432494</v>
      </c>
      <c r="AE41" s="953">
        <f>SUM(AE10:AE40)</f>
        <v>7011707.4600000009</v>
      </c>
      <c r="AF41" s="953">
        <f>SUM(AF10:AF40)</f>
        <v>5779533.9399999995</v>
      </c>
      <c r="AG41" s="954">
        <f>SUM(AG10:AG40)</f>
        <v>82668171.210000038</v>
      </c>
      <c r="AH41" s="955">
        <f>SUM(AH10:AH40)</f>
        <v>266408812.48000008</v>
      </c>
    </row>
    <row r="42" spans="1:34" s="413" customFormat="1" ht="40.35" customHeight="1">
      <c r="A42" s="433">
        <v>33</v>
      </c>
      <c r="B42" s="434" t="s">
        <v>1583</v>
      </c>
      <c r="C42" s="422">
        <v>0</v>
      </c>
      <c r="D42" s="420">
        <v>0</v>
      </c>
      <c r="E42" s="420">
        <v>0</v>
      </c>
      <c r="F42" s="420">
        <v>0</v>
      </c>
      <c r="G42" s="423">
        <v>0</v>
      </c>
      <c r="H42" s="420">
        <v>0</v>
      </c>
      <c r="I42" s="420">
        <v>0</v>
      </c>
      <c r="J42" s="420">
        <v>0</v>
      </c>
      <c r="K42" s="420">
        <v>0</v>
      </c>
      <c r="L42" s="420">
        <v>0</v>
      </c>
      <c r="M42" s="420">
        <v>0</v>
      </c>
      <c r="N42" s="420">
        <v>0</v>
      </c>
      <c r="O42" s="421">
        <v>0</v>
      </c>
      <c r="P42" s="420">
        <v>0</v>
      </c>
      <c r="Q42" s="421">
        <v>0</v>
      </c>
      <c r="R42" s="420">
        <v>0</v>
      </c>
      <c r="S42" s="421">
        <v>0</v>
      </c>
      <c r="T42" s="421">
        <v>0</v>
      </c>
      <c r="U42" s="421">
        <v>0</v>
      </c>
      <c r="V42" s="420">
        <v>0</v>
      </c>
      <c r="W42" s="421">
        <v>0</v>
      </c>
      <c r="X42" s="421">
        <v>0</v>
      </c>
      <c r="Y42" s="421">
        <v>0</v>
      </c>
      <c r="Z42" s="420">
        <v>0</v>
      </c>
      <c r="AA42" s="421">
        <v>0</v>
      </c>
      <c r="AB42" s="420">
        <v>0</v>
      </c>
      <c r="AC42" s="421">
        <v>0</v>
      </c>
      <c r="AD42" s="421">
        <v>0</v>
      </c>
      <c r="AE42" s="420">
        <v>0</v>
      </c>
      <c r="AF42" s="463">
        <v>0</v>
      </c>
      <c r="AG42" s="423">
        <v>0</v>
      </c>
      <c r="AH42" s="430">
        <f>SUM(C42:AG42)</f>
        <v>0</v>
      </c>
    </row>
    <row r="43" spans="1:34" s="413" customFormat="1" ht="40.35" customHeight="1">
      <c r="A43" s="433">
        <v>34</v>
      </c>
      <c r="B43" s="434" t="s">
        <v>1584</v>
      </c>
      <c r="C43" s="415"/>
      <c r="D43" s="416"/>
      <c r="E43" s="416"/>
      <c r="F43" s="416"/>
      <c r="G43" s="416"/>
      <c r="H43" s="416"/>
      <c r="I43" s="416"/>
      <c r="J43" s="416"/>
      <c r="K43" s="416"/>
      <c r="L43" s="416"/>
      <c r="M43" s="416"/>
      <c r="N43" s="416"/>
      <c r="O43" s="417"/>
      <c r="P43" s="416"/>
      <c r="Q43" s="417"/>
      <c r="R43" s="416"/>
      <c r="S43" s="417"/>
      <c r="T43" s="417"/>
      <c r="U43" s="417"/>
      <c r="V43" s="416"/>
      <c r="W43" s="417"/>
      <c r="X43" s="417"/>
      <c r="Y43" s="417"/>
      <c r="Z43" s="416"/>
      <c r="AA43" s="417"/>
      <c r="AB43" s="416"/>
      <c r="AC43" s="417"/>
      <c r="AD43" s="450"/>
      <c r="AE43" s="503"/>
      <c r="AF43" s="464"/>
      <c r="AG43" s="462"/>
      <c r="AH43" s="418"/>
    </row>
    <row r="44" spans="1:34" s="413" customFormat="1" ht="40.35" customHeight="1">
      <c r="A44" s="433">
        <v>35</v>
      </c>
      <c r="B44" s="435" t="s">
        <v>1585</v>
      </c>
      <c r="C44" s="422">
        <v>0</v>
      </c>
      <c r="D44" s="420">
        <v>0</v>
      </c>
      <c r="E44" s="420">
        <v>0</v>
      </c>
      <c r="F44" s="420">
        <v>0</v>
      </c>
      <c r="G44" s="423">
        <v>0</v>
      </c>
      <c r="H44" s="420">
        <v>0</v>
      </c>
      <c r="I44" s="420">
        <v>0</v>
      </c>
      <c r="J44" s="420">
        <v>0</v>
      </c>
      <c r="K44" s="420">
        <v>0</v>
      </c>
      <c r="L44" s="420">
        <v>0</v>
      </c>
      <c r="M44" s="420">
        <v>0</v>
      </c>
      <c r="N44" s="420">
        <v>0</v>
      </c>
      <c r="O44" s="421">
        <v>0</v>
      </c>
      <c r="P44" s="420">
        <v>0</v>
      </c>
      <c r="Q44" s="421">
        <v>0</v>
      </c>
      <c r="R44" s="420">
        <v>0</v>
      </c>
      <c r="S44" s="421">
        <v>0</v>
      </c>
      <c r="T44" s="421">
        <v>0</v>
      </c>
      <c r="U44" s="421">
        <v>0</v>
      </c>
      <c r="V44" s="420">
        <v>0</v>
      </c>
      <c r="W44" s="421">
        <v>0</v>
      </c>
      <c r="X44" s="421">
        <v>0</v>
      </c>
      <c r="Y44" s="421">
        <v>0</v>
      </c>
      <c r="Z44" s="420">
        <v>0</v>
      </c>
      <c r="AA44" s="421">
        <v>0</v>
      </c>
      <c r="AB44" s="420">
        <v>0</v>
      </c>
      <c r="AC44" s="421">
        <v>0</v>
      </c>
      <c r="AD44" s="421">
        <v>0</v>
      </c>
      <c r="AE44" s="420">
        <v>0</v>
      </c>
      <c r="AF44" s="463">
        <v>0</v>
      </c>
      <c r="AG44" s="423">
        <v>0</v>
      </c>
      <c r="AH44" s="426">
        <f>SUM(C44:AG44)</f>
        <v>0</v>
      </c>
    </row>
    <row r="45" spans="1:34" s="413" customFormat="1" ht="58.35" customHeight="1">
      <c r="A45" s="433">
        <v>36</v>
      </c>
      <c r="B45" s="436" t="s">
        <v>1586</v>
      </c>
      <c r="C45" s="424">
        <f>SUM(C41:C44)</f>
        <v>183442.03</v>
      </c>
      <c r="D45" s="424">
        <f>SUM(D41:D44)</f>
        <v>4364245.1100000003</v>
      </c>
      <c r="E45" s="425">
        <f t="shared" ref="E45:AB45" si="3">SUM(E41:E44)</f>
        <v>6139609.4900000002</v>
      </c>
      <c r="F45" s="425">
        <f>SUM(F41:F44)</f>
        <v>6326729.6100000003</v>
      </c>
      <c r="G45" s="425">
        <f t="shared" si="3"/>
        <v>6497793.6100000013</v>
      </c>
      <c r="H45" s="425">
        <f t="shared" si="3"/>
        <v>6304435.04</v>
      </c>
      <c r="I45" s="425">
        <f t="shared" si="3"/>
        <v>6833096.7000000002</v>
      </c>
      <c r="J45" s="425">
        <f t="shared" si="3"/>
        <v>6005411.4600000009</v>
      </c>
      <c r="K45" s="425">
        <f t="shared" si="3"/>
        <v>6480835.3700000001</v>
      </c>
      <c r="L45" s="425">
        <f t="shared" si="3"/>
        <v>6737317.0899999999</v>
      </c>
      <c r="M45" s="425">
        <f t="shared" si="3"/>
        <v>6091191.8099999996</v>
      </c>
      <c r="N45" s="425">
        <f t="shared" si="3"/>
        <v>6842006.0100000007</v>
      </c>
      <c r="O45" s="425">
        <f t="shared" si="3"/>
        <v>6336764.5499999989</v>
      </c>
      <c r="P45" s="425">
        <f t="shared" si="3"/>
        <v>6350124.8099999996</v>
      </c>
      <c r="Q45" s="425">
        <f t="shared" si="3"/>
        <v>6915995.9499999993</v>
      </c>
      <c r="R45" s="425">
        <f t="shared" si="3"/>
        <v>6206550.2999999998</v>
      </c>
      <c r="S45" s="425">
        <f t="shared" si="3"/>
        <v>7128261.7599999998</v>
      </c>
      <c r="T45" s="425">
        <f t="shared" si="3"/>
        <v>6008906.1499999994</v>
      </c>
      <c r="U45" s="425">
        <f t="shared" si="3"/>
        <v>6527559.9500000002</v>
      </c>
      <c r="V45" s="425">
        <f t="shared" si="3"/>
        <v>6091562.4500000002</v>
      </c>
      <c r="W45" s="425">
        <f t="shared" si="3"/>
        <v>6116043.3699999992</v>
      </c>
      <c r="X45" s="425">
        <f t="shared" si="3"/>
        <v>6321387.6799999997</v>
      </c>
      <c r="Y45" s="425">
        <f t="shared" si="3"/>
        <v>6088901.2599999998</v>
      </c>
      <c r="Z45" s="425">
        <f t="shared" si="3"/>
        <v>6216162.2700000005</v>
      </c>
      <c r="AA45" s="425">
        <f t="shared" si="3"/>
        <v>6122249.2600000007</v>
      </c>
      <c r="AB45" s="425">
        <f t="shared" si="3"/>
        <v>6653548.1000000006</v>
      </c>
      <c r="AC45" s="425">
        <f t="shared" ref="AC45:AH45" si="4">SUM(AC41:AC44)</f>
        <v>6626774.6799999997</v>
      </c>
      <c r="AD45" s="425">
        <f t="shared" si="4"/>
        <v>6432494</v>
      </c>
      <c r="AE45" s="425">
        <f t="shared" si="4"/>
        <v>7011707.4600000009</v>
      </c>
      <c r="AF45" s="425">
        <f t="shared" si="4"/>
        <v>5779533.9399999995</v>
      </c>
      <c r="AG45" s="427">
        <f t="shared" si="4"/>
        <v>82668171.210000038</v>
      </c>
      <c r="AH45" s="426">
        <f t="shared" si="4"/>
        <v>266408812.48000008</v>
      </c>
    </row>
    <row r="46" spans="1:34" s="413" customFormat="1" ht="53.25" customHeight="1">
      <c r="A46" s="433">
        <v>37</v>
      </c>
      <c r="B46" s="436" t="s">
        <v>1587</v>
      </c>
      <c r="C46" s="422">
        <v>7192511.7316362252</v>
      </c>
      <c r="D46" s="420">
        <v>4125813.4752735845</v>
      </c>
      <c r="E46" s="420">
        <v>1084417.3729173378</v>
      </c>
      <c r="F46" s="420">
        <v>470531.52678839641</v>
      </c>
      <c r="G46" s="423">
        <v>386690.00271495804</v>
      </c>
      <c r="H46" s="420">
        <v>206720.38250862766</v>
      </c>
      <c r="I46" s="420">
        <v>185340.89409293007</v>
      </c>
      <c r="J46" s="420">
        <v>140704.67636660283</v>
      </c>
      <c r="K46" s="420">
        <v>114042.54741849723</v>
      </c>
      <c r="L46" s="420">
        <v>108671.97457904817</v>
      </c>
      <c r="M46" s="420">
        <v>54867.704505369846</v>
      </c>
      <c r="N46" s="420">
        <v>76972.237048374242</v>
      </c>
      <c r="O46" s="421">
        <v>112005.37495533082</v>
      </c>
      <c r="P46" s="420">
        <v>14176.358479527851</v>
      </c>
      <c r="Q46" s="421">
        <v>12315.193776948474</v>
      </c>
      <c r="R46" s="420">
        <v>25942.340360095404</v>
      </c>
      <c r="S46" s="421">
        <v>44681.924041512371</v>
      </c>
      <c r="T46" s="421">
        <v>9780.0080256464316</v>
      </c>
      <c r="U46" s="421">
        <v>14321.356863998391</v>
      </c>
      <c r="V46" s="420">
        <v>5929.8782094876306</v>
      </c>
      <c r="W46" s="421">
        <v>5219.3753784500605</v>
      </c>
      <c r="X46" s="421">
        <v>17833.479380413006</v>
      </c>
      <c r="Y46" s="421">
        <v>-7131.7626435662187</v>
      </c>
      <c r="Z46" s="420">
        <v>-12294.823875104536</v>
      </c>
      <c r="AA46" s="421">
        <v>-1066.5995502175535</v>
      </c>
      <c r="AB46" s="420">
        <v>-2178.8359076172915</v>
      </c>
      <c r="AC46" s="421">
        <v>3854.4565020931636</v>
      </c>
      <c r="AD46" s="421">
        <v>-9782.9383237744751</v>
      </c>
      <c r="AE46" s="420">
        <v>-2021.6965708215077</v>
      </c>
      <c r="AF46" s="463">
        <v>-6109.4127384170661</v>
      </c>
      <c r="AG46" s="423">
        <v>0</v>
      </c>
      <c r="AH46" s="426">
        <f>SUM(C46:AG46)</f>
        <v>14372758.202213936</v>
      </c>
    </row>
    <row r="47" spans="1:34" s="413" customFormat="1" ht="40.35" customHeight="1" thickBot="1">
      <c r="A47" s="437">
        <v>38</v>
      </c>
      <c r="B47" s="438" t="s">
        <v>1588</v>
      </c>
      <c r="C47" s="428">
        <f>SUM(C45:C46)</f>
        <v>7375953.7616362255</v>
      </c>
      <c r="D47" s="428">
        <f t="shared" ref="D47:AC47" si="5">SUM(D45:D46)</f>
        <v>8490058.5852735844</v>
      </c>
      <c r="E47" s="428">
        <f t="shared" si="5"/>
        <v>7224026.8629173376</v>
      </c>
      <c r="F47" s="428">
        <f t="shared" si="5"/>
        <v>6797261.1367883971</v>
      </c>
      <c r="G47" s="428">
        <f t="shared" si="5"/>
        <v>6884483.6127149593</v>
      </c>
      <c r="H47" s="428">
        <f t="shared" si="5"/>
        <v>6511155.4225086281</v>
      </c>
      <c r="I47" s="428">
        <f t="shared" si="5"/>
        <v>7018437.5940929307</v>
      </c>
      <c r="J47" s="428">
        <f t="shared" si="5"/>
        <v>6146116.1363666039</v>
      </c>
      <c r="K47" s="428">
        <f t="shared" si="5"/>
        <v>6594877.9174184976</v>
      </c>
      <c r="L47" s="428">
        <f t="shared" si="5"/>
        <v>6845989.0645790482</v>
      </c>
      <c r="M47" s="428">
        <f t="shared" si="5"/>
        <v>6146059.5145053696</v>
      </c>
      <c r="N47" s="428">
        <f t="shared" si="5"/>
        <v>6918978.2470483752</v>
      </c>
      <c r="O47" s="428">
        <f t="shared" si="5"/>
        <v>6448769.9249553299</v>
      </c>
      <c r="P47" s="428">
        <f t="shared" si="5"/>
        <v>6364301.1684795273</v>
      </c>
      <c r="Q47" s="428">
        <f t="shared" si="5"/>
        <v>6928311.1437769476</v>
      </c>
      <c r="R47" s="428">
        <f t="shared" si="5"/>
        <v>6232492.6403600955</v>
      </c>
      <c r="S47" s="428">
        <f t="shared" si="5"/>
        <v>7172943.6840415122</v>
      </c>
      <c r="T47" s="428">
        <f t="shared" si="5"/>
        <v>6018686.1580256457</v>
      </c>
      <c r="U47" s="428">
        <f t="shared" si="5"/>
        <v>6541881.306863999</v>
      </c>
      <c r="V47" s="428">
        <f t="shared" si="5"/>
        <v>6097492.3282094877</v>
      </c>
      <c r="W47" s="428">
        <f t="shared" si="5"/>
        <v>6121262.7453784496</v>
      </c>
      <c r="X47" s="428">
        <f t="shared" si="5"/>
        <v>6339221.1593804127</v>
      </c>
      <c r="Y47" s="428">
        <f t="shared" si="5"/>
        <v>6081769.4973564334</v>
      </c>
      <c r="Z47" s="428">
        <f t="shared" si="5"/>
        <v>6203867.4461248964</v>
      </c>
      <c r="AA47" s="428">
        <f t="shared" si="5"/>
        <v>6121182.6604497833</v>
      </c>
      <c r="AB47" s="428">
        <f t="shared" si="5"/>
        <v>6651369.264092383</v>
      </c>
      <c r="AC47" s="428">
        <f t="shared" si="5"/>
        <v>6630629.1365020927</v>
      </c>
      <c r="AD47" s="428">
        <f>SUM(AD45:AD46)</f>
        <v>6422711.0616762256</v>
      </c>
      <c r="AE47" s="428">
        <f>SUM(AE45:AE46)</f>
        <v>7009685.7634291798</v>
      </c>
      <c r="AF47" s="428">
        <f>SUM(AF45:AF46)</f>
        <v>5773424.5272615822</v>
      </c>
      <c r="AG47" s="446">
        <f>SUM(AG45:AG46)</f>
        <v>82668171.210000038</v>
      </c>
      <c r="AH47" s="429">
        <f>SUM(AH45:AH46)</f>
        <v>280781570.68221402</v>
      </c>
    </row>
  </sheetData>
  <sheetProtection algorithmName="SHA-512" hashValue="R2wnpiuxXOr8GlcuyN6AGvUg57iAVraBXIXYenveh3hcInYaBqVRqgcCRw9+ZzLgVsKquncGHA7407JaMIojPA==" saltValue="fdIygaumL08ZY2R07EzAdg==" spinCount="100000" sheet="1" formatColumns="0"/>
  <pageMargins left="0.7" right="0.7" top="0.75" bottom="0.75" header="0.3" footer="0.3"/>
  <pageSetup scale="48" orientation="landscape" r:id="rId1"/>
  <headerFooter>
    <oddFooter>&amp;CPage &amp;P of &amp;N&amp;R&amp;D</oddFooter>
  </headerFooter>
  <colBreaks count="2" manualBreakCount="2">
    <brk id="14" max="1048575" man="1"/>
    <brk id="2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DJ61"/>
  <sheetViews>
    <sheetView zoomScale="60" zoomScaleNormal="60" workbookViewId="0">
      <selection activeCell="C46" sqref="C46:AG46"/>
    </sheetView>
  </sheetViews>
  <sheetFormatPr defaultColWidth="8" defaultRowHeight="12.75"/>
  <cols>
    <col min="1" max="1" width="6.5703125" style="410" bestFit="1" customWidth="1"/>
    <col min="2" max="2" width="24.5703125" style="419" customWidth="1"/>
    <col min="3" max="3" width="16.5703125" style="419" customWidth="1"/>
    <col min="4" max="28" width="16.5703125" style="409" customWidth="1"/>
    <col min="29" max="32" width="16.5703125" style="410" customWidth="1"/>
    <col min="33" max="33" width="29.42578125" style="412" bestFit="1" customWidth="1"/>
    <col min="34" max="34" width="16.5703125" style="412" customWidth="1"/>
    <col min="35" max="16384" width="8" style="412"/>
  </cols>
  <sheetData>
    <row r="1" spans="1:114" ht="15.75">
      <c r="A1" s="383" t="s">
        <v>1589</v>
      </c>
      <c r="B1" s="407"/>
      <c r="C1" s="408"/>
      <c r="D1" s="386"/>
      <c r="E1" s="408"/>
      <c r="F1" s="408"/>
      <c r="AB1" s="410"/>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11"/>
      <c r="BW1" s="411"/>
      <c r="BX1" s="411"/>
      <c r="BY1" s="411"/>
      <c r="BZ1" s="411"/>
      <c r="CA1" s="411"/>
      <c r="CB1" s="411"/>
      <c r="CC1" s="411"/>
      <c r="CD1" s="411"/>
      <c r="CE1" s="411"/>
      <c r="CF1" s="411"/>
      <c r="CG1" s="411"/>
      <c r="CH1" s="411"/>
      <c r="CI1" s="411"/>
      <c r="CJ1" s="411"/>
      <c r="CK1" s="411"/>
      <c r="CL1" s="411"/>
      <c r="CM1" s="411"/>
      <c r="CN1" s="411"/>
      <c r="CO1" s="411"/>
      <c r="CP1" s="411"/>
      <c r="CQ1" s="411"/>
      <c r="CR1" s="411"/>
      <c r="CS1" s="411"/>
      <c r="CT1" s="411"/>
      <c r="CU1" s="411"/>
      <c r="CV1" s="411"/>
      <c r="CW1" s="411"/>
      <c r="CX1" s="411"/>
      <c r="CY1" s="411"/>
      <c r="CZ1" s="411"/>
      <c r="DA1" s="411"/>
      <c r="DB1" s="411"/>
      <c r="DC1" s="411"/>
      <c r="DD1" s="411"/>
      <c r="DE1" s="411"/>
      <c r="DF1" s="411"/>
      <c r="DG1" s="411"/>
      <c r="DH1" s="411"/>
      <c r="DI1" s="411"/>
      <c r="DJ1" s="411"/>
    </row>
    <row r="2" spans="1:114">
      <c r="A2" s="165" t="s">
        <v>1353</v>
      </c>
      <c r="B2" s="165"/>
      <c r="C2" s="356" t="str">
        <f>'Schedule 2_Balance Sheet'!C2</f>
        <v>CCA One Care-Commonwealth Care Alliance</v>
      </c>
      <c r="D2" s="357"/>
      <c r="E2" s="357"/>
      <c r="F2" s="358"/>
      <c r="AB2" s="410"/>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row>
    <row r="3" spans="1:114">
      <c r="A3" s="165" t="s">
        <v>1338</v>
      </c>
      <c r="B3" s="165"/>
      <c r="C3" s="456" t="str">
        <f>'Schedule 2_Balance Sheet'!C3</f>
        <v>January 2024-June 2024</v>
      </c>
      <c r="D3" s="457"/>
      <c r="E3" s="457"/>
      <c r="F3" s="458"/>
      <c r="AB3" s="410"/>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row>
    <row r="4" spans="1:114">
      <c r="A4" s="165" t="s">
        <v>1356</v>
      </c>
      <c r="B4" s="165"/>
      <c r="C4" s="359">
        <f>'Schedule 2_Balance Sheet'!C4</f>
        <v>45473</v>
      </c>
      <c r="D4" s="357"/>
      <c r="E4" s="357"/>
      <c r="F4" s="358"/>
      <c r="AB4" s="410"/>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row>
    <row r="5" spans="1:114">
      <c r="A5" s="165" t="s">
        <v>1357</v>
      </c>
      <c r="B5" s="165"/>
      <c r="C5" s="356" t="str">
        <f>'Schedule 2_Balance Sheet'!C5</f>
        <v>CCA</v>
      </c>
      <c r="D5" s="357"/>
      <c r="E5" s="357"/>
      <c r="F5" s="358"/>
      <c r="AB5" s="410"/>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c r="BO5" s="411"/>
      <c r="BP5" s="411"/>
      <c r="BQ5" s="411"/>
      <c r="BR5" s="411"/>
      <c r="BS5" s="411"/>
      <c r="BT5" s="411"/>
      <c r="BU5" s="411"/>
      <c r="BV5" s="411"/>
      <c r="BW5" s="411"/>
      <c r="BX5" s="411"/>
      <c r="BY5" s="411"/>
      <c r="BZ5" s="411"/>
      <c r="CA5" s="411"/>
      <c r="CB5" s="411"/>
      <c r="CC5" s="411"/>
      <c r="CD5" s="411"/>
      <c r="CE5" s="411"/>
      <c r="CF5" s="411"/>
      <c r="CG5" s="411"/>
      <c r="CH5" s="411"/>
      <c r="CI5" s="411"/>
      <c r="CJ5" s="411"/>
      <c r="CK5" s="411"/>
      <c r="CL5" s="411"/>
      <c r="CM5" s="411"/>
      <c r="CN5" s="411"/>
      <c r="CO5" s="411"/>
      <c r="CP5" s="411"/>
      <c r="CQ5" s="411"/>
      <c r="CR5" s="411"/>
      <c r="CS5" s="411"/>
      <c r="CT5" s="411"/>
      <c r="CU5" s="411"/>
      <c r="CV5" s="411"/>
      <c r="CW5" s="411"/>
      <c r="CX5" s="411"/>
      <c r="CY5" s="411"/>
      <c r="CZ5" s="411"/>
      <c r="DA5" s="411"/>
      <c r="DB5" s="411"/>
      <c r="DC5" s="411"/>
      <c r="DD5" s="411"/>
      <c r="DE5" s="411"/>
      <c r="DF5" s="411"/>
      <c r="DG5" s="411"/>
      <c r="DH5" s="411"/>
      <c r="DI5" s="411"/>
      <c r="DJ5" s="411"/>
    </row>
    <row r="6" spans="1:114">
      <c r="A6" s="165" t="s">
        <v>1341</v>
      </c>
      <c r="B6" s="165"/>
      <c r="C6" s="359">
        <f>'Schedule 2_Balance Sheet'!C6</f>
        <v>45534</v>
      </c>
      <c r="D6" s="357"/>
      <c r="E6" s="357"/>
      <c r="F6" s="358"/>
      <c r="AB6" s="410"/>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c r="CM6" s="411"/>
      <c r="CN6" s="411"/>
      <c r="CO6" s="411"/>
      <c r="CP6" s="411"/>
      <c r="CQ6" s="411"/>
      <c r="CR6" s="411"/>
      <c r="CS6" s="411"/>
      <c r="CT6" s="411"/>
      <c r="CU6" s="411"/>
      <c r="CV6" s="411"/>
      <c r="CW6" s="411"/>
      <c r="CX6" s="411"/>
      <c r="CY6" s="411"/>
      <c r="CZ6" s="411"/>
      <c r="DA6" s="411"/>
      <c r="DB6" s="411"/>
      <c r="DC6" s="411"/>
      <c r="DD6" s="411"/>
      <c r="DE6" s="411"/>
      <c r="DF6" s="411"/>
      <c r="DG6" s="411"/>
      <c r="DH6" s="411"/>
      <c r="DI6" s="411"/>
      <c r="DJ6" s="411"/>
    </row>
    <row r="7" spans="1:114" ht="13.5" thickBot="1">
      <c r="A7" s="163" t="s">
        <v>1577</v>
      </c>
      <c r="B7" s="314"/>
      <c r="C7" s="314"/>
      <c r="D7" s="314"/>
      <c r="E7" s="314"/>
      <c r="F7" s="314"/>
      <c r="G7" s="314"/>
      <c r="H7" s="314"/>
      <c r="AB7" s="410"/>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1"/>
      <c r="CB7" s="411"/>
      <c r="CC7" s="411"/>
      <c r="CD7" s="411"/>
      <c r="CE7" s="411"/>
      <c r="CF7" s="411"/>
      <c r="CG7" s="411"/>
      <c r="CH7" s="411"/>
      <c r="CI7" s="411"/>
      <c r="CJ7" s="411"/>
      <c r="CK7" s="411"/>
      <c r="CL7" s="411"/>
      <c r="CM7" s="411"/>
      <c r="CN7" s="411"/>
      <c r="CO7" s="411"/>
      <c r="CP7" s="411"/>
      <c r="CQ7" s="411"/>
      <c r="CR7" s="411"/>
      <c r="CS7" s="411"/>
      <c r="CT7" s="411"/>
      <c r="CU7" s="411"/>
      <c r="CV7" s="411"/>
      <c r="CW7" s="411"/>
      <c r="CX7" s="411"/>
      <c r="CY7" s="411"/>
      <c r="CZ7" s="411"/>
      <c r="DA7" s="411"/>
      <c r="DB7" s="411"/>
      <c r="DC7" s="411"/>
      <c r="DD7" s="411"/>
      <c r="DE7" s="411"/>
      <c r="DF7" s="411"/>
      <c r="DG7" s="411"/>
      <c r="DH7" s="411"/>
      <c r="DI7" s="411"/>
      <c r="DJ7" s="411"/>
    </row>
    <row r="8" spans="1:114" s="413" customFormat="1" ht="16.5" customHeight="1" thickBot="1">
      <c r="A8" s="934"/>
      <c r="B8" s="935"/>
      <c r="C8" s="936" t="s">
        <v>1578</v>
      </c>
      <c r="D8" s="936"/>
      <c r="E8" s="937"/>
      <c r="F8" s="937"/>
      <c r="G8" s="937"/>
      <c r="H8" s="936"/>
      <c r="I8" s="936"/>
      <c r="J8" s="937"/>
      <c r="K8" s="937"/>
      <c r="L8" s="938"/>
      <c r="M8" s="936" t="s">
        <v>1578</v>
      </c>
      <c r="N8" s="936"/>
      <c r="O8" s="937"/>
      <c r="P8" s="938"/>
      <c r="Q8" s="937"/>
      <c r="R8" s="936"/>
      <c r="S8" s="936"/>
      <c r="T8" s="937"/>
      <c r="U8" s="937"/>
      <c r="V8" s="938"/>
      <c r="W8" s="936" t="s">
        <v>1578</v>
      </c>
      <c r="X8" s="936"/>
      <c r="Y8" s="937"/>
      <c r="Z8" s="937"/>
      <c r="AA8" s="937"/>
      <c r="AB8" s="939"/>
      <c r="AC8" s="936"/>
      <c r="AD8" s="936"/>
      <c r="AE8" s="936"/>
      <c r="AF8" s="936"/>
      <c r="AG8" s="940"/>
      <c r="AH8" s="941"/>
    </row>
    <row r="9" spans="1:114" s="414" customFormat="1" ht="26.25" thickBot="1">
      <c r="A9" s="444" t="s">
        <v>489</v>
      </c>
      <c r="B9" s="942" t="s">
        <v>1579</v>
      </c>
      <c r="C9" s="943">
        <f t="array" ref="C9:AF9">TRANSPOSE(B10:B39)</f>
        <v>45504</v>
      </c>
      <c r="D9" s="944">
        <v>45473</v>
      </c>
      <c r="E9" s="944">
        <v>45443</v>
      </c>
      <c r="F9" s="944">
        <v>45412</v>
      </c>
      <c r="G9" s="944">
        <v>45382</v>
      </c>
      <c r="H9" s="944">
        <v>45351</v>
      </c>
      <c r="I9" s="944">
        <v>45322</v>
      </c>
      <c r="J9" s="944">
        <v>45291</v>
      </c>
      <c r="K9" s="944">
        <v>45260</v>
      </c>
      <c r="L9" s="944">
        <v>45230</v>
      </c>
      <c r="M9" s="944">
        <v>45199</v>
      </c>
      <c r="N9" s="944">
        <v>45169</v>
      </c>
      <c r="O9" s="945">
        <v>45138</v>
      </c>
      <c r="P9" s="944">
        <v>45107</v>
      </c>
      <c r="Q9" s="945">
        <v>45077</v>
      </c>
      <c r="R9" s="944">
        <v>45046</v>
      </c>
      <c r="S9" s="945">
        <v>45016</v>
      </c>
      <c r="T9" s="945">
        <v>44985</v>
      </c>
      <c r="U9" s="945">
        <v>44957</v>
      </c>
      <c r="V9" s="944">
        <v>44926</v>
      </c>
      <c r="W9" s="945">
        <v>44895</v>
      </c>
      <c r="X9" s="945">
        <v>44865</v>
      </c>
      <c r="Y9" s="945">
        <v>44834</v>
      </c>
      <c r="Z9" s="944">
        <v>44804</v>
      </c>
      <c r="AA9" s="945">
        <v>44773</v>
      </c>
      <c r="AB9" s="944">
        <v>44742</v>
      </c>
      <c r="AC9" s="945">
        <v>44712</v>
      </c>
      <c r="AD9" s="945">
        <v>44681</v>
      </c>
      <c r="AE9" s="944">
        <v>44651</v>
      </c>
      <c r="AF9" s="946">
        <v>44620</v>
      </c>
      <c r="AG9" s="439" t="s">
        <v>1580</v>
      </c>
      <c r="AH9" s="947" t="s">
        <v>1581</v>
      </c>
    </row>
    <row r="10" spans="1:114" s="414" customFormat="1">
      <c r="A10" s="431">
        <v>1</v>
      </c>
      <c r="B10" s="455">
        <f>EOMONTH(B11,1)</f>
        <v>45504</v>
      </c>
      <c r="C10" s="948">
        <v>0</v>
      </c>
      <c r="D10" s="948">
        <v>8951503.120000001</v>
      </c>
      <c r="E10" s="948">
        <v>7714579.8099999996</v>
      </c>
      <c r="F10" s="948">
        <v>2129586.27</v>
      </c>
      <c r="G10" s="948">
        <v>452951.65</v>
      </c>
      <c r="H10" s="948">
        <v>2529839.23</v>
      </c>
      <c r="I10" s="948">
        <v>875684.39999999991</v>
      </c>
      <c r="J10" s="948">
        <v>654911.25</v>
      </c>
      <c r="K10" s="948">
        <v>993124.55</v>
      </c>
      <c r="L10" s="948">
        <v>455006.56</v>
      </c>
      <c r="M10" s="948">
        <v>406978.86</v>
      </c>
      <c r="N10" s="948">
        <v>1118165.51</v>
      </c>
      <c r="O10" s="948">
        <v>377478.67</v>
      </c>
      <c r="P10" s="948">
        <v>480215.16</v>
      </c>
      <c r="Q10" s="948">
        <v>247910.99</v>
      </c>
      <c r="R10" s="948">
        <v>831584.93</v>
      </c>
      <c r="S10" s="948">
        <v>0</v>
      </c>
      <c r="T10" s="948">
        <v>0</v>
      </c>
      <c r="U10" s="948">
        <v>0</v>
      </c>
      <c r="V10" s="948">
        <v>0</v>
      </c>
      <c r="W10" s="948">
        <v>0</v>
      </c>
      <c r="X10" s="948">
        <v>0</v>
      </c>
      <c r="Y10" s="948">
        <v>0</v>
      </c>
      <c r="Z10" s="948">
        <v>0</v>
      </c>
      <c r="AA10" s="948">
        <v>0</v>
      </c>
      <c r="AB10" s="948">
        <v>0</v>
      </c>
      <c r="AC10" s="948">
        <v>0</v>
      </c>
      <c r="AD10" s="948">
        <v>0</v>
      </c>
      <c r="AE10" s="948">
        <v>0</v>
      </c>
      <c r="AF10" s="949">
        <v>0</v>
      </c>
      <c r="AG10" s="950">
        <v>0</v>
      </c>
      <c r="AH10" s="430">
        <f t="shared" ref="AH10:AH39" si="0">SUM(C10:AG10)</f>
        <v>28219520.959999997</v>
      </c>
    </row>
    <row r="11" spans="1:114" s="414" customFormat="1">
      <c r="A11" s="431">
        <v>2</v>
      </c>
      <c r="B11" s="432">
        <f>'Schedule 2_Balance Sheet'!C4</f>
        <v>45473</v>
      </c>
      <c r="C11" s="442"/>
      <c r="D11" s="460">
        <v>4483.8999999999996</v>
      </c>
      <c r="E11" s="460">
        <v>11344975.060000001</v>
      </c>
      <c r="F11" s="460">
        <v>8075432.5300000003</v>
      </c>
      <c r="G11" s="460">
        <v>1440416</v>
      </c>
      <c r="H11" s="460">
        <v>853919.42999999993</v>
      </c>
      <c r="I11" s="460">
        <v>785361.79</v>
      </c>
      <c r="J11" s="460">
        <v>715974.21</v>
      </c>
      <c r="K11" s="460">
        <v>657189</v>
      </c>
      <c r="L11" s="460">
        <v>551444.86</v>
      </c>
      <c r="M11" s="460">
        <v>579367.52</v>
      </c>
      <c r="N11" s="460">
        <v>986354.68</v>
      </c>
      <c r="O11" s="460">
        <v>480346.05</v>
      </c>
      <c r="P11" s="460">
        <v>499061.43000000005</v>
      </c>
      <c r="Q11" s="460">
        <v>767239.27</v>
      </c>
      <c r="R11" s="460">
        <v>795664.65999999992</v>
      </c>
      <c r="S11" s="460">
        <v>0</v>
      </c>
      <c r="T11" s="460">
        <v>0</v>
      </c>
      <c r="U11" s="460">
        <v>0</v>
      </c>
      <c r="V11" s="460">
        <v>0</v>
      </c>
      <c r="W11" s="460">
        <v>0</v>
      </c>
      <c r="X11" s="460">
        <v>0</v>
      </c>
      <c r="Y11" s="460">
        <v>0</v>
      </c>
      <c r="Z11" s="460">
        <v>0</v>
      </c>
      <c r="AA11" s="460">
        <v>0</v>
      </c>
      <c r="AB11" s="460">
        <v>0</v>
      </c>
      <c r="AC11" s="460">
        <v>0</v>
      </c>
      <c r="AD11" s="460">
        <v>0</v>
      </c>
      <c r="AE11" s="460">
        <v>0</v>
      </c>
      <c r="AF11" s="451">
        <v>0</v>
      </c>
      <c r="AG11" s="449">
        <v>0</v>
      </c>
      <c r="AH11" s="430">
        <f t="shared" si="0"/>
        <v>28537230.390000001</v>
      </c>
    </row>
    <row r="12" spans="1:114" s="413" customFormat="1" ht="15" customHeight="1">
      <c r="A12" s="431">
        <v>3</v>
      </c>
      <c r="B12" s="432">
        <f>EOMONTH(B11,-1)</f>
        <v>45443</v>
      </c>
      <c r="C12" s="442"/>
      <c r="D12" s="442"/>
      <c r="E12" s="420">
        <v>152397.76000000001</v>
      </c>
      <c r="F12" s="420">
        <v>12320364</v>
      </c>
      <c r="G12" s="420">
        <v>9059752.9499999993</v>
      </c>
      <c r="H12" s="420">
        <v>3270005.64</v>
      </c>
      <c r="I12" s="420">
        <v>1933396.75</v>
      </c>
      <c r="J12" s="420">
        <v>2071482.87</v>
      </c>
      <c r="K12" s="420">
        <v>1842082.3</v>
      </c>
      <c r="L12" s="420">
        <v>186063.13999999998</v>
      </c>
      <c r="M12" s="420">
        <v>563190.24</v>
      </c>
      <c r="N12" s="420">
        <v>952937.87</v>
      </c>
      <c r="O12" s="420">
        <v>137119.74</v>
      </c>
      <c r="P12" s="420">
        <v>125758.86</v>
      </c>
      <c r="Q12" s="420">
        <v>452320.67</v>
      </c>
      <c r="R12" s="420">
        <v>387116.45999999996</v>
      </c>
      <c r="S12" s="420">
        <v>0</v>
      </c>
      <c r="T12" s="420">
        <v>0</v>
      </c>
      <c r="U12" s="420">
        <v>0</v>
      </c>
      <c r="V12" s="420">
        <v>0</v>
      </c>
      <c r="W12" s="420">
        <v>0</v>
      </c>
      <c r="X12" s="420">
        <v>0</v>
      </c>
      <c r="Y12" s="420">
        <v>0</v>
      </c>
      <c r="Z12" s="420">
        <v>0</v>
      </c>
      <c r="AA12" s="420">
        <v>0</v>
      </c>
      <c r="AB12" s="420">
        <v>0</v>
      </c>
      <c r="AC12" s="420">
        <v>0</v>
      </c>
      <c r="AD12" s="420">
        <v>0</v>
      </c>
      <c r="AE12" s="420">
        <v>0</v>
      </c>
      <c r="AF12" s="445">
        <v>0</v>
      </c>
      <c r="AG12" s="449">
        <v>0</v>
      </c>
      <c r="AH12" s="430">
        <f t="shared" si="0"/>
        <v>33453989.250000004</v>
      </c>
    </row>
    <row r="13" spans="1:114" s="413" customFormat="1" ht="15" customHeight="1">
      <c r="A13" s="431">
        <v>4</v>
      </c>
      <c r="B13" s="432">
        <f t="shared" ref="B13:B39" si="1">EOMONTH(B12,-1)</f>
        <v>45412</v>
      </c>
      <c r="C13" s="442"/>
      <c r="D13" s="440"/>
      <c r="E13" s="442"/>
      <c r="F13" s="420">
        <v>0</v>
      </c>
      <c r="G13" s="420">
        <v>10760471.850000001</v>
      </c>
      <c r="H13" s="420">
        <v>8098355.6500000004</v>
      </c>
      <c r="I13" s="420">
        <v>2617004.6399999997</v>
      </c>
      <c r="J13" s="420">
        <v>746671.07000000007</v>
      </c>
      <c r="K13" s="420">
        <v>405857.81000000006</v>
      </c>
      <c r="L13" s="420">
        <v>36896.54</v>
      </c>
      <c r="M13" s="420">
        <v>87610.36</v>
      </c>
      <c r="N13" s="420">
        <v>0</v>
      </c>
      <c r="O13" s="420">
        <v>2994.63</v>
      </c>
      <c r="P13" s="420">
        <v>321056.26</v>
      </c>
      <c r="Q13" s="420">
        <v>302250.26</v>
      </c>
      <c r="R13" s="420">
        <v>24946.400000000001</v>
      </c>
      <c r="S13" s="421">
        <v>0</v>
      </c>
      <c r="T13" s="421">
        <v>6069.51</v>
      </c>
      <c r="U13" s="421">
        <v>40213.269999999997</v>
      </c>
      <c r="V13" s="420">
        <v>96565.53</v>
      </c>
      <c r="W13" s="420">
        <v>0</v>
      </c>
      <c r="X13" s="421">
        <v>0</v>
      </c>
      <c r="Y13" s="421">
        <v>0</v>
      </c>
      <c r="Z13" s="420">
        <v>0</v>
      </c>
      <c r="AA13" s="420">
        <v>0</v>
      </c>
      <c r="AB13" s="420">
        <v>0</v>
      </c>
      <c r="AC13" s="420">
        <v>0</v>
      </c>
      <c r="AD13" s="420">
        <v>0</v>
      </c>
      <c r="AE13" s="420">
        <v>0</v>
      </c>
      <c r="AF13" s="445">
        <v>0</v>
      </c>
      <c r="AG13" s="447">
        <v>0</v>
      </c>
      <c r="AH13" s="430">
        <f t="shared" si="0"/>
        <v>23546963.780000001</v>
      </c>
    </row>
    <row r="14" spans="1:114" s="413" customFormat="1" ht="15" customHeight="1">
      <c r="A14" s="431">
        <v>5</v>
      </c>
      <c r="B14" s="432">
        <f t="shared" si="1"/>
        <v>45382</v>
      </c>
      <c r="C14" s="442"/>
      <c r="D14" s="440"/>
      <c r="E14" s="440"/>
      <c r="F14" s="442"/>
      <c r="G14" s="420">
        <v>16729.05</v>
      </c>
      <c r="H14" s="420">
        <v>9339091.7800000012</v>
      </c>
      <c r="I14" s="420">
        <v>8008479.0999999996</v>
      </c>
      <c r="J14" s="420">
        <v>1923160.02</v>
      </c>
      <c r="K14" s="420">
        <v>1132134.1099999999</v>
      </c>
      <c r="L14" s="420">
        <v>877221.49</v>
      </c>
      <c r="M14" s="420">
        <v>584125.88</v>
      </c>
      <c r="N14" s="420">
        <v>307549.32</v>
      </c>
      <c r="O14" s="420">
        <v>663183.77</v>
      </c>
      <c r="P14" s="420">
        <v>181525.7</v>
      </c>
      <c r="Q14" s="420">
        <v>209314.03</v>
      </c>
      <c r="R14" s="420">
        <v>723525.43</v>
      </c>
      <c r="S14" s="421">
        <v>0</v>
      </c>
      <c r="T14" s="421">
        <v>0</v>
      </c>
      <c r="U14" s="421">
        <v>0</v>
      </c>
      <c r="V14" s="420">
        <v>0</v>
      </c>
      <c r="W14" s="420">
        <v>0</v>
      </c>
      <c r="X14" s="421">
        <v>0</v>
      </c>
      <c r="Y14" s="421">
        <v>0</v>
      </c>
      <c r="Z14" s="420">
        <v>0</v>
      </c>
      <c r="AA14" s="420">
        <v>0</v>
      </c>
      <c r="AB14" s="420">
        <v>0</v>
      </c>
      <c r="AC14" s="420">
        <v>0</v>
      </c>
      <c r="AD14" s="420">
        <v>0</v>
      </c>
      <c r="AE14" s="420">
        <v>0</v>
      </c>
      <c r="AF14" s="445">
        <v>0</v>
      </c>
      <c r="AG14" s="448">
        <v>0</v>
      </c>
      <c r="AH14" s="430">
        <f t="shared" si="0"/>
        <v>23966039.679999996</v>
      </c>
    </row>
    <row r="15" spans="1:114" s="413" customFormat="1" ht="15" customHeight="1">
      <c r="A15" s="431">
        <v>6</v>
      </c>
      <c r="B15" s="432">
        <f t="shared" si="1"/>
        <v>45351</v>
      </c>
      <c r="C15" s="442"/>
      <c r="D15" s="440"/>
      <c r="E15" s="440"/>
      <c r="F15" s="440"/>
      <c r="G15" s="442"/>
      <c r="H15" s="420">
        <v>66572.350000000006</v>
      </c>
      <c r="I15" s="420">
        <v>12345710.170000002</v>
      </c>
      <c r="J15" s="420">
        <v>6943553.7599999998</v>
      </c>
      <c r="K15" s="420">
        <v>2413181.08</v>
      </c>
      <c r="L15" s="420">
        <v>511801.44</v>
      </c>
      <c r="M15" s="420">
        <v>364081.94</v>
      </c>
      <c r="N15" s="420">
        <v>766461.37</v>
      </c>
      <c r="O15" s="420">
        <v>425188.95</v>
      </c>
      <c r="P15" s="420">
        <v>80999.94</v>
      </c>
      <c r="Q15" s="420">
        <v>11148.75</v>
      </c>
      <c r="R15" s="420">
        <v>404785.78</v>
      </c>
      <c r="S15" s="421">
        <v>250812.37</v>
      </c>
      <c r="T15" s="421">
        <v>6440.06</v>
      </c>
      <c r="U15" s="421">
        <v>12599.9</v>
      </c>
      <c r="V15" s="420">
        <v>9292.06</v>
      </c>
      <c r="W15" s="420">
        <v>128682.63</v>
      </c>
      <c r="X15" s="421">
        <v>11414.1</v>
      </c>
      <c r="Y15" s="421">
        <v>0</v>
      </c>
      <c r="Z15" s="420">
        <v>0</v>
      </c>
      <c r="AA15" s="420">
        <v>0</v>
      </c>
      <c r="AB15" s="420">
        <v>0</v>
      </c>
      <c r="AC15" s="420">
        <v>0</v>
      </c>
      <c r="AD15" s="420">
        <v>0</v>
      </c>
      <c r="AE15" s="420">
        <v>25079.74</v>
      </c>
      <c r="AF15" s="445">
        <v>0</v>
      </c>
      <c r="AG15" s="448">
        <v>0</v>
      </c>
      <c r="AH15" s="430">
        <f t="shared" si="0"/>
        <v>24777806.390000001</v>
      </c>
    </row>
    <row r="16" spans="1:114" s="413" customFormat="1" ht="15" customHeight="1">
      <c r="A16" s="431">
        <v>7</v>
      </c>
      <c r="B16" s="432">
        <f t="shared" si="1"/>
        <v>45322</v>
      </c>
      <c r="C16" s="442"/>
      <c r="D16" s="440"/>
      <c r="E16" s="440"/>
      <c r="F16" s="443"/>
      <c r="G16" s="440"/>
      <c r="H16" s="442"/>
      <c r="I16" s="420">
        <v>0</v>
      </c>
      <c r="J16" s="420">
        <v>10633019.719999999</v>
      </c>
      <c r="K16" s="420">
        <v>9645333.7599999998</v>
      </c>
      <c r="L16" s="420">
        <v>3071211.16</v>
      </c>
      <c r="M16" s="420">
        <v>2103350.4700000002</v>
      </c>
      <c r="N16" s="420">
        <v>2434791.39</v>
      </c>
      <c r="O16" s="420">
        <v>1466487.28</v>
      </c>
      <c r="P16" s="420">
        <v>1346230.71</v>
      </c>
      <c r="Q16" s="420">
        <v>1400962.02</v>
      </c>
      <c r="R16" s="420">
        <v>1194305.3999999999</v>
      </c>
      <c r="S16" s="421">
        <v>5635.32</v>
      </c>
      <c r="T16" s="421">
        <v>169860.85</v>
      </c>
      <c r="U16" s="421">
        <v>32905.79</v>
      </c>
      <c r="V16" s="420">
        <v>15101.79</v>
      </c>
      <c r="W16" s="420">
        <v>89975.11</v>
      </c>
      <c r="X16" s="421">
        <v>20375.759999999998</v>
      </c>
      <c r="Y16" s="421">
        <v>-15.95</v>
      </c>
      <c r="Z16" s="420">
        <v>0</v>
      </c>
      <c r="AA16" s="420">
        <v>17247.11</v>
      </c>
      <c r="AB16" s="420">
        <v>0</v>
      </c>
      <c r="AC16" s="420">
        <v>63231.51</v>
      </c>
      <c r="AD16" s="420">
        <v>62893.279999999999</v>
      </c>
      <c r="AE16" s="420">
        <v>0</v>
      </c>
      <c r="AF16" s="445">
        <v>0</v>
      </c>
      <c r="AG16" s="448">
        <v>681.22000000000025</v>
      </c>
      <c r="AH16" s="430">
        <f t="shared" si="0"/>
        <v>33773583.699999988</v>
      </c>
    </row>
    <row r="17" spans="1:34" s="413" customFormat="1" ht="15" customHeight="1">
      <c r="A17" s="431">
        <v>8</v>
      </c>
      <c r="B17" s="432">
        <f t="shared" si="1"/>
        <v>45291</v>
      </c>
      <c r="C17" s="442"/>
      <c r="D17" s="440"/>
      <c r="E17" s="440"/>
      <c r="F17" s="440"/>
      <c r="G17" s="440"/>
      <c r="H17" s="440"/>
      <c r="I17" s="442"/>
      <c r="J17" s="420">
        <v>6933.52</v>
      </c>
      <c r="K17" s="420">
        <v>9459844.2200000007</v>
      </c>
      <c r="L17" s="420">
        <v>6023104.8900000006</v>
      </c>
      <c r="M17" s="420">
        <v>1788544.21</v>
      </c>
      <c r="N17" s="420">
        <v>1231723.6400000001</v>
      </c>
      <c r="O17" s="420">
        <v>522102.93000000005</v>
      </c>
      <c r="P17" s="420">
        <v>314101.78000000003</v>
      </c>
      <c r="Q17" s="420">
        <v>1047965.16</v>
      </c>
      <c r="R17" s="420">
        <v>368676.54</v>
      </c>
      <c r="S17" s="421">
        <v>32633.57</v>
      </c>
      <c r="T17" s="421">
        <v>5801.3</v>
      </c>
      <c r="U17" s="421">
        <v>0</v>
      </c>
      <c r="V17" s="420">
        <v>393904.42</v>
      </c>
      <c r="W17" s="420">
        <v>47022.38</v>
      </c>
      <c r="X17" s="421">
        <v>7764.98</v>
      </c>
      <c r="Y17" s="421">
        <v>0</v>
      </c>
      <c r="Z17" s="420">
        <v>0</v>
      </c>
      <c r="AA17" s="420">
        <v>0</v>
      </c>
      <c r="AB17" s="420">
        <v>0</v>
      </c>
      <c r="AC17" s="420">
        <v>11885.38</v>
      </c>
      <c r="AD17" s="420">
        <v>0</v>
      </c>
      <c r="AE17" s="420">
        <v>0</v>
      </c>
      <c r="AF17" s="445">
        <v>0</v>
      </c>
      <c r="AG17" s="448">
        <v>0</v>
      </c>
      <c r="AH17" s="430">
        <f t="shared" si="0"/>
        <v>21262008.920000002</v>
      </c>
    </row>
    <row r="18" spans="1:34" s="413" customFormat="1" ht="15" customHeight="1">
      <c r="A18" s="431">
        <v>9</v>
      </c>
      <c r="B18" s="432">
        <f t="shared" si="1"/>
        <v>45260</v>
      </c>
      <c r="C18" s="442"/>
      <c r="D18" s="440"/>
      <c r="E18" s="440"/>
      <c r="F18" s="440"/>
      <c r="G18" s="440"/>
      <c r="H18" s="440"/>
      <c r="I18" s="440"/>
      <c r="J18" s="442"/>
      <c r="K18" s="420">
        <v>117297.11</v>
      </c>
      <c r="L18" s="420">
        <v>11472150.369999999</v>
      </c>
      <c r="M18" s="420">
        <v>6962901.8799999999</v>
      </c>
      <c r="N18" s="420">
        <v>2542508.77</v>
      </c>
      <c r="O18" s="420">
        <v>2230377.4500000002</v>
      </c>
      <c r="P18" s="420">
        <v>2823232.69</v>
      </c>
      <c r="Q18" s="420">
        <v>2855515.46</v>
      </c>
      <c r="R18" s="420">
        <v>2544318.85</v>
      </c>
      <c r="S18" s="421">
        <v>50517.9</v>
      </c>
      <c r="T18" s="421">
        <v>13125.51</v>
      </c>
      <c r="U18" s="421">
        <v>215194.75</v>
      </c>
      <c r="V18" s="420">
        <v>496280.16</v>
      </c>
      <c r="W18" s="420">
        <v>12858.65</v>
      </c>
      <c r="X18" s="421">
        <v>0</v>
      </c>
      <c r="Y18" s="421">
        <v>-3291.82</v>
      </c>
      <c r="Z18" s="420">
        <v>-3241.2</v>
      </c>
      <c r="AA18" s="420">
        <v>131723.49</v>
      </c>
      <c r="AB18" s="420">
        <v>26067.120000000003</v>
      </c>
      <c r="AC18" s="420">
        <v>0</v>
      </c>
      <c r="AD18" s="420">
        <v>0</v>
      </c>
      <c r="AE18" s="420">
        <v>0</v>
      </c>
      <c r="AF18" s="445">
        <v>0</v>
      </c>
      <c r="AG18" s="448">
        <v>673031.2</v>
      </c>
      <c r="AH18" s="430">
        <f t="shared" si="0"/>
        <v>33160568.34</v>
      </c>
    </row>
    <row r="19" spans="1:34" s="413" customFormat="1" ht="15" customHeight="1">
      <c r="A19" s="431">
        <v>10</v>
      </c>
      <c r="B19" s="432">
        <f t="shared" si="1"/>
        <v>45230</v>
      </c>
      <c r="C19" s="442"/>
      <c r="D19" s="440"/>
      <c r="E19" s="440"/>
      <c r="F19" s="440"/>
      <c r="G19" s="440"/>
      <c r="H19" s="440"/>
      <c r="I19" s="440"/>
      <c r="J19" s="440"/>
      <c r="K19" s="442"/>
      <c r="L19" s="420">
        <v>53.26</v>
      </c>
      <c r="M19" s="420">
        <v>7734833.1299999999</v>
      </c>
      <c r="N19" s="420">
        <v>5281070</v>
      </c>
      <c r="O19" s="420">
        <v>2902556.4000000004</v>
      </c>
      <c r="P19" s="420">
        <v>2987513.0300000003</v>
      </c>
      <c r="Q19" s="420">
        <v>1509777.0499999998</v>
      </c>
      <c r="R19" s="420">
        <v>1081984.1800000002</v>
      </c>
      <c r="S19" s="421">
        <v>42220.31</v>
      </c>
      <c r="T19" s="421">
        <v>9347.4699999999993</v>
      </c>
      <c r="U19" s="421">
        <v>30188.63</v>
      </c>
      <c r="V19" s="420">
        <v>44619.130000000005</v>
      </c>
      <c r="W19" s="420">
        <v>39527.199999999997</v>
      </c>
      <c r="X19" s="421">
        <v>263592.75</v>
      </c>
      <c r="Y19" s="421">
        <v>1831.32</v>
      </c>
      <c r="Z19" s="420">
        <v>43847.57</v>
      </c>
      <c r="AA19" s="420">
        <v>0</v>
      </c>
      <c r="AB19" s="420">
        <v>0</v>
      </c>
      <c r="AC19" s="420">
        <v>0</v>
      </c>
      <c r="AD19" s="420">
        <v>0</v>
      </c>
      <c r="AE19" s="420">
        <v>0</v>
      </c>
      <c r="AF19" s="445">
        <v>0</v>
      </c>
      <c r="AG19" s="448">
        <v>792295.77</v>
      </c>
      <c r="AH19" s="430">
        <f t="shared" si="0"/>
        <v>22765257.199999996</v>
      </c>
    </row>
    <row r="20" spans="1:34" s="413" customFormat="1" ht="15" customHeight="1">
      <c r="A20" s="431">
        <v>11</v>
      </c>
      <c r="B20" s="432">
        <f t="shared" si="1"/>
        <v>45199</v>
      </c>
      <c r="C20" s="442"/>
      <c r="D20" s="440"/>
      <c r="E20" s="440"/>
      <c r="F20" s="440"/>
      <c r="G20" s="440"/>
      <c r="H20" s="440"/>
      <c r="I20" s="440"/>
      <c r="J20" s="440"/>
      <c r="K20" s="440"/>
      <c r="L20" s="442"/>
      <c r="M20" s="420">
        <v>6791.57</v>
      </c>
      <c r="N20" s="420">
        <v>8703589.3300000001</v>
      </c>
      <c r="O20" s="420">
        <v>3857725.25</v>
      </c>
      <c r="P20" s="420">
        <v>1669297.7999999998</v>
      </c>
      <c r="Q20" s="420">
        <v>1140602.97</v>
      </c>
      <c r="R20" s="420">
        <v>1553011.68</v>
      </c>
      <c r="S20" s="421">
        <v>99527.540000000008</v>
      </c>
      <c r="T20" s="421">
        <v>0</v>
      </c>
      <c r="U20" s="421">
        <v>0</v>
      </c>
      <c r="V20" s="420">
        <v>35873.54</v>
      </c>
      <c r="W20" s="420">
        <v>135342.51999999999</v>
      </c>
      <c r="X20" s="421">
        <v>61539.69</v>
      </c>
      <c r="Y20" s="421">
        <v>41423.230000000003</v>
      </c>
      <c r="Z20" s="420">
        <v>0</v>
      </c>
      <c r="AA20" s="420">
        <v>-58950.29</v>
      </c>
      <c r="AB20" s="420">
        <v>6586.43</v>
      </c>
      <c r="AC20" s="420">
        <v>0</v>
      </c>
      <c r="AD20" s="420">
        <v>-104503.95</v>
      </c>
      <c r="AE20" s="420">
        <v>0</v>
      </c>
      <c r="AF20" s="445">
        <v>0</v>
      </c>
      <c r="AG20" s="448">
        <v>0</v>
      </c>
      <c r="AH20" s="430">
        <f t="shared" si="0"/>
        <v>17147857.310000002</v>
      </c>
    </row>
    <row r="21" spans="1:34" s="413" customFormat="1" ht="15" customHeight="1">
      <c r="A21" s="431">
        <v>12</v>
      </c>
      <c r="B21" s="432">
        <f t="shared" si="1"/>
        <v>45169</v>
      </c>
      <c r="C21" s="442"/>
      <c r="D21" s="440"/>
      <c r="E21" s="440"/>
      <c r="F21" s="440"/>
      <c r="G21" s="440"/>
      <c r="H21" s="440"/>
      <c r="I21" s="440"/>
      <c r="J21" s="440"/>
      <c r="K21" s="440"/>
      <c r="L21" s="440"/>
      <c r="M21" s="442"/>
      <c r="N21" s="420">
        <v>338557.29</v>
      </c>
      <c r="O21" s="420">
        <v>10408393.66</v>
      </c>
      <c r="P21" s="420">
        <v>6524918.9199999999</v>
      </c>
      <c r="Q21" s="420">
        <v>3063587.06</v>
      </c>
      <c r="R21" s="420">
        <v>1337210.57</v>
      </c>
      <c r="S21" s="421">
        <v>435779.49</v>
      </c>
      <c r="T21" s="421">
        <v>244644.28</v>
      </c>
      <c r="U21" s="421">
        <v>449847.69</v>
      </c>
      <c r="V21" s="420">
        <v>95498.590000000011</v>
      </c>
      <c r="W21" s="420">
        <v>202090.13</v>
      </c>
      <c r="X21" s="421">
        <v>559918.29</v>
      </c>
      <c r="Y21" s="421">
        <v>63975.409999999996</v>
      </c>
      <c r="Z21" s="420">
        <v>96218.53</v>
      </c>
      <c r="AA21" s="420">
        <v>9504.2099999999991</v>
      </c>
      <c r="AB21" s="420">
        <v>42922.57</v>
      </c>
      <c r="AC21" s="420">
        <v>48731.270000000004</v>
      </c>
      <c r="AD21" s="420">
        <v>413431.42</v>
      </c>
      <c r="AE21" s="420">
        <v>8011.77</v>
      </c>
      <c r="AF21" s="445">
        <v>85443.42</v>
      </c>
      <c r="AG21" s="448">
        <v>95631.819999999992</v>
      </c>
      <c r="AH21" s="430">
        <f t="shared" si="0"/>
        <v>24524316.390000001</v>
      </c>
    </row>
    <row r="22" spans="1:34" s="413" customFormat="1" ht="15" customHeight="1">
      <c r="A22" s="431">
        <v>13</v>
      </c>
      <c r="B22" s="432">
        <f t="shared" si="1"/>
        <v>45138</v>
      </c>
      <c r="C22" s="442"/>
      <c r="D22" s="440"/>
      <c r="E22" s="440"/>
      <c r="F22" s="440"/>
      <c r="G22" s="440"/>
      <c r="H22" s="440"/>
      <c r="I22" s="440"/>
      <c r="J22" s="440"/>
      <c r="K22" s="440"/>
      <c r="L22" s="440"/>
      <c r="M22" s="440"/>
      <c r="N22" s="442"/>
      <c r="O22" s="420">
        <v>0</v>
      </c>
      <c r="P22" s="420">
        <v>6205947.4499999993</v>
      </c>
      <c r="Q22" s="420">
        <v>5019986.8099999996</v>
      </c>
      <c r="R22" s="420">
        <v>2268965.31</v>
      </c>
      <c r="S22" s="421">
        <v>929603.7</v>
      </c>
      <c r="T22" s="421">
        <v>536254.83000000007</v>
      </c>
      <c r="U22" s="421">
        <v>594175.64</v>
      </c>
      <c r="V22" s="420">
        <v>259333.66</v>
      </c>
      <c r="W22" s="420">
        <v>171507</v>
      </c>
      <c r="X22" s="421">
        <v>143132.09</v>
      </c>
      <c r="Y22" s="421">
        <v>1410.88</v>
      </c>
      <c r="Z22" s="420">
        <v>245380.17</v>
      </c>
      <c r="AA22" s="420">
        <v>0</v>
      </c>
      <c r="AB22" s="420">
        <v>-926.04</v>
      </c>
      <c r="AC22" s="420">
        <v>-32676.93</v>
      </c>
      <c r="AD22" s="420">
        <v>146064.09</v>
      </c>
      <c r="AE22" s="420">
        <v>124852.29</v>
      </c>
      <c r="AF22" s="445">
        <v>14013.69</v>
      </c>
      <c r="AG22" s="448">
        <v>684779.27999999991</v>
      </c>
      <c r="AH22" s="430">
        <f t="shared" si="0"/>
        <v>17311803.919999998</v>
      </c>
    </row>
    <row r="23" spans="1:34" s="413" customFormat="1" ht="15" customHeight="1">
      <c r="A23" s="431">
        <v>14</v>
      </c>
      <c r="B23" s="432">
        <f t="shared" si="1"/>
        <v>45107</v>
      </c>
      <c r="C23" s="442"/>
      <c r="D23" s="440"/>
      <c r="E23" s="440"/>
      <c r="F23" s="440"/>
      <c r="G23" s="440"/>
      <c r="H23" s="440"/>
      <c r="I23" s="440"/>
      <c r="J23" s="440"/>
      <c r="K23" s="440"/>
      <c r="L23" s="440"/>
      <c r="M23" s="440"/>
      <c r="N23" s="440"/>
      <c r="O23" s="442"/>
      <c r="P23" s="420">
        <v>53121.17</v>
      </c>
      <c r="Q23" s="420">
        <v>8324404.6800000006</v>
      </c>
      <c r="R23" s="420">
        <v>12077914.58</v>
      </c>
      <c r="S23" s="421">
        <v>3304805.9699999997</v>
      </c>
      <c r="T23" s="421">
        <v>899316.75</v>
      </c>
      <c r="U23" s="421">
        <v>1278840.5899999999</v>
      </c>
      <c r="V23" s="420">
        <v>464664.80000000005</v>
      </c>
      <c r="W23" s="420">
        <v>356470.52</v>
      </c>
      <c r="X23" s="421">
        <v>644112.69000000006</v>
      </c>
      <c r="Y23" s="421">
        <v>96717.53</v>
      </c>
      <c r="Z23" s="420">
        <v>18182.93</v>
      </c>
      <c r="AA23" s="420">
        <v>21108.809999999998</v>
      </c>
      <c r="AB23" s="420">
        <v>308035.06999999995</v>
      </c>
      <c r="AC23" s="420">
        <v>2367.2800000000002</v>
      </c>
      <c r="AD23" s="420">
        <v>8882.2999999999993</v>
      </c>
      <c r="AE23" s="420">
        <v>35736.14</v>
      </c>
      <c r="AF23" s="445">
        <v>0</v>
      </c>
      <c r="AG23" s="448">
        <v>44189.16</v>
      </c>
      <c r="AH23" s="430">
        <f t="shared" si="0"/>
        <v>27938870.970000003</v>
      </c>
    </row>
    <row r="24" spans="1:34" s="413" customFormat="1" ht="15" customHeight="1">
      <c r="A24" s="431">
        <v>15</v>
      </c>
      <c r="B24" s="432">
        <f t="shared" si="1"/>
        <v>45077</v>
      </c>
      <c r="C24" s="442"/>
      <c r="D24" s="440"/>
      <c r="E24" s="440"/>
      <c r="F24" s="440"/>
      <c r="G24" s="440"/>
      <c r="H24" s="440"/>
      <c r="I24" s="440"/>
      <c r="J24" s="440"/>
      <c r="K24" s="440"/>
      <c r="L24" s="440"/>
      <c r="M24" s="440"/>
      <c r="N24" s="440"/>
      <c r="O24" s="442"/>
      <c r="P24" s="442"/>
      <c r="Q24" s="420">
        <v>0</v>
      </c>
      <c r="R24" s="420">
        <v>716249.79</v>
      </c>
      <c r="S24" s="421">
        <v>7636243.9900000002</v>
      </c>
      <c r="T24" s="421">
        <v>2336635.84</v>
      </c>
      <c r="U24" s="421">
        <v>1225436.3</v>
      </c>
      <c r="V24" s="420">
        <v>469475.52</v>
      </c>
      <c r="W24" s="420">
        <v>347364.51</v>
      </c>
      <c r="X24" s="421">
        <v>270821.15999999997</v>
      </c>
      <c r="Y24" s="421">
        <v>230898.41999999998</v>
      </c>
      <c r="Z24" s="420">
        <v>229136.82</v>
      </c>
      <c r="AA24" s="420">
        <v>44643.820000000007</v>
      </c>
      <c r="AB24" s="420">
        <v>34413.9</v>
      </c>
      <c r="AC24" s="420">
        <v>10614.67</v>
      </c>
      <c r="AD24" s="420">
        <v>196533.98</v>
      </c>
      <c r="AE24" s="420">
        <v>64027.89</v>
      </c>
      <c r="AF24" s="445">
        <v>62162.450000000004</v>
      </c>
      <c r="AG24" s="448">
        <v>137776.43</v>
      </c>
      <c r="AH24" s="430">
        <f t="shared" si="0"/>
        <v>14012435.490000002</v>
      </c>
    </row>
    <row r="25" spans="1:34" s="413" customFormat="1" ht="15" customHeight="1">
      <c r="A25" s="431">
        <v>16</v>
      </c>
      <c r="B25" s="432">
        <f t="shared" si="1"/>
        <v>45046</v>
      </c>
      <c r="C25" s="442"/>
      <c r="D25" s="440"/>
      <c r="E25" s="440"/>
      <c r="F25" s="440"/>
      <c r="G25" s="440"/>
      <c r="H25" s="440"/>
      <c r="I25" s="440"/>
      <c r="J25" s="440"/>
      <c r="K25" s="440"/>
      <c r="L25" s="440"/>
      <c r="M25" s="440"/>
      <c r="N25" s="440"/>
      <c r="O25" s="441"/>
      <c r="P25" s="440"/>
      <c r="Q25" s="442"/>
      <c r="R25" s="420">
        <v>0</v>
      </c>
      <c r="S25" s="421">
        <v>9098959.4199999999</v>
      </c>
      <c r="T25" s="421">
        <v>5629986.9399999995</v>
      </c>
      <c r="U25" s="421">
        <v>1960728.6</v>
      </c>
      <c r="V25" s="420">
        <v>1277004.53</v>
      </c>
      <c r="W25" s="420">
        <v>510159.82</v>
      </c>
      <c r="X25" s="421">
        <v>709710.06</v>
      </c>
      <c r="Y25" s="421">
        <v>342757.73</v>
      </c>
      <c r="Z25" s="420">
        <v>346684.23000000004</v>
      </c>
      <c r="AA25" s="420">
        <v>3011.1</v>
      </c>
      <c r="AB25" s="420">
        <v>101009.63</v>
      </c>
      <c r="AC25" s="420">
        <v>192771.43</v>
      </c>
      <c r="AD25" s="420">
        <v>308656.13</v>
      </c>
      <c r="AE25" s="420">
        <v>21583.98</v>
      </c>
      <c r="AF25" s="445">
        <v>3758.65</v>
      </c>
      <c r="AG25" s="448">
        <v>118694.71</v>
      </c>
      <c r="AH25" s="430">
        <f t="shared" si="0"/>
        <v>20625476.959999997</v>
      </c>
    </row>
    <row r="26" spans="1:34" s="413" customFormat="1" ht="15" customHeight="1">
      <c r="A26" s="431">
        <v>17</v>
      </c>
      <c r="B26" s="432">
        <f t="shared" si="1"/>
        <v>45016</v>
      </c>
      <c r="C26" s="442"/>
      <c r="D26" s="440"/>
      <c r="E26" s="440"/>
      <c r="F26" s="440"/>
      <c r="G26" s="440"/>
      <c r="H26" s="440"/>
      <c r="I26" s="440"/>
      <c r="J26" s="440"/>
      <c r="K26" s="440"/>
      <c r="L26" s="440"/>
      <c r="M26" s="440"/>
      <c r="N26" s="440"/>
      <c r="O26" s="441"/>
      <c r="P26" s="440"/>
      <c r="Q26" s="440"/>
      <c r="R26" s="442"/>
      <c r="S26" s="421">
        <v>28054.75</v>
      </c>
      <c r="T26" s="421">
        <v>9968289.4900000002</v>
      </c>
      <c r="U26" s="421">
        <v>10359949.030000001</v>
      </c>
      <c r="V26" s="420">
        <v>2813715.4000000004</v>
      </c>
      <c r="W26" s="420">
        <v>1065602.19</v>
      </c>
      <c r="X26" s="421">
        <v>900774.05</v>
      </c>
      <c r="Y26" s="421">
        <v>1248743.21</v>
      </c>
      <c r="Z26" s="420">
        <v>218684.13999999998</v>
      </c>
      <c r="AA26" s="420">
        <v>366179.32999999996</v>
      </c>
      <c r="AB26" s="420">
        <v>170074.95</v>
      </c>
      <c r="AC26" s="420">
        <v>186970.39</v>
      </c>
      <c r="AD26" s="420">
        <v>87626.889999999985</v>
      </c>
      <c r="AE26" s="420">
        <v>256838.26</v>
      </c>
      <c r="AF26" s="451">
        <v>1107861.98</v>
      </c>
      <c r="AG26" s="448">
        <v>208770.08000000002</v>
      </c>
      <c r="AH26" s="430">
        <f t="shared" si="0"/>
        <v>28988134.140000004</v>
      </c>
    </row>
    <row r="27" spans="1:34" s="413" customFormat="1" ht="15" customHeight="1">
      <c r="A27" s="431">
        <v>18</v>
      </c>
      <c r="B27" s="432">
        <f t="shared" si="1"/>
        <v>44985</v>
      </c>
      <c r="C27" s="442"/>
      <c r="D27" s="440"/>
      <c r="E27" s="440"/>
      <c r="F27" s="440"/>
      <c r="G27" s="440"/>
      <c r="H27" s="440"/>
      <c r="I27" s="440"/>
      <c r="J27" s="440"/>
      <c r="K27" s="440"/>
      <c r="L27" s="440"/>
      <c r="M27" s="440"/>
      <c r="N27" s="440"/>
      <c r="O27" s="441"/>
      <c r="P27" s="440"/>
      <c r="Q27" s="441"/>
      <c r="R27" s="440"/>
      <c r="S27" s="442"/>
      <c r="T27" s="421">
        <v>0</v>
      </c>
      <c r="U27" s="421">
        <v>6874751.6200000001</v>
      </c>
      <c r="V27" s="420">
        <v>8854142.0800000001</v>
      </c>
      <c r="W27" s="420">
        <v>2314284.85</v>
      </c>
      <c r="X27" s="421">
        <v>859588.87</v>
      </c>
      <c r="Y27" s="421">
        <v>885226.91</v>
      </c>
      <c r="Z27" s="420">
        <v>733801.03</v>
      </c>
      <c r="AA27" s="420">
        <v>281350.39</v>
      </c>
      <c r="AB27" s="420">
        <v>204150.14</v>
      </c>
      <c r="AC27" s="420">
        <v>144324.4</v>
      </c>
      <c r="AD27" s="420">
        <v>191516.23</v>
      </c>
      <c r="AE27" s="420">
        <v>23766.48</v>
      </c>
      <c r="AF27" s="445">
        <v>14748.39</v>
      </c>
      <c r="AG27" s="452">
        <v>636887.39</v>
      </c>
      <c r="AH27" s="430">
        <f t="shared" si="0"/>
        <v>22018538.780000005</v>
      </c>
    </row>
    <row r="28" spans="1:34" s="413" customFormat="1" ht="15" customHeight="1">
      <c r="A28" s="431">
        <v>19</v>
      </c>
      <c r="B28" s="432">
        <f t="shared" si="1"/>
        <v>44957</v>
      </c>
      <c r="C28" s="442"/>
      <c r="D28" s="440"/>
      <c r="E28" s="440"/>
      <c r="F28" s="440"/>
      <c r="G28" s="440"/>
      <c r="H28" s="440"/>
      <c r="I28" s="440"/>
      <c r="J28" s="440"/>
      <c r="K28" s="440"/>
      <c r="L28" s="440"/>
      <c r="M28" s="440"/>
      <c r="N28" s="440"/>
      <c r="O28" s="441"/>
      <c r="P28" s="440"/>
      <c r="Q28" s="441"/>
      <c r="R28" s="440"/>
      <c r="S28" s="440"/>
      <c r="T28" s="442"/>
      <c r="U28" s="421">
        <v>0</v>
      </c>
      <c r="V28" s="420">
        <v>6835008.3200000003</v>
      </c>
      <c r="W28" s="420">
        <v>9816132.0300000012</v>
      </c>
      <c r="X28" s="421">
        <v>4044897.27</v>
      </c>
      <c r="Y28" s="421">
        <v>531664.78</v>
      </c>
      <c r="Z28" s="420">
        <v>859339.18</v>
      </c>
      <c r="AA28" s="420">
        <v>403633.09</v>
      </c>
      <c r="AB28" s="420">
        <v>224753.13</v>
      </c>
      <c r="AC28" s="420">
        <v>117704.2</v>
      </c>
      <c r="AD28" s="420">
        <v>240642.38</v>
      </c>
      <c r="AE28" s="420">
        <v>204638.45</v>
      </c>
      <c r="AF28" s="445">
        <v>57267.18</v>
      </c>
      <c r="AG28" s="449">
        <v>1331482.46</v>
      </c>
      <c r="AH28" s="430">
        <f t="shared" si="0"/>
        <v>24667162.469999999</v>
      </c>
    </row>
    <row r="29" spans="1:34" s="413" customFormat="1" ht="15" customHeight="1">
      <c r="A29" s="431">
        <v>20</v>
      </c>
      <c r="B29" s="432">
        <f t="shared" si="1"/>
        <v>44926</v>
      </c>
      <c r="C29" s="442"/>
      <c r="D29" s="440"/>
      <c r="E29" s="440"/>
      <c r="F29" s="440"/>
      <c r="G29" s="440"/>
      <c r="H29" s="440"/>
      <c r="I29" s="440"/>
      <c r="J29" s="440"/>
      <c r="K29" s="440"/>
      <c r="L29" s="440"/>
      <c r="M29" s="440"/>
      <c r="N29" s="440"/>
      <c r="O29" s="441"/>
      <c r="P29" s="440"/>
      <c r="Q29" s="441"/>
      <c r="R29" s="440"/>
      <c r="S29" s="441"/>
      <c r="T29" s="440"/>
      <c r="U29" s="442"/>
      <c r="V29" s="420">
        <v>0</v>
      </c>
      <c r="W29" s="420">
        <v>5228327.29</v>
      </c>
      <c r="X29" s="421">
        <v>7614632.7199999997</v>
      </c>
      <c r="Y29" s="421">
        <v>2866791.45</v>
      </c>
      <c r="Z29" s="420">
        <v>718256.94</v>
      </c>
      <c r="AA29" s="420">
        <v>94803.07</v>
      </c>
      <c r="AB29" s="420">
        <v>240424.44999999998</v>
      </c>
      <c r="AC29" s="420">
        <v>441296.89999999997</v>
      </c>
      <c r="AD29" s="420">
        <v>101660.98000000001</v>
      </c>
      <c r="AE29" s="420">
        <v>158451.78</v>
      </c>
      <c r="AF29" s="445">
        <v>189185.53999999998</v>
      </c>
      <c r="AG29" s="448">
        <v>684796.51000000013</v>
      </c>
      <c r="AH29" s="430">
        <f t="shared" si="0"/>
        <v>18338627.630000003</v>
      </c>
    </row>
    <row r="30" spans="1:34" s="413" customFormat="1" ht="15" customHeight="1">
      <c r="A30" s="431">
        <v>21</v>
      </c>
      <c r="B30" s="432">
        <f t="shared" si="1"/>
        <v>44895</v>
      </c>
      <c r="C30" s="442"/>
      <c r="D30" s="440"/>
      <c r="E30" s="440"/>
      <c r="F30" s="440"/>
      <c r="G30" s="440"/>
      <c r="H30" s="440"/>
      <c r="I30" s="440"/>
      <c r="J30" s="440"/>
      <c r="K30" s="440"/>
      <c r="L30" s="440"/>
      <c r="M30" s="440"/>
      <c r="N30" s="440"/>
      <c r="O30" s="441"/>
      <c r="P30" s="440"/>
      <c r="Q30" s="441"/>
      <c r="R30" s="440"/>
      <c r="S30" s="441"/>
      <c r="T30" s="441"/>
      <c r="U30" s="441"/>
      <c r="V30" s="440"/>
      <c r="W30" s="420">
        <v>0</v>
      </c>
      <c r="X30" s="421">
        <v>6511256.4100000001</v>
      </c>
      <c r="Y30" s="421">
        <v>4452745.68</v>
      </c>
      <c r="Z30" s="420">
        <v>1373246.5699999998</v>
      </c>
      <c r="AA30" s="420">
        <v>997577.37</v>
      </c>
      <c r="AB30" s="420">
        <v>690060.33</v>
      </c>
      <c r="AC30" s="420">
        <v>249827.40999999997</v>
      </c>
      <c r="AD30" s="420">
        <v>392266.92000000004</v>
      </c>
      <c r="AE30" s="420">
        <v>519004.65</v>
      </c>
      <c r="AF30" s="445">
        <v>106969.05</v>
      </c>
      <c r="AG30" s="448">
        <v>1190435.6299999999</v>
      </c>
      <c r="AH30" s="430">
        <f t="shared" si="0"/>
        <v>16483390.02</v>
      </c>
    </row>
    <row r="31" spans="1:34" s="413" customFormat="1" ht="15" customHeight="1">
      <c r="A31" s="431">
        <v>22</v>
      </c>
      <c r="B31" s="432">
        <f t="shared" si="1"/>
        <v>44865</v>
      </c>
      <c r="C31" s="442"/>
      <c r="D31" s="440"/>
      <c r="E31" s="440"/>
      <c r="F31" s="440"/>
      <c r="G31" s="440"/>
      <c r="H31" s="440"/>
      <c r="I31" s="440"/>
      <c r="J31" s="440"/>
      <c r="K31" s="440"/>
      <c r="L31" s="440"/>
      <c r="M31" s="440"/>
      <c r="N31" s="440"/>
      <c r="O31" s="441"/>
      <c r="P31" s="440"/>
      <c r="Q31" s="441"/>
      <c r="R31" s="440"/>
      <c r="S31" s="441"/>
      <c r="T31" s="441"/>
      <c r="U31" s="441"/>
      <c r="V31" s="440"/>
      <c r="W31" s="440"/>
      <c r="X31" s="421">
        <v>268825.39999999997</v>
      </c>
      <c r="Y31" s="421">
        <v>9220223.7000000011</v>
      </c>
      <c r="Z31" s="420">
        <v>4533437.5999999996</v>
      </c>
      <c r="AA31" s="420">
        <v>1064469.73</v>
      </c>
      <c r="AB31" s="420">
        <v>1077599.6300000001</v>
      </c>
      <c r="AC31" s="420">
        <v>593333.26</v>
      </c>
      <c r="AD31" s="420">
        <v>1080369.28</v>
      </c>
      <c r="AE31" s="420">
        <v>1282330.46</v>
      </c>
      <c r="AF31" s="445">
        <v>253925.3</v>
      </c>
      <c r="AG31" s="448">
        <v>1616204.28</v>
      </c>
      <c r="AH31" s="430">
        <f t="shared" si="0"/>
        <v>20990718.640000004</v>
      </c>
    </row>
    <row r="32" spans="1:34" s="413" customFormat="1" ht="15" customHeight="1">
      <c r="A32" s="431">
        <v>23</v>
      </c>
      <c r="B32" s="432">
        <f t="shared" si="1"/>
        <v>44834</v>
      </c>
      <c r="C32" s="442"/>
      <c r="D32" s="440"/>
      <c r="E32" s="440"/>
      <c r="F32" s="440"/>
      <c r="G32" s="440"/>
      <c r="H32" s="440"/>
      <c r="I32" s="440"/>
      <c r="J32" s="440"/>
      <c r="K32" s="440"/>
      <c r="L32" s="440"/>
      <c r="M32" s="440"/>
      <c r="N32" s="440"/>
      <c r="O32" s="441"/>
      <c r="P32" s="440"/>
      <c r="Q32" s="441"/>
      <c r="R32" s="440"/>
      <c r="S32" s="441"/>
      <c r="T32" s="441"/>
      <c r="U32" s="441"/>
      <c r="V32" s="440"/>
      <c r="W32" s="441"/>
      <c r="X32" s="440"/>
      <c r="Y32" s="421">
        <v>506045.02999999997</v>
      </c>
      <c r="Z32" s="420">
        <v>10578574.58</v>
      </c>
      <c r="AA32" s="420">
        <v>5962358.6099999994</v>
      </c>
      <c r="AB32" s="420">
        <v>1443221.83</v>
      </c>
      <c r="AC32" s="420">
        <v>712856.05</v>
      </c>
      <c r="AD32" s="420">
        <v>587446.75</v>
      </c>
      <c r="AE32" s="420">
        <v>429066.48</v>
      </c>
      <c r="AF32" s="445">
        <v>233383.65000000002</v>
      </c>
      <c r="AG32" s="448">
        <v>860972.59000000008</v>
      </c>
      <c r="AH32" s="430">
        <f t="shared" si="0"/>
        <v>21313925.569999997</v>
      </c>
    </row>
    <row r="33" spans="1:79" s="413" customFormat="1" ht="15" customHeight="1">
      <c r="A33" s="431">
        <v>24</v>
      </c>
      <c r="B33" s="432">
        <f t="shared" si="1"/>
        <v>44804</v>
      </c>
      <c r="C33" s="442"/>
      <c r="D33" s="440"/>
      <c r="E33" s="440"/>
      <c r="F33" s="440"/>
      <c r="G33" s="440"/>
      <c r="H33" s="440"/>
      <c r="I33" s="440"/>
      <c r="J33" s="440"/>
      <c r="K33" s="440"/>
      <c r="L33" s="440"/>
      <c r="M33" s="440"/>
      <c r="N33" s="440"/>
      <c r="O33" s="441"/>
      <c r="P33" s="440"/>
      <c r="Q33" s="441"/>
      <c r="R33" s="440"/>
      <c r="S33" s="441"/>
      <c r="T33" s="441"/>
      <c r="U33" s="441"/>
      <c r="V33" s="440"/>
      <c r="W33" s="441"/>
      <c r="X33" s="441"/>
      <c r="Y33" s="440"/>
      <c r="Z33" s="420">
        <v>152416.14000000001</v>
      </c>
      <c r="AA33" s="420">
        <v>10011056.57</v>
      </c>
      <c r="AB33" s="420">
        <v>8069189.3100000005</v>
      </c>
      <c r="AC33" s="420">
        <v>4042113.7</v>
      </c>
      <c r="AD33" s="420">
        <v>3025535.4</v>
      </c>
      <c r="AE33" s="420">
        <v>1686983.94</v>
      </c>
      <c r="AF33" s="445">
        <v>909320.85999999987</v>
      </c>
      <c r="AG33" s="448">
        <v>949349.54</v>
      </c>
      <c r="AH33" s="430">
        <f t="shared" si="0"/>
        <v>28845965.460000001</v>
      </c>
    </row>
    <row r="34" spans="1:79" s="413" customFormat="1" ht="15" customHeight="1">
      <c r="A34" s="431">
        <v>25</v>
      </c>
      <c r="B34" s="432">
        <f t="shared" si="1"/>
        <v>44773</v>
      </c>
      <c r="C34" s="442"/>
      <c r="D34" s="440"/>
      <c r="E34" s="440"/>
      <c r="F34" s="440"/>
      <c r="G34" s="440"/>
      <c r="H34" s="440"/>
      <c r="I34" s="440"/>
      <c r="J34" s="440"/>
      <c r="K34" s="440"/>
      <c r="L34" s="440"/>
      <c r="M34" s="440"/>
      <c r="N34" s="440"/>
      <c r="O34" s="441"/>
      <c r="P34" s="440"/>
      <c r="Q34" s="441"/>
      <c r="R34" s="440"/>
      <c r="S34" s="441"/>
      <c r="T34" s="441"/>
      <c r="U34" s="441"/>
      <c r="V34" s="440"/>
      <c r="W34" s="441"/>
      <c r="X34" s="441"/>
      <c r="Y34" s="441"/>
      <c r="Z34" s="440"/>
      <c r="AA34" s="420">
        <v>314744.05000000005</v>
      </c>
      <c r="AB34" s="420">
        <v>7324747.6699999999</v>
      </c>
      <c r="AC34" s="420">
        <v>2948833.49</v>
      </c>
      <c r="AD34" s="420">
        <v>1328598.02</v>
      </c>
      <c r="AE34" s="420">
        <v>1146778.04</v>
      </c>
      <c r="AF34" s="445">
        <v>624508.92000000004</v>
      </c>
      <c r="AG34" s="448">
        <v>954881.78</v>
      </c>
      <c r="AH34" s="430">
        <f t="shared" si="0"/>
        <v>14643091.969999999</v>
      </c>
    </row>
    <row r="35" spans="1:79" s="413" customFormat="1" ht="15" customHeight="1">
      <c r="A35" s="431">
        <v>26</v>
      </c>
      <c r="B35" s="432">
        <f t="shared" si="1"/>
        <v>44742</v>
      </c>
      <c r="C35" s="442"/>
      <c r="D35" s="440"/>
      <c r="E35" s="440"/>
      <c r="F35" s="440"/>
      <c r="G35" s="440"/>
      <c r="H35" s="440"/>
      <c r="I35" s="440"/>
      <c r="J35" s="440"/>
      <c r="K35" s="440"/>
      <c r="L35" s="440"/>
      <c r="M35" s="440"/>
      <c r="N35" s="440"/>
      <c r="O35" s="441"/>
      <c r="P35" s="440"/>
      <c r="Q35" s="441"/>
      <c r="R35" s="440"/>
      <c r="S35" s="441"/>
      <c r="T35" s="441"/>
      <c r="U35" s="441"/>
      <c r="V35" s="440"/>
      <c r="W35" s="441"/>
      <c r="X35" s="441"/>
      <c r="Y35" s="441"/>
      <c r="Z35" s="440"/>
      <c r="AA35" s="440"/>
      <c r="AB35" s="420">
        <v>704040.27</v>
      </c>
      <c r="AC35" s="420">
        <v>9052125.75</v>
      </c>
      <c r="AD35" s="420">
        <v>3942776.44</v>
      </c>
      <c r="AE35" s="420">
        <v>1828172.21</v>
      </c>
      <c r="AF35" s="445">
        <v>2007055.42</v>
      </c>
      <c r="AG35" s="448">
        <v>1777206.77</v>
      </c>
      <c r="AH35" s="430">
        <f t="shared" si="0"/>
        <v>19311376.859999996</v>
      </c>
    </row>
    <row r="36" spans="1:79" s="413" customFormat="1" ht="15" customHeight="1">
      <c r="A36" s="431">
        <v>27</v>
      </c>
      <c r="B36" s="432">
        <f t="shared" si="1"/>
        <v>44712</v>
      </c>
      <c r="C36" s="442"/>
      <c r="D36" s="440"/>
      <c r="E36" s="440"/>
      <c r="F36" s="440"/>
      <c r="G36" s="440"/>
      <c r="H36" s="440"/>
      <c r="I36" s="440"/>
      <c r="J36" s="440"/>
      <c r="K36" s="440"/>
      <c r="L36" s="440"/>
      <c r="M36" s="440"/>
      <c r="N36" s="440"/>
      <c r="O36" s="441"/>
      <c r="P36" s="440"/>
      <c r="Q36" s="441"/>
      <c r="R36" s="440"/>
      <c r="S36" s="441"/>
      <c r="T36" s="441"/>
      <c r="U36" s="441"/>
      <c r="V36" s="440"/>
      <c r="W36" s="441"/>
      <c r="X36" s="441"/>
      <c r="Y36" s="441"/>
      <c r="Z36" s="440"/>
      <c r="AA36" s="441"/>
      <c r="AB36" s="440"/>
      <c r="AC36" s="420">
        <v>207758.82</v>
      </c>
      <c r="AD36" s="420">
        <v>7914035.3100000005</v>
      </c>
      <c r="AE36" s="420">
        <v>3534249.6799999997</v>
      </c>
      <c r="AF36" s="445">
        <v>1840386.79</v>
      </c>
      <c r="AG36" s="448">
        <v>7696167.5</v>
      </c>
      <c r="AH36" s="430">
        <f t="shared" si="0"/>
        <v>21192598.100000001</v>
      </c>
    </row>
    <row r="37" spans="1:79" s="413" customFormat="1" ht="15" customHeight="1">
      <c r="A37" s="431">
        <v>28</v>
      </c>
      <c r="B37" s="432">
        <f t="shared" si="1"/>
        <v>44681</v>
      </c>
      <c r="C37" s="442"/>
      <c r="D37" s="440"/>
      <c r="E37" s="440"/>
      <c r="F37" s="440"/>
      <c r="G37" s="440"/>
      <c r="H37" s="440"/>
      <c r="I37" s="440"/>
      <c r="J37" s="440"/>
      <c r="K37" s="440"/>
      <c r="L37" s="440"/>
      <c r="M37" s="440"/>
      <c r="N37" s="440"/>
      <c r="O37" s="441"/>
      <c r="P37" s="440"/>
      <c r="Q37" s="441"/>
      <c r="R37" s="440"/>
      <c r="S37" s="441"/>
      <c r="T37" s="441"/>
      <c r="U37" s="441"/>
      <c r="V37" s="440"/>
      <c r="W37" s="441"/>
      <c r="X37" s="441"/>
      <c r="Y37" s="441"/>
      <c r="Z37" s="440"/>
      <c r="AA37" s="441"/>
      <c r="AB37" s="440"/>
      <c r="AC37" s="440"/>
      <c r="AD37" s="420">
        <v>307570.42000000004</v>
      </c>
      <c r="AE37" s="420">
        <v>9380323.9500000011</v>
      </c>
      <c r="AF37" s="445">
        <v>4146110.0700000003</v>
      </c>
      <c r="AG37" s="448">
        <v>7550140.5100000007</v>
      </c>
      <c r="AH37" s="430">
        <f t="shared" si="0"/>
        <v>21384144.950000003</v>
      </c>
    </row>
    <row r="38" spans="1:79" s="413" customFormat="1" ht="15" customHeight="1">
      <c r="A38" s="431">
        <v>29</v>
      </c>
      <c r="B38" s="432">
        <f t="shared" si="1"/>
        <v>44651</v>
      </c>
      <c r="C38" s="442"/>
      <c r="D38" s="440"/>
      <c r="E38" s="440"/>
      <c r="F38" s="440"/>
      <c r="G38" s="440"/>
      <c r="H38" s="440"/>
      <c r="I38" s="440"/>
      <c r="J38" s="440"/>
      <c r="K38" s="440"/>
      <c r="L38" s="440"/>
      <c r="M38" s="440"/>
      <c r="N38" s="440"/>
      <c r="O38" s="441"/>
      <c r="P38" s="440"/>
      <c r="Q38" s="441"/>
      <c r="R38" s="440"/>
      <c r="S38" s="441"/>
      <c r="T38" s="441"/>
      <c r="U38" s="441"/>
      <c r="V38" s="440"/>
      <c r="W38" s="441"/>
      <c r="X38" s="441"/>
      <c r="Y38" s="441"/>
      <c r="Z38" s="440"/>
      <c r="AA38" s="441"/>
      <c r="AB38" s="440"/>
      <c r="AC38" s="440"/>
      <c r="AD38" s="440"/>
      <c r="AE38" s="420">
        <v>46455.8</v>
      </c>
      <c r="AF38" s="445">
        <v>7217823.8599999994</v>
      </c>
      <c r="AG38" s="448">
        <v>11039025.970000001</v>
      </c>
      <c r="AH38" s="430">
        <f t="shared" si="0"/>
        <v>18303305.629999999</v>
      </c>
    </row>
    <row r="39" spans="1:79" s="413" customFormat="1" ht="15" customHeight="1">
      <c r="A39" s="431">
        <v>30</v>
      </c>
      <c r="B39" s="432">
        <f t="shared" si="1"/>
        <v>44620</v>
      </c>
      <c r="C39" s="442"/>
      <c r="D39" s="440"/>
      <c r="E39" s="440"/>
      <c r="F39" s="440"/>
      <c r="G39" s="440"/>
      <c r="H39" s="440"/>
      <c r="I39" s="440"/>
      <c r="J39" s="440"/>
      <c r="K39" s="440"/>
      <c r="L39" s="440"/>
      <c r="M39" s="440"/>
      <c r="N39" s="440"/>
      <c r="O39" s="441"/>
      <c r="P39" s="440"/>
      <c r="Q39" s="441"/>
      <c r="R39" s="440"/>
      <c r="S39" s="441"/>
      <c r="T39" s="441"/>
      <c r="U39" s="441"/>
      <c r="V39" s="440"/>
      <c r="W39" s="441"/>
      <c r="X39" s="441"/>
      <c r="Y39" s="441"/>
      <c r="Z39" s="440"/>
      <c r="AA39" s="441"/>
      <c r="AB39" s="440"/>
      <c r="AC39" s="440"/>
      <c r="AD39" s="440"/>
      <c r="AE39" s="440"/>
      <c r="AF39" s="445">
        <v>25843.89</v>
      </c>
      <c r="AG39" s="448">
        <v>16950839.369999997</v>
      </c>
      <c r="AH39" s="430">
        <f t="shared" si="0"/>
        <v>16976683.259999998</v>
      </c>
    </row>
    <row r="40" spans="1:79" s="413" customFormat="1" ht="31.35" customHeight="1" thickBot="1">
      <c r="A40" s="431">
        <v>31</v>
      </c>
      <c r="B40" s="432" t="s">
        <v>1580</v>
      </c>
      <c r="C40" s="454"/>
      <c r="D40" s="442"/>
      <c r="E40" s="440"/>
      <c r="F40" s="440"/>
      <c r="G40" s="440"/>
      <c r="H40" s="440"/>
      <c r="I40" s="440"/>
      <c r="J40" s="440"/>
      <c r="K40" s="440"/>
      <c r="L40" s="440"/>
      <c r="M40" s="440"/>
      <c r="N40" s="440"/>
      <c r="O40" s="440"/>
      <c r="P40" s="441"/>
      <c r="Q40" s="440"/>
      <c r="R40" s="441"/>
      <c r="S40" s="440"/>
      <c r="T40" s="441"/>
      <c r="U40" s="441"/>
      <c r="V40" s="441"/>
      <c r="W40" s="440"/>
      <c r="X40" s="441"/>
      <c r="Y40" s="441"/>
      <c r="Z40" s="441"/>
      <c r="AA40" s="440"/>
      <c r="AB40" s="441"/>
      <c r="AC40" s="440"/>
      <c r="AD40" s="440"/>
      <c r="AE40" s="440"/>
      <c r="AF40" s="461"/>
      <c r="AG40" s="447">
        <v>206333271.60999998</v>
      </c>
      <c r="AH40" s="430">
        <f>SUM(C40:AG40)</f>
        <v>206333271.60999998</v>
      </c>
    </row>
    <row r="41" spans="1:79" s="413" customFormat="1" ht="40.35" customHeight="1">
      <c r="A41" s="951">
        <v>32</v>
      </c>
      <c r="B41" s="952" t="s">
        <v>1582</v>
      </c>
      <c r="C41" s="953">
        <f>SUM(C10:C40)</f>
        <v>0</v>
      </c>
      <c r="D41" s="953">
        <f>SUM(D10:D40)</f>
        <v>8955987.0200000014</v>
      </c>
      <c r="E41" s="953">
        <f t="shared" ref="E41:AC41" si="2">SUM(E10:E40)</f>
        <v>19211952.630000003</v>
      </c>
      <c r="F41" s="953">
        <f t="shared" si="2"/>
        <v>22525382.800000001</v>
      </c>
      <c r="G41" s="953">
        <f t="shared" si="2"/>
        <v>21730321.500000004</v>
      </c>
      <c r="H41" s="953">
        <f t="shared" si="2"/>
        <v>24157784.080000006</v>
      </c>
      <c r="I41" s="953">
        <f t="shared" si="2"/>
        <v>26565636.850000001</v>
      </c>
      <c r="J41" s="953">
        <f t="shared" si="2"/>
        <v>23695706.419999998</v>
      </c>
      <c r="K41" s="953">
        <f t="shared" si="2"/>
        <v>26666043.939999998</v>
      </c>
      <c r="L41" s="953">
        <f t="shared" si="2"/>
        <v>23184953.710000001</v>
      </c>
      <c r="M41" s="953">
        <f t="shared" si="2"/>
        <v>21181776.059999999</v>
      </c>
      <c r="N41" s="953">
        <f t="shared" si="2"/>
        <v>24663709.170000002</v>
      </c>
      <c r="O41" s="953">
        <f t="shared" si="2"/>
        <v>23473954.780000001</v>
      </c>
      <c r="P41" s="953">
        <f t="shared" si="2"/>
        <v>23612980.900000002</v>
      </c>
      <c r="Q41" s="953">
        <f t="shared" si="2"/>
        <v>26352985.18</v>
      </c>
      <c r="R41" s="953">
        <f t="shared" si="2"/>
        <v>26310260.560000002</v>
      </c>
      <c r="S41" s="953">
        <f t="shared" si="2"/>
        <v>21914794.329999998</v>
      </c>
      <c r="T41" s="953">
        <f t="shared" si="2"/>
        <v>19825772.829999998</v>
      </c>
      <c r="U41" s="953">
        <f t="shared" si="2"/>
        <v>23074831.810000002</v>
      </c>
      <c r="V41" s="953">
        <f t="shared" si="2"/>
        <v>22160479.530000001</v>
      </c>
      <c r="W41" s="953">
        <f t="shared" si="2"/>
        <v>20465346.830000002</v>
      </c>
      <c r="X41" s="953">
        <f t="shared" si="2"/>
        <v>22892356.289999999</v>
      </c>
      <c r="Y41" s="953">
        <f t="shared" si="2"/>
        <v>20487147.510000005</v>
      </c>
      <c r="Z41" s="953">
        <f t="shared" si="2"/>
        <v>20143965.23</v>
      </c>
      <c r="AA41" s="953">
        <f t="shared" si="2"/>
        <v>19664460.460000001</v>
      </c>
      <c r="AB41" s="953">
        <f t="shared" si="2"/>
        <v>20666370.389999997</v>
      </c>
      <c r="AC41" s="953">
        <f t="shared" si="2"/>
        <v>18994068.98</v>
      </c>
      <c r="AD41" s="953">
        <f>SUM(AD10:AD40)</f>
        <v>20232002.270000003</v>
      </c>
      <c r="AE41" s="953">
        <f>SUM(AE10:AE40)</f>
        <v>20776351.990000002</v>
      </c>
      <c r="AF41" s="953">
        <f>SUM(AF10:AF40)</f>
        <v>18899769.109999999</v>
      </c>
      <c r="AG41" s="954">
        <f>SUM(AG10:AG40)</f>
        <v>262327511.57999998</v>
      </c>
      <c r="AH41" s="955">
        <f>SUM(AH10:AH40)</f>
        <v>894814664.74000025</v>
      </c>
    </row>
    <row r="42" spans="1:79" s="413" customFormat="1" ht="40.35" customHeight="1">
      <c r="A42" s="433">
        <v>33</v>
      </c>
      <c r="B42" s="434" t="s">
        <v>1583</v>
      </c>
      <c r="C42" s="422">
        <v>0</v>
      </c>
      <c r="D42" s="420">
        <v>0</v>
      </c>
      <c r="E42" s="420">
        <v>0</v>
      </c>
      <c r="F42" s="420">
        <v>0</v>
      </c>
      <c r="G42" s="423">
        <v>0</v>
      </c>
      <c r="H42" s="420">
        <v>0</v>
      </c>
      <c r="I42" s="420">
        <v>0</v>
      </c>
      <c r="J42" s="420">
        <v>0</v>
      </c>
      <c r="K42" s="420">
        <v>0</v>
      </c>
      <c r="L42" s="420">
        <v>0</v>
      </c>
      <c r="M42" s="420">
        <v>0</v>
      </c>
      <c r="N42" s="420">
        <v>0</v>
      </c>
      <c r="O42" s="421">
        <v>0</v>
      </c>
      <c r="P42" s="420">
        <v>0</v>
      </c>
      <c r="Q42" s="421">
        <v>0</v>
      </c>
      <c r="R42" s="420">
        <v>0</v>
      </c>
      <c r="S42" s="421">
        <v>0</v>
      </c>
      <c r="T42" s="421">
        <v>0</v>
      </c>
      <c r="U42" s="421">
        <v>0</v>
      </c>
      <c r="V42" s="420">
        <v>0</v>
      </c>
      <c r="W42" s="421">
        <v>0</v>
      </c>
      <c r="X42" s="421">
        <v>0</v>
      </c>
      <c r="Y42" s="421">
        <v>0</v>
      </c>
      <c r="Z42" s="420">
        <v>0</v>
      </c>
      <c r="AA42" s="421">
        <v>0</v>
      </c>
      <c r="AB42" s="420">
        <v>0</v>
      </c>
      <c r="AC42" s="421">
        <v>0</v>
      </c>
      <c r="AD42" s="421">
        <v>0</v>
      </c>
      <c r="AE42" s="420">
        <v>0</v>
      </c>
      <c r="AF42" s="463">
        <v>0</v>
      </c>
      <c r="AG42" s="423">
        <v>0</v>
      </c>
      <c r="AH42" s="430">
        <f>SUM(C42:AG42)</f>
        <v>0</v>
      </c>
    </row>
    <row r="43" spans="1:79" s="413" customFormat="1" ht="40.35" customHeight="1">
      <c r="A43" s="433">
        <v>34</v>
      </c>
      <c r="B43" s="434" t="s">
        <v>1584</v>
      </c>
      <c r="C43" s="415"/>
      <c r="D43" s="416"/>
      <c r="E43" s="416"/>
      <c r="F43" s="416"/>
      <c r="G43" s="416"/>
      <c r="H43" s="416"/>
      <c r="I43" s="416"/>
      <c r="J43" s="416"/>
      <c r="K43" s="416"/>
      <c r="L43" s="416"/>
      <c r="M43" s="416"/>
      <c r="N43" s="416"/>
      <c r="O43" s="417"/>
      <c r="P43" s="416"/>
      <c r="Q43" s="417"/>
      <c r="R43" s="416"/>
      <c r="S43" s="417"/>
      <c r="T43" s="417"/>
      <c r="U43" s="417"/>
      <c r="V43" s="416"/>
      <c r="W43" s="417"/>
      <c r="X43" s="417"/>
      <c r="Y43" s="417"/>
      <c r="Z43" s="416"/>
      <c r="AA43" s="417"/>
      <c r="AB43" s="416"/>
      <c r="AC43" s="417"/>
      <c r="AD43" s="450"/>
      <c r="AE43" s="503"/>
      <c r="AF43" s="464"/>
      <c r="AG43" s="462"/>
      <c r="AH43" s="418"/>
    </row>
    <row r="44" spans="1:79" s="413" customFormat="1" ht="40.35" customHeight="1">
      <c r="A44" s="433">
        <v>35</v>
      </c>
      <c r="B44" s="435" t="s">
        <v>1585</v>
      </c>
      <c r="C44" s="422">
        <v>0</v>
      </c>
      <c r="D44" s="420">
        <v>0</v>
      </c>
      <c r="E44" s="420">
        <v>0</v>
      </c>
      <c r="F44" s="420">
        <v>0</v>
      </c>
      <c r="G44" s="423">
        <v>0</v>
      </c>
      <c r="H44" s="420">
        <v>0</v>
      </c>
      <c r="I44" s="420">
        <v>0</v>
      </c>
      <c r="J44" s="420">
        <v>0</v>
      </c>
      <c r="K44" s="420">
        <v>0</v>
      </c>
      <c r="L44" s="420">
        <v>0</v>
      </c>
      <c r="M44" s="420">
        <v>0</v>
      </c>
      <c r="N44" s="420">
        <v>0</v>
      </c>
      <c r="O44" s="421">
        <v>0</v>
      </c>
      <c r="P44" s="420">
        <v>0</v>
      </c>
      <c r="Q44" s="421">
        <v>0</v>
      </c>
      <c r="R44" s="420">
        <v>0</v>
      </c>
      <c r="S44" s="421">
        <v>0</v>
      </c>
      <c r="T44" s="421">
        <v>0</v>
      </c>
      <c r="U44" s="421">
        <v>0</v>
      </c>
      <c r="V44" s="420">
        <v>0</v>
      </c>
      <c r="W44" s="421">
        <v>0</v>
      </c>
      <c r="X44" s="421">
        <v>0</v>
      </c>
      <c r="Y44" s="421">
        <v>0</v>
      </c>
      <c r="Z44" s="420">
        <v>0</v>
      </c>
      <c r="AA44" s="421">
        <v>0</v>
      </c>
      <c r="AB44" s="420">
        <v>0</v>
      </c>
      <c r="AC44" s="421">
        <v>0</v>
      </c>
      <c r="AD44" s="421">
        <v>0</v>
      </c>
      <c r="AE44" s="420">
        <v>0</v>
      </c>
      <c r="AF44" s="463">
        <v>0</v>
      </c>
      <c r="AG44" s="423">
        <v>0</v>
      </c>
      <c r="AH44" s="426">
        <f>SUM(C44:AG44)</f>
        <v>0</v>
      </c>
    </row>
    <row r="45" spans="1:79" s="413" customFormat="1" ht="53.85" customHeight="1">
      <c r="A45" s="433">
        <v>36</v>
      </c>
      <c r="B45" s="436" t="s">
        <v>1586</v>
      </c>
      <c r="C45" s="424">
        <f>SUM(C41:C44)</f>
        <v>0</v>
      </c>
      <c r="D45" s="424">
        <f t="shared" ref="D45:AD45" si="3">SUM(D41:D44)</f>
        <v>8955987.0200000014</v>
      </c>
      <c r="E45" s="425">
        <f t="shared" si="3"/>
        <v>19211952.630000003</v>
      </c>
      <c r="F45" s="425">
        <f t="shared" si="3"/>
        <v>22525382.800000001</v>
      </c>
      <c r="G45" s="425">
        <f t="shared" si="3"/>
        <v>21730321.500000004</v>
      </c>
      <c r="H45" s="425">
        <f t="shared" si="3"/>
        <v>24157784.080000006</v>
      </c>
      <c r="I45" s="425">
        <f t="shared" si="3"/>
        <v>26565636.850000001</v>
      </c>
      <c r="J45" s="425">
        <f t="shared" si="3"/>
        <v>23695706.419999998</v>
      </c>
      <c r="K45" s="425">
        <f t="shared" si="3"/>
        <v>26666043.939999998</v>
      </c>
      <c r="L45" s="425">
        <f t="shared" si="3"/>
        <v>23184953.710000001</v>
      </c>
      <c r="M45" s="425">
        <f t="shared" si="3"/>
        <v>21181776.059999999</v>
      </c>
      <c r="N45" s="425">
        <f t="shared" si="3"/>
        <v>24663709.170000002</v>
      </c>
      <c r="O45" s="425">
        <f t="shared" si="3"/>
        <v>23473954.780000001</v>
      </c>
      <c r="P45" s="425">
        <f t="shared" si="3"/>
        <v>23612980.900000002</v>
      </c>
      <c r="Q45" s="425">
        <f t="shared" si="3"/>
        <v>26352985.18</v>
      </c>
      <c r="R45" s="425">
        <f t="shared" si="3"/>
        <v>26310260.560000002</v>
      </c>
      <c r="S45" s="425">
        <f t="shared" si="3"/>
        <v>21914794.329999998</v>
      </c>
      <c r="T45" s="425">
        <f t="shared" si="3"/>
        <v>19825772.829999998</v>
      </c>
      <c r="U45" s="425">
        <f t="shared" si="3"/>
        <v>23074831.810000002</v>
      </c>
      <c r="V45" s="425">
        <f t="shared" si="3"/>
        <v>22160479.530000001</v>
      </c>
      <c r="W45" s="425">
        <f t="shared" si="3"/>
        <v>20465346.830000002</v>
      </c>
      <c r="X45" s="425">
        <f t="shared" si="3"/>
        <v>22892356.289999999</v>
      </c>
      <c r="Y45" s="425">
        <f t="shared" si="3"/>
        <v>20487147.510000005</v>
      </c>
      <c r="Z45" s="425">
        <f t="shared" si="3"/>
        <v>20143965.23</v>
      </c>
      <c r="AA45" s="425">
        <f t="shared" si="3"/>
        <v>19664460.460000001</v>
      </c>
      <c r="AB45" s="425">
        <f t="shared" si="3"/>
        <v>20666370.389999997</v>
      </c>
      <c r="AC45" s="425">
        <f t="shared" si="3"/>
        <v>18994068.98</v>
      </c>
      <c r="AD45" s="425">
        <f t="shared" si="3"/>
        <v>20232002.270000003</v>
      </c>
      <c r="AE45" s="425">
        <f>SUM(AE41:AE44)</f>
        <v>20776351.990000002</v>
      </c>
      <c r="AF45" s="425">
        <f>SUM(AF41:AF44)</f>
        <v>18899769.109999999</v>
      </c>
      <c r="AG45" s="427">
        <f>SUM(AG41:AG44)</f>
        <v>262327511.57999998</v>
      </c>
      <c r="AH45" s="426">
        <f>SUM(AH41:AH44)</f>
        <v>894814664.74000025</v>
      </c>
    </row>
    <row r="46" spans="1:79" s="413" customFormat="1" ht="53.25" customHeight="1">
      <c r="A46" s="433">
        <v>37</v>
      </c>
      <c r="B46" s="436" t="s">
        <v>1587</v>
      </c>
      <c r="C46" s="422">
        <v>18953277.163067855</v>
      </c>
      <c r="D46" s="420">
        <v>8466711.3003959302</v>
      </c>
      <c r="E46" s="420">
        <v>3393278.0248612231</v>
      </c>
      <c r="F46" s="420">
        <v>1675206.1185341652</v>
      </c>
      <c r="G46" s="423">
        <v>1293219.261318285</v>
      </c>
      <c r="H46" s="420">
        <v>791899.57021041843</v>
      </c>
      <c r="I46" s="420">
        <v>720541.2543814478</v>
      </c>
      <c r="J46" s="420">
        <v>555010.01195601781</v>
      </c>
      <c r="K46" s="420">
        <v>469280.83311878098</v>
      </c>
      <c r="L46" s="420">
        <v>373901.62871393509</v>
      </c>
      <c r="M46" s="420">
        <v>190734.11891859499</v>
      </c>
      <c r="N46" s="420">
        <v>277207.132786248</v>
      </c>
      <c r="O46" s="421">
        <v>414962.3366320745</v>
      </c>
      <c r="P46" s="420">
        <v>37356.692828692067</v>
      </c>
      <c r="Q46" s="421">
        <v>32452.262808933043</v>
      </c>
      <c r="R46" s="420">
        <v>68361.70526365962</v>
      </c>
      <c r="S46" s="421">
        <v>117743.13649194071</v>
      </c>
      <c r="T46" s="421">
        <v>25771.69279429685</v>
      </c>
      <c r="U46" s="421">
        <v>37738.783907804158</v>
      </c>
      <c r="V46" s="420">
        <v>15626.060747778278</v>
      </c>
      <c r="W46" s="421">
        <v>13753.786139929156</v>
      </c>
      <c r="X46" s="421">
        <v>46993.719313952504</v>
      </c>
      <c r="Y46" s="421">
        <v>-18793.1947959401</v>
      </c>
      <c r="Z46" s="420">
        <v>-32398.585260694294</v>
      </c>
      <c r="AA46" s="421">
        <v>-2810.639405474833</v>
      </c>
      <c r="AB46" s="420">
        <v>-5741.5381984396963</v>
      </c>
      <c r="AC46" s="421">
        <v>10157.033470773576</v>
      </c>
      <c r="AD46" s="421">
        <v>-25779.414540838734</v>
      </c>
      <c r="AE46" s="420">
        <v>-5327.4540071812935</v>
      </c>
      <c r="AF46" s="463">
        <v>-16099.159411235909</v>
      </c>
      <c r="AG46" s="423">
        <v>0</v>
      </c>
      <c r="AH46" s="426">
        <f>SUM(C46:AG46)</f>
        <v>37874233.643042922</v>
      </c>
    </row>
    <row r="47" spans="1:79" s="413" customFormat="1" ht="40.35" customHeight="1" thickBot="1">
      <c r="A47" s="437">
        <v>38</v>
      </c>
      <c r="B47" s="438" t="s">
        <v>1588</v>
      </c>
      <c r="C47" s="428">
        <f>SUM(C45:C46)</f>
        <v>18953277.163067855</v>
      </c>
      <c r="D47" s="428">
        <f t="shared" ref="D47:AB47" si="4">SUM(D45:D46)</f>
        <v>17422698.320395932</v>
      </c>
      <c r="E47" s="428">
        <f t="shared" si="4"/>
        <v>22605230.654861227</v>
      </c>
      <c r="F47" s="428">
        <f t="shared" si="4"/>
        <v>24200588.918534167</v>
      </c>
      <c r="G47" s="428">
        <f t="shared" si="4"/>
        <v>23023540.761318289</v>
      </c>
      <c r="H47" s="428">
        <f t="shared" si="4"/>
        <v>24949683.650210425</v>
      </c>
      <c r="I47" s="428">
        <f t="shared" si="4"/>
        <v>27286178.10438145</v>
      </c>
      <c r="J47" s="428">
        <f t="shared" si="4"/>
        <v>24250716.431956016</v>
      </c>
      <c r="K47" s="428">
        <f t="shared" si="4"/>
        <v>27135324.773118779</v>
      </c>
      <c r="L47" s="428">
        <f t="shared" si="4"/>
        <v>23558855.338713937</v>
      </c>
      <c r="M47" s="428">
        <f t="shared" si="4"/>
        <v>21372510.178918593</v>
      </c>
      <c r="N47" s="428">
        <f t="shared" si="4"/>
        <v>24940916.30278625</v>
      </c>
      <c r="O47" s="428">
        <f t="shared" si="4"/>
        <v>23888917.116632074</v>
      </c>
      <c r="P47" s="428">
        <f t="shared" si="4"/>
        <v>23650337.592828695</v>
      </c>
      <c r="Q47" s="428">
        <f t="shared" si="4"/>
        <v>26385437.442808934</v>
      </c>
      <c r="R47" s="428">
        <f t="shared" si="4"/>
        <v>26378622.265263662</v>
      </c>
      <c r="S47" s="428">
        <f t="shared" si="4"/>
        <v>22032537.466491938</v>
      </c>
      <c r="T47" s="428">
        <f t="shared" si="4"/>
        <v>19851544.522794295</v>
      </c>
      <c r="U47" s="428">
        <f t="shared" si="4"/>
        <v>23112570.593907807</v>
      </c>
      <c r="V47" s="428">
        <f t="shared" si="4"/>
        <v>22176105.590747781</v>
      </c>
      <c r="W47" s="428">
        <f t="shared" si="4"/>
        <v>20479100.61613993</v>
      </c>
      <c r="X47" s="428">
        <f t="shared" si="4"/>
        <v>22939350.009313952</v>
      </c>
      <c r="Y47" s="428">
        <f t="shared" si="4"/>
        <v>20468354.315204065</v>
      </c>
      <c r="Z47" s="428">
        <f t="shared" si="4"/>
        <v>20111566.644739307</v>
      </c>
      <c r="AA47" s="428">
        <f t="shared" si="4"/>
        <v>19661649.820594527</v>
      </c>
      <c r="AB47" s="428">
        <f t="shared" si="4"/>
        <v>20660628.851801556</v>
      </c>
      <c r="AC47" s="428">
        <f t="shared" ref="AC47:AH47" si="5">SUM(AC45:AC46)</f>
        <v>19004226.013470773</v>
      </c>
      <c r="AD47" s="428">
        <f t="shared" si="5"/>
        <v>20206222.855459165</v>
      </c>
      <c r="AE47" s="428">
        <f t="shared" si="5"/>
        <v>20771024.53599282</v>
      </c>
      <c r="AF47" s="428">
        <f t="shared" si="5"/>
        <v>18883669.950588763</v>
      </c>
      <c r="AG47" s="446">
        <f t="shared" si="5"/>
        <v>262327511.57999998</v>
      </c>
      <c r="AH47" s="429">
        <f t="shared" si="5"/>
        <v>932688898.38304317</v>
      </c>
    </row>
    <row r="48" spans="1:79">
      <c r="AG48" s="411"/>
      <c r="AH48" s="411"/>
      <c r="AI48" s="411"/>
      <c r="AJ48" s="411"/>
      <c r="AK48" s="411"/>
      <c r="AL48" s="411"/>
      <c r="AM48" s="411"/>
      <c r="AN48" s="411"/>
      <c r="AO48" s="411"/>
      <c r="AP48" s="411"/>
      <c r="AQ48" s="411"/>
      <c r="AR48" s="411"/>
      <c r="AS48" s="411"/>
      <c r="AT48" s="411"/>
      <c r="AU48" s="411"/>
      <c r="AV48" s="411"/>
      <c r="AW48" s="411"/>
      <c r="AX48" s="411"/>
      <c r="AY48" s="411"/>
      <c r="AZ48" s="411"/>
      <c r="BA48" s="411"/>
      <c r="BB48" s="411"/>
      <c r="BC48" s="411"/>
      <c r="BD48" s="411"/>
      <c r="BE48" s="411"/>
      <c r="BF48" s="411"/>
      <c r="BG48" s="411"/>
      <c r="BH48" s="411"/>
      <c r="BI48" s="411"/>
      <c r="BJ48" s="411"/>
      <c r="BK48" s="411"/>
      <c r="BL48" s="411"/>
      <c r="BM48" s="411"/>
      <c r="BN48" s="411"/>
      <c r="BO48" s="411"/>
      <c r="BP48" s="411"/>
      <c r="BQ48" s="411"/>
      <c r="BR48" s="411"/>
      <c r="BS48" s="411"/>
      <c r="BT48" s="411"/>
      <c r="BU48" s="411"/>
      <c r="BV48" s="411"/>
      <c r="BW48" s="411"/>
      <c r="BX48" s="411"/>
      <c r="BY48" s="411"/>
      <c r="BZ48" s="411"/>
      <c r="CA48" s="411"/>
    </row>
    <row r="49" spans="33:79">
      <c r="AG49" s="411"/>
      <c r="AH49" s="411"/>
      <c r="AI49" s="411"/>
      <c r="AJ49" s="411"/>
      <c r="AK49" s="411"/>
      <c r="AL49" s="411"/>
      <c r="AM49" s="411"/>
      <c r="AN49" s="411"/>
      <c r="AO49" s="411"/>
      <c r="AP49" s="411"/>
      <c r="AQ49" s="411"/>
      <c r="AR49" s="411"/>
      <c r="AS49" s="411"/>
      <c r="AT49" s="411"/>
      <c r="AU49" s="411"/>
      <c r="AV49" s="411"/>
      <c r="AW49" s="411"/>
      <c r="AX49" s="411"/>
      <c r="AY49" s="411"/>
      <c r="AZ49" s="411"/>
      <c r="BA49" s="411"/>
      <c r="BB49" s="411"/>
      <c r="BC49" s="411"/>
      <c r="BD49" s="411"/>
      <c r="BE49" s="411"/>
      <c r="BF49" s="411"/>
      <c r="BG49" s="411"/>
      <c r="BH49" s="411"/>
      <c r="BI49" s="411"/>
      <c r="BJ49" s="411"/>
      <c r="BK49" s="411"/>
      <c r="BL49" s="411"/>
      <c r="BM49" s="411"/>
      <c r="BN49" s="411"/>
      <c r="BO49" s="411"/>
      <c r="BP49" s="411"/>
      <c r="BQ49" s="411"/>
      <c r="BR49" s="411"/>
      <c r="BS49" s="411"/>
      <c r="BT49" s="411"/>
      <c r="BU49" s="411"/>
      <c r="BV49" s="411"/>
      <c r="BW49" s="411"/>
      <c r="BX49" s="411"/>
      <c r="BY49" s="411"/>
      <c r="BZ49" s="411"/>
      <c r="CA49" s="411"/>
    </row>
    <row r="50" spans="33:79">
      <c r="AG50" s="411"/>
      <c r="AH50" s="411"/>
      <c r="AI50" s="411"/>
      <c r="AJ50" s="411"/>
      <c r="AK50" s="411"/>
      <c r="AL50" s="411"/>
      <c r="AM50" s="411"/>
      <c r="AN50" s="411"/>
      <c r="AO50" s="411"/>
      <c r="AP50" s="411"/>
      <c r="AQ50" s="411"/>
      <c r="AR50" s="411"/>
      <c r="AS50" s="411"/>
      <c r="AT50" s="411"/>
      <c r="AU50" s="411"/>
      <c r="AV50" s="411"/>
      <c r="AW50" s="411"/>
      <c r="AX50" s="411"/>
      <c r="AY50" s="411"/>
      <c r="AZ50" s="411"/>
      <c r="BA50" s="411"/>
      <c r="BB50" s="411"/>
      <c r="BC50" s="411"/>
      <c r="BD50" s="411"/>
      <c r="BE50" s="411"/>
      <c r="BF50" s="411"/>
      <c r="BG50" s="411"/>
      <c r="BH50" s="411"/>
      <c r="BI50" s="411"/>
      <c r="BJ50" s="411"/>
      <c r="BK50" s="411"/>
      <c r="BL50" s="411"/>
      <c r="BM50" s="411"/>
      <c r="BN50" s="411"/>
      <c r="BO50" s="411"/>
      <c r="BP50" s="411"/>
      <c r="BQ50" s="411"/>
      <c r="BR50" s="411"/>
      <c r="BS50" s="411"/>
      <c r="BT50" s="411"/>
      <c r="BU50" s="411"/>
      <c r="BV50" s="411"/>
      <c r="BW50" s="411"/>
      <c r="BX50" s="411"/>
      <c r="BY50" s="411"/>
      <c r="BZ50" s="411"/>
      <c r="CA50" s="411"/>
    </row>
    <row r="51" spans="33:79">
      <c r="AG51" s="411"/>
      <c r="AH51" s="411"/>
      <c r="AI51" s="411"/>
      <c r="AJ51" s="411"/>
      <c r="AK51" s="411"/>
      <c r="AL51" s="411"/>
      <c r="AM51" s="411"/>
      <c r="AN51" s="411"/>
      <c r="AO51" s="411"/>
      <c r="AP51" s="411"/>
      <c r="AQ51" s="411"/>
      <c r="AR51" s="411"/>
      <c r="AS51" s="411"/>
      <c r="AT51" s="411"/>
      <c r="AU51" s="411"/>
      <c r="AV51" s="411"/>
      <c r="AW51" s="411"/>
      <c r="AX51" s="411"/>
      <c r="AY51" s="411"/>
      <c r="AZ51" s="411"/>
      <c r="BA51" s="411"/>
      <c r="BB51" s="411"/>
      <c r="BC51" s="411"/>
      <c r="BD51" s="411"/>
      <c r="BE51" s="411"/>
      <c r="BF51" s="411"/>
      <c r="BG51" s="411"/>
      <c r="BH51" s="411"/>
      <c r="BI51" s="411"/>
      <c r="BJ51" s="411"/>
      <c r="BK51" s="411"/>
      <c r="BL51" s="411"/>
      <c r="BM51" s="411"/>
      <c r="BN51" s="411"/>
      <c r="BO51" s="411"/>
      <c r="BP51" s="411"/>
      <c r="BQ51" s="411"/>
      <c r="BR51" s="411"/>
      <c r="BS51" s="411"/>
      <c r="BT51" s="411"/>
      <c r="BU51" s="411"/>
      <c r="BV51" s="411"/>
      <c r="BW51" s="411"/>
      <c r="BX51" s="411"/>
      <c r="BY51" s="411"/>
      <c r="BZ51" s="411"/>
      <c r="CA51" s="411"/>
    </row>
    <row r="52" spans="33:79">
      <c r="AG52" s="411"/>
      <c r="AH52" s="411"/>
      <c r="AI52" s="411"/>
      <c r="AJ52" s="411"/>
      <c r="AK52" s="411"/>
      <c r="AL52" s="411"/>
      <c r="AM52" s="411"/>
      <c r="AN52" s="411"/>
      <c r="AO52" s="411"/>
      <c r="AP52" s="411"/>
      <c r="AQ52" s="411"/>
      <c r="AR52" s="411"/>
      <c r="AS52" s="411"/>
      <c r="AT52" s="411"/>
      <c r="AU52" s="411"/>
      <c r="AV52" s="411"/>
      <c r="AW52" s="411"/>
      <c r="AX52" s="411"/>
      <c r="AY52" s="411"/>
      <c r="AZ52" s="411"/>
      <c r="BA52" s="411"/>
      <c r="BB52" s="411"/>
      <c r="BC52" s="411"/>
      <c r="BD52" s="411"/>
      <c r="BE52" s="411"/>
      <c r="BF52" s="411"/>
      <c r="BG52" s="411"/>
      <c r="BH52" s="411"/>
      <c r="BI52" s="411"/>
      <c r="BJ52" s="411"/>
      <c r="BK52" s="411"/>
      <c r="BL52" s="411"/>
      <c r="BM52" s="411"/>
      <c r="BN52" s="411"/>
      <c r="BO52" s="411"/>
      <c r="BP52" s="411"/>
      <c r="BQ52" s="411"/>
      <c r="BR52" s="411"/>
      <c r="BS52" s="411"/>
      <c r="BT52" s="411"/>
      <c r="BU52" s="411"/>
      <c r="BV52" s="411"/>
      <c r="BW52" s="411"/>
      <c r="BX52" s="411"/>
      <c r="BY52" s="411"/>
      <c r="BZ52" s="411"/>
      <c r="CA52" s="411"/>
    </row>
    <row r="53" spans="33:79">
      <c r="AG53" s="411"/>
      <c r="AH53" s="411"/>
      <c r="AI53" s="411"/>
      <c r="AJ53" s="411"/>
      <c r="AK53" s="411"/>
      <c r="AL53" s="411"/>
      <c r="AM53" s="411"/>
      <c r="AN53" s="411"/>
      <c r="AO53" s="411"/>
      <c r="AP53" s="411"/>
      <c r="AQ53" s="411"/>
      <c r="AR53" s="411"/>
      <c r="AS53" s="411"/>
      <c r="AT53" s="411"/>
      <c r="AU53" s="411"/>
      <c r="AV53" s="411"/>
      <c r="AW53" s="411"/>
      <c r="AX53" s="411"/>
      <c r="AY53" s="411"/>
      <c r="AZ53" s="411"/>
      <c r="BA53" s="411"/>
      <c r="BB53" s="411"/>
      <c r="BC53" s="411"/>
      <c r="BD53" s="411"/>
      <c r="BE53" s="411"/>
      <c r="BF53" s="411"/>
      <c r="BG53" s="411"/>
      <c r="BH53" s="411"/>
      <c r="BI53" s="411"/>
      <c r="BJ53" s="411"/>
      <c r="BK53" s="411"/>
      <c r="BL53" s="411"/>
      <c r="BM53" s="411"/>
      <c r="BN53" s="411"/>
      <c r="BO53" s="411"/>
      <c r="BP53" s="411"/>
      <c r="BQ53" s="411"/>
      <c r="BR53" s="411"/>
      <c r="BS53" s="411"/>
      <c r="BT53" s="411"/>
      <c r="BU53" s="411"/>
      <c r="BV53" s="411"/>
      <c r="BW53" s="411"/>
      <c r="BX53" s="411"/>
      <c r="BY53" s="411"/>
      <c r="BZ53" s="411"/>
      <c r="CA53" s="411"/>
    </row>
    <row r="54" spans="33:79">
      <c r="AG54" s="411"/>
      <c r="AH54" s="411"/>
      <c r="AI54" s="411"/>
      <c r="AJ54" s="411"/>
      <c r="AK54" s="411"/>
      <c r="AL54" s="411"/>
      <c r="AM54" s="411"/>
      <c r="AN54" s="411"/>
      <c r="AO54" s="411"/>
      <c r="AP54" s="411"/>
      <c r="AQ54" s="411"/>
      <c r="AR54" s="411"/>
      <c r="AS54" s="411"/>
      <c r="AT54" s="411"/>
      <c r="AU54" s="411"/>
      <c r="AV54" s="411"/>
      <c r="AW54" s="411"/>
      <c r="AX54" s="411"/>
      <c r="AY54" s="411"/>
      <c r="AZ54" s="411"/>
      <c r="BA54" s="411"/>
      <c r="BB54" s="411"/>
      <c r="BC54" s="411"/>
      <c r="BD54" s="411"/>
      <c r="BE54" s="411"/>
      <c r="BF54" s="411"/>
      <c r="BG54" s="411"/>
      <c r="BH54" s="411"/>
      <c r="BI54" s="411"/>
      <c r="BJ54" s="411"/>
      <c r="BK54" s="411"/>
      <c r="BL54" s="411"/>
      <c r="BM54" s="411"/>
      <c r="BN54" s="411"/>
      <c r="BO54" s="411"/>
      <c r="BP54" s="411"/>
      <c r="BQ54" s="411"/>
      <c r="BR54" s="411"/>
      <c r="BS54" s="411"/>
      <c r="BT54" s="411"/>
      <c r="BU54" s="411"/>
      <c r="BV54" s="411"/>
      <c r="BW54" s="411"/>
      <c r="BX54" s="411"/>
      <c r="BY54" s="411"/>
      <c r="BZ54" s="411"/>
      <c r="CA54" s="411"/>
    </row>
    <row r="55" spans="33:79">
      <c r="AG55" s="411"/>
      <c r="AH55" s="411"/>
      <c r="AI55" s="411"/>
      <c r="AJ55" s="411"/>
      <c r="AK55" s="411"/>
      <c r="AL55" s="411"/>
      <c r="AM55" s="411"/>
      <c r="AN55" s="411"/>
      <c r="AO55" s="411"/>
      <c r="AP55" s="411"/>
      <c r="AQ55" s="411"/>
      <c r="AR55" s="411"/>
      <c r="AS55" s="411"/>
      <c r="AT55" s="411"/>
      <c r="AU55" s="411"/>
      <c r="AV55" s="411"/>
      <c r="AW55" s="411"/>
      <c r="AX55" s="411"/>
      <c r="AY55" s="411"/>
      <c r="AZ55" s="411"/>
      <c r="BA55" s="411"/>
      <c r="BB55" s="411"/>
      <c r="BC55" s="411"/>
      <c r="BD55" s="411"/>
      <c r="BE55" s="411"/>
      <c r="BF55" s="411"/>
      <c r="BG55" s="411"/>
      <c r="BH55" s="411"/>
      <c r="BI55" s="411"/>
      <c r="BJ55" s="411"/>
      <c r="BK55" s="411"/>
      <c r="BL55" s="411"/>
      <c r="BM55" s="411"/>
      <c r="BN55" s="411"/>
      <c r="BO55" s="411"/>
      <c r="BP55" s="411"/>
      <c r="BQ55" s="411"/>
      <c r="BR55" s="411"/>
      <c r="BS55" s="411"/>
      <c r="BT55" s="411"/>
      <c r="BU55" s="411"/>
      <c r="BV55" s="411"/>
      <c r="BW55" s="411"/>
      <c r="BX55" s="411"/>
      <c r="BY55" s="411"/>
      <c r="BZ55" s="411"/>
      <c r="CA55" s="411"/>
    </row>
    <row r="56" spans="33:79">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411"/>
      <c r="BS56" s="411"/>
      <c r="BT56" s="411"/>
      <c r="BU56" s="411"/>
      <c r="BV56" s="411"/>
      <c r="BW56" s="411"/>
      <c r="BX56" s="411"/>
      <c r="BY56" s="411"/>
      <c r="BZ56" s="411"/>
      <c r="CA56" s="411"/>
    </row>
    <row r="57" spans="33:79">
      <c r="AG57" s="411"/>
      <c r="AH57" s="411"/>
      <c r="AI57" s="411"/>
      <c r="AJ57" s="411"/>
      <c r="AK57" s="411"/>
      <c r="AL57" s="411"/>
      <c r="AM57" s="411"/>
      <c r="AN57" s="411"/>
      <c r="AO57" s="411"/>
      <c r="AP57" s="411"/>
      <c r="AQ57" s="411"/>
      <c r="AR57" s="411"/>
      <c r="AS57" s="411"/>
      <c r="AT57" s="411"/>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1"/>
      <c r="BR57" s="411"/>
      <c r="BS57" s="411"/>
      <c r="BT57" s="411"/>
      <c r="BU57" s="411"/>
      <c r="BV57" s="411"/>
      <c r="BW57" s="411"/>
      <c r="BX57" s="411"/>
      <c r="BY57" s="411"/>
      <c r="BZ57" s="411"/>
      <c r="CA57" s="411"/>
    </row>
    <row r="58" spans="33:79">
      <c r="AG58" s="411"/>
      <c r="AH58" s="411"/>
      <c r="AI58" s="411"/>
      <c r="AJ58" s="411"/>
      <c r="AK58" s="411"/>
      <c r="AL58" s="411"/>
      <c r="AM58" s="411"/>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11"/>
      <c r="BT58" s="411"/>
      <c r="BU58" s="411"/>
      <c r="BV58" s="411"/>
      <c r="BW58" s="411"/>
      <c r="BX58" s="411"/>
      <c r="BY58" s="411"/>
      <c r="BZ58" s="411"/>
      <c r="CA58" s="411"/>
    </row>
    <row r="59" spans="33:79">
      <c r="AG59" s="411"/>
      <c r="AH59" s="411"/>
      <c r="AI59" s="411"/>
      <c r="AJ59" s="411"/>
      <c r="AK59" s="411"/>
      <c r="AL59" s="411"/>
      <c r="AM59" s="411"/>
      <c r="AN59" s="411"/>
      <c r="AO59" s="411"/>
      <c r="AP59" s="411"/>
      <c r="AQ59" s="411"/>
      <c r="AR59" s="411"/>
      <c r="AS59" s="411"/>
      <c r="AT59" s="411"/>
      <c r="AU59" s="411"/>
      <c r="AV59" s="411"/>
      <c r="AW59" s="411"/>
      <c r="AX59" s="411"/>
      <c r="AY59" s="411"/>
      <c r="AZ59" s="411"/>
      <c r="BA59" s="411"/>
      <c r="BB59" s="411"/>
      <c r="BC59" s="411"/>
      <c r="BD59" s="411"/>
      <c r="BE59" s="411"/>
      <c r="BF59" s="411"/>
      <c r="BG59" s="411"/>
      <c r="BH59" s="411"/>
      <c r="BI59" s="411"/>
      <c r="BJ59" s="411"/>
      <c r="BK59" s="411"/>
      <c r="BL59" s="411"/>
      <c r="BM59" s="411"/>
      <c r="BN59" s="411"/>
      <c r="BO59" s="411"/>
      <c r="BP59" s="411"/>
      <c r="BQ59" s="411"/>
      <c r="BR59" s="411"/>
      <c r="BS59" s="411"/>
      <c r="BT59" s="411"/>
      <c r="BU59" s="411"/>
      <c r="BV59" s="411"/>
      <c r="BW59" s="411"/>
      <c r="BX59" s="411"/>
      <c r="BY59" s="411"/>
      <c r="BZ59" s="411"/>
      <c r="CA59" s="411"/>
    </row>
    <row r="60" spans="33:79">
      <c r="AG60" s="411"/>
      <c r="AH60" s="411"/>
      <c r="AI60" s="411"/>
      <c r="AJ60" s="411"/>
      <c r="AK60" s="411"/>
      <c r="AL60" s="411"/>
      <c r="AM60" s="411"/>
      <c r="AN60" s="411"/>
      <c r="AO60" s="411"/>
      <c r="AP60" s="411"/>
      <c r="AQ60" s="411"/>
      <c r="AR60" s="411"/>
      <c r="AS60" s="411"/>
      <c r="AT60" s="411"/>
      <c r="AU60" s="411"/>
      <c r="AV60" s="411"/>
      <c r="AW60" s="411"/>
      <c r="AX60" s="411"/>
      <c r="AY60" s="411"/>
      <c r="AZ60" s="411"/>
      <c r="BA60" s="411"/>
      <c r="BB60" s="411"/>
      <c r="BC60" s="411"/>
      <c r="BD60" s="411"/>
      <c r="BE60" s="411"/>
      <c r="BF60" s="411"/>
      <c r="BG60" s="411"/>
      <c r="BH60" s="411"/>
      <c r="BI60" s="411"/>
      <c r="BJ60" s="411"/>
      <c r="BK60" s="411"/>
      <c r="BL60" s="411"/>
      <c r="BM60" s="411"/>
      <c r="BN60" s="411"/>
      <c r="BO60" s="411"/>
      <c r="BP60" s="411"/>
      <c r="BQ60" s="411"/>
      <c r="BR60" s="411"/>
      <c r="BS60" s="411"/>
      <c r="BT60" s="411"/>
      <c r="BU60" s="411"/>
      <c r="BV60" s="411"/>
      <c r="BW60" s="411"/>
      <c r="BX60" s="411"/>
      <c r="BY60" s="411"/>
      <c r="BZ60" s="411"/>
      <c r="CA60" s="411"/>
    </row>
    <row r="61" spans="33:79">
      <c r="AG61" s="411"/>
      <c r="AH61" s="411"/>
      <c r="AI61" s="411"/>
      <c r="AJ61" s="411"/>
      <c r="AK61" s="411"/>
      <c r="AL61" s="411"/>
      <c r="AM61" s="411"/>
      <c r="AN61" s="411"/>
      <c r="AO61" s="411"/>
      <c r="AP61" s="411"/>
      <c r="AQ61" s="411"/>
      <c r="AR61" s="411"/>
      <c r="AS61" s="411"/>
      <c r="AT61" s="411"/>
      <c r="AU61" s="411"/>
      <c r="AV61" s="411"/>
      <c r="AW61" s="411"/>
      <c r="AX61" s="411"/>
      <c r="AY61" s="411"/>
      <c r="AZ61" s="411"/>
      <c r="BA61" s="411"/>
      <c r="BB61" s="411"/>
      <c r="BC61" s="411"/>
      <c r="BD61" s="411"/>
      <c r="BE61" s="411"/>
      <c r="BF61" s="411"/>
      <c r="BG61" s="411"/>
      <c r="BH61" s="411"/>
      <c r="BI61" s="411"/>
      <c r="BJ61" s="411"/>
      <c r="BK61" s="411"/>
      <c r="BL61" s="411"/>
      <c r="BM61" s="411"/>
      <c r="BN61" s="411"/>
      <c r="BO61" s="411"/>
      <c r="BP61" s="411"/>
      <c r="BQ61" s="411"/>
      <c r="BR61" s="411"/>
      <c r="BS61" s="411"/>
      <c r="BT61" s="411"/>
      <c r="BU61" s="411"/>
      <c r="BV61" s="411"/>
      <c r="BW61" s="411"/>
      <c r="BX61" s="411"/>
      <c r="BY61" s="411"/>
      <c r="BZ61" s="411"/>
      <c r="CA61" s="411"/>
    </row>
  </sheetData>
  <sheetProtection algorithmName="SHA-512" hashValue="bNCqRLviVRG4HiT9qe4+A1Jg2qH18Cv2izgMjoVkyTMpL3FgTwZeXg7ZZljzMGLkO9ifsBHUUITYxkNR0Iga7w==" saltValue="qRzkll0Ru3+NTNkM7IMNPw==" spinCount="100000" sheet="1" formatColumns="0"/>
  <pageMargins left="0.7" right="0.7" top="0.75" bottom="0.75" header="0.3" footer="0.3"/>
  <pageSetup scale="48" orientation="landscape" r:id="rId1"/>
  <headerFooter>
    <oddFooter>&amp;CPage &amp;P of &amp;N&amp;R&amp;D</oddFooter>
  </headerFooter>
  <colBreaks count="2" manualBreakCount="2">
    <brk id="14" max="50" man="1"/>
    <brk id="26" max="5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DJ61"/>
  <sheetViews>
    <sheetView zoomScale="60" zoomScaleNormal="60" workbookViewId="0">
      <selection activeCell="C46" sqref="C46:AG46"/>
    </sheetView>
  </sheetViews>
  <sheetFormatPr defaultColWidth="8" defaultRowHeight="12.75"/>
  <cols>
    <col min="1" max="1" width="6.5703125" style="410" bestFit="1" customWidth="1"/>
    <col min="2" max="2" width="24.5703125" style="419" customWidth="1"/>
    <col min="3" max="3" width="16.5703125" style="419" customWidth="1"/>
    <col min="4" max="28" width="16.5703125" style="409" customWidth="1"/>
    <col min="29" max="32" width="16.5703125" style="410" customWidth="1"/>
    <col min="33" max="33" width="23.42578125" style="412" bestFit="1" customWidth="1"/>
    <col min="34" max="34" width="16.5703125" style="412" customWidth="1"/>
    <col min="35" max="16384" width="8" style="412"/>
  </cols>
  <sheetData>
    <row r="1" spans="1:114" ht="15.75">
      <c r="A1" s="383" t="s">
        <v>1590</v>
      </c>
      <c r="B1" s="407"/>
      <c r="C1" s="408"/>
      <c r="D1" s="386"/>
      <c r="E1" s="408"/>
      <c r="F1" s="408"/>
      <c r="AB1" s="410"/>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11"/>
      <c r="BW1" s="411"/>
      <c r="BX1" s="411"/>
      <c r="BY1" s="411"/>
      <c r="BZ1" s="411"/>
      <c r="CA1" s="411"/>
      <c r="CB1" s="411"/>
      <c r="CC1" s="411"/>
      <c r="CD1" s="411"/>
      <c r="CE1" s="411"/>
      <c r="CF1" s="411"/>
      <c r="CG1" s="411"/>
      <c r="CH1" s="411"/>
      <c r="CI1" s="411"/>
      <c r="CJ1" s="411"/>
      <c r="CK1" s="411"/>
      <c r="CL1" s="411"/>
      <c r="CM1" s="411"/>
      <c r="CN1" s="411"/>
      <c r="CO1" s="411"/>
      <c r="CP1" s="411"/>
      <c r="CQ1" s="411"/>
      <c r="CR1" s="411"/>
      <c r="CS1" s="411"/>
      <c r="CT1" s="411"/>
      <c r="CU1" s="411"/>
      <c r="CV1" s="411"/>
      <c r="CW1" s="411"/>
      <c r="CX1" s="411"/>
      <c r="CY1" s="411"/>
      <c r="CZ1" s="411"/>
      <c r="DA1" s="411"/>
      <c r="DB1" s="411"/>
      <c r="DC1" s="411"/>
      <c r="DD1" s="411"/>
      <c r="DE1" s="411"/>
      <c r="DF1" s="411"/>
      <c r="DG1" s="411"/>
      <c r="DH1" s="411"/>
      <c r="DI1" s="411"/>
      <c r="DJ1" s="411"/>
    </row>
    <row r="2" spans="1:114">
      <c r="A2" s="165" t="s">
        <v>1353</v>
      </c>
      <c r="B2" s="165"/>
      <c r="C2" s="356" t="str">
        <f>'Schedule 2_Balance Sheet'!C2</f>
        <v>CCA One Care-Commonwealth Care Alliance</v>
      </c>
      <c r="D2" s="357"/>
      <c r="E2" s="357"/>
      <c r="F2" s="358"/>
      <c r="AB2" s="410"/>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row>
    <row r="3" spans="1:114">
      <c r="A3" s="165" t="s">
        <v>1338</v>
      </c>
      <c r="B3" s="165"/>
      <c r="C3" s="456" t="str">
        <f>'Schedule 2_Balance Sheet'!C3</f>
        <v>January 2024-June 2024</v>
      </c>
      <c r="D3" s="457"/>
      <c r="E3" s="457"/>
      <c r="F3" s="458"/>
      <c r="AB3" s="410"/>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row>
    <row r="4" spans="1:114">
      <c r="A4" s="165" t="s">
        <v>1356</v>
      </c>
      <c r="B4" s="165"/>
      <c r="C4" s="359">
        <f>'Schedule 2_Balance Sheet'!C4</f>
        <v>45473</v>
      </c>
      <c r="D4" s="357"/>
      <c r="E4" s="357"/>
      <c r="F4" s="358"/>
      <c r="AB4" s="410"/>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row>
    <row r="5" spans="1:114">
      <c r="A5" s="165" t="s">
        <v>1357</v>
      </c>
      <c r="B5" s="165"/>
      <c r="C5" s="356" t="str">
        <f>'Schedule 2_Balance Sheet'!C5</f>
        <v>CCA</v>
      </c>
      <c r="D5" s="357"/>
      <c r="E5" s="357"/>
      <c r="F5" s="358"/>
      <c r="AB5" s="410"/>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c r="BO5" s="411"/>
      <c r="BP5" s="411"/>
      <c r="BQ5" s="411"/>
      <c r="BR5" s="411"/>
      <c r="BS5" s="411"/>
      <c r="BT5" s="411"/>
      <c r="BU5" s="411"/>
      <c r="BV5" s="411"/>
      <c r="BW5" s="411"/>
      <c r="BX5" s="411"/>
      <c r="BY5" s="411"/>
      <c r="BZ5" s="411"/>
      <c r="CA5" s="411"/>
      <c r="CB5" s="411"/>
      <c r="CC5" s="411"/>
      <c r="CD5" s="411"/>
      <c r="CE5" s="411"/>
      <c r="CF5" s="411"/>
      <c r="CG5" s="411"/>
      <c r="CH5" s="411"/>
      <c r="CI5" s="411"/>
      <c r="CJ5" s="411"/>
      <c r="CK5" s="411"/>
      <c r="CL5" s="411"/>
      <c r="CM5" s="411"/>
      <c r="CN5" s="411"/>
      <c r="CO5" s="411"/>
      <c r="CP5" s="411"/>
      <c r="CQ5" s="411"/>
      <c r="CR5" s="411"/>
      <c r="CS5" s="411"/>
      <c r="CT5" s="411"/>
      <c r="CU5" s="411"/>
      <c r="CV5" s="411"/>
      <c r="CW5" s="411"/>
      <c r="CX5" s="411"/>
      <c r="CY5" s="411"/>
      <c r="CZ5" s="411"/>
      <c r="DA5" s="411"/>
      <c r="DB5" s="411"/>
      <c r="DC5" s="411"/>
      <c r="DD5" s="411"/>
      <c r="DE5" s="411"/>
      <c r="DF5" s="411"/>
      <c r="DG5" s="411"/>
      <c r="DH5" s="411"/>
      <c r="DI5" s="411"/>
      <c r="DJ5" s="411"/>
    </row>
    <row r="6" spans="1:114">
      <c r="A6" s="165" t="s">
        <v>1341</v>
      </c>
      <c r="B6" s="165"/>
      <c r="C6" s="359">
        <f>'Schedule 2_Balance Sheet'!C6</f>
        <v>45534</v>
      </c>
      <c r="D6" s="357"/>
      <c r="E6" s="357"/>
      <c r="F6" s="358"/>
      <c r="AB6" s="410"/>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c r="CM6" s="411"/>
      <c r="CN6" s="411"/>
      <c r="CO6" s="411"/>
      <c r="CP6" s="411"/>
      <c r="CQ6" s="411"/>
      <c r="CR6" s="411"/>
      <c r="CS6" s="411"/>
      <c r="CT6" s="411"/>
      <c r="CU6" s="411"/>
      <c r="CV6" s="411"/>
      <c r="CW6" s="411"/>
      <c r="CX6" s="411"/>
      <c r="CY6" s="411"/>
      <c r="CZ6" s="411"/>
      <c r="DA6" s="411"/>
      <c r="DB6" s="411"/>
      <c r="DC6" s="411"/>
      <c r="DD6" s="411"/>
      <c r="DE6" s="411"/>
      <c r="DF6" s="411"/>
      <c r="DG6" s="411"/>
      <c r="DH6" s="411"/>
      <c r="DI6" s="411"/>
      <c r="DJ6" s="411"/>
    </row>
    <row r="7" spans="1:114" ht="13.5" thickBot="1">
      <c r="A7" s="163" t="s">
        <v>1577</v>
      </c>
      <c r="B7" s="314"/>
      <c r="C7" s="314"/>
      <c r="D7" s="314"/>
      <c r="E7" s="314"/>
      <c r="F7" s="314"/>
      <c r="G7" s="314"/>
      <c r="H7" s="314"/>
      <c r="AB7" s="410"/>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1"/>
      <c r="CB7" s="411"/>
      <c r="CC7" s="411"/>
      <c r="CD7" s="411"/>
      <c r="CE7" s="411"/>
      <c r="CF7" s="411"/>
      <c r="CG7" s="411"/>
      <c r="CH7" s="411"/>
      <c r="CI7" s="411"/>
      <c r="CJ7" s="411"/>
      <c r="CK7" s="411"/>
      <c r="CL7" s="411"/>
      <c r="CM7" s="411"/>
      <c r="CN7" s="411"/>
      <c r="CO7" s="411"/>
      <c r="CP7" s="411"/>
      <c r="CQ7" s="411"/>
      <c r="CR7" s="411"/>
      <c r="CS7" s="411"/>
      <c r="CT7" s="411"/>
      <c r="CU7" s="411"/>
      <c r="CV7" s="411"/>
      <c r="CW7" s="411"/>
      <c r="CX7" s="411"/>
      <c r="CY7" s="411"/>
      <c r="CZ7" s="411"/>
      <c r="DA7" s="411"/>
      <c r="DB7" s="411"/>
      <c r="DC7" s="411"/>
      <c r="DD7" s="411"/>
      <c r="DE7" s="411"/>
      <c r="DF7" s="411"/>
      <c r="DG7" s="411"/>
      <c r="DH7" s="411"/>
      <c r="DI7" s="411"/>
      <c r="DJ7" s="411"/>
    </row>
    <row r="8" spans="1:114" s="413" customFormat="1" ht="16.5" customHeight="1" thickBot="1">
      <c r="A8" s="934"/>
      <c r="B8" s="935"/>
      <c r="C8" s="936" t="s">
        <v>1578</v>
      </c>
      <c r="D8" s="936"/>
      <c r="E8" s="937"/>
      <c r="F8" s="937"/>
      <c r="G8" s="937"/>
      <c r="H8" s="936"/>
      <c r="I8" s="936"/>
      <c r="J8" s="937"/>
      <c r="K8" s="937"/>
      <c r="L8" s="938"/>
      <c r="M8" s="936" t="s">
        <v>1578</v>
      </c>
      <c r="N8" s="936"/>
      <c r="O8" s="937"/>
      <c r="P8" s="938"/>
      <c r="Q8" s="937"/>
      <c r="R8" s="936"/>
      <c r="S8" s="936"/>
      <c r="T8" s="937"/>
      <c r="U8" s="937"/>
      <c r="V8" s="938"/>
      <c r="W8" s="936" t="s">
        <v>1578</v>
      </c>
      <c r="X8" s="936"/>
      <c r="Y8" s="937"/>
      <c r="Z8" s="937"/>
      <c r="AA8" s="937"/>
      <c r="AB8" s="939"/>
      <c r="AC8" s="936"/>
      <c r="AD8" s="936"/>
      <c r="AE8" s="936"/>
      <c r="AF8" s="936"/>
      <c r="AG8" s="940"/>
      <c r="AH8" s="941"/>
    </row>
    <row r="9" spans="1:114" s="414" customFormat="1" ht="26.25" thickBot="1">
      <c r="A9" s="444" t="s">
        <v>489</v>
      </c>
      <c r="B9" s="942" t="s">
        <v>1579</v>
      </c>
      <c r="C9" s="943">
        <f t="array" ref="C9:AF9">TRANSPOSE(B10:B39)</f>
        <v>45504</v>
      </c>
      <c r="D9" s="944">
        <v>45473</v>
      </c>
      <c r="E9" s="944">
        <v>45443</v>
      </c>
      <c r="F9" s="944">
        <v>45412</v>
      </c>
      <c r="G9" s="944">
        <v>45382</v>
      </c>
      <c r="H9" s="944">
        <v>45351</v>
      </c>
      <c r="I9" s="944">
        <v>45322</v>
      </c>
      <c r="J9" s="944">
        <v>45291</v>
      </c>
      <c r="K9" s="944">
        <v>45260</v>
      </c>
      <c r="L9" s="944">
        <v>45230</v>
      </c>
      <c r="M9" s="944">
        <v>45199</v>
      </c>
      <c r="N9" s="944">
        <v>45169</v>
      </c>
      <c r="O9" s="945">
        <v>45138</v>
      </c>
      <c r="P9" s="944">
        <v>45107</v>
      </c>
      <c r="Q9" s="945">
        <v>45077</v>
      </c>
      <c r="R9" s="944">
        <v>45046</v>
      </c>
      <c r="S9" s="945">
        <v>45016</v>
      </c>
      <c r="T9" s="945">
        <v>44985</v>
      </c>
      <c r="U9" s="945">
        <v>44957</v>
      </c>
      <c r="V9" s="944">
        <v>44926</v>
      </c>
      <c r="W9" s="945">
        <v>44895</v>
      </c>
      <c r="X9" s="945">
        <v>44865</v>
      </c>
      <c r="Y9" s="945">
        <v>44834</v>
      </c>
      <c r="Z9" s="944">
        <v>44804</v>
      </c>
      <c r="AA9" s="945">
        <v>44773</v>
      </c>
      <c r="AB9" s="944">
        <v>44742</v>
      </c>
      <c r="AC9" s="945">
        <v>44712</v>
      </c>
      <c r="AD9" s="945">
        <v>44681</v>
      </c>
      <c r="AE9" s="944">
        <v>44651</v>
      </c>
      <c r="AF9" s="946">
        <v>44620</v>
      </c>
      <c r="AG9" s="439" t="s">
        <v>1580</v>
      </c>
      <c r="AH9" s="947" t="s">
        <v>1581</v>
      </c>
    </row>
    <row r="10" spans="1:114" s="414" customFormat="1">
      <c r="A10" s="431">
        <v>1</v>
      </c>
      <c r="B10" s="455">
        <f>EOMONTH(B11,1)</f>
        <v>45504</v>
      </c>
      <c r="C10" s="948">
        <v>101332.7</v>
      </c>
      <c r="D10" s="948">
        <v>12155872.08</v>
      </c>
      <c r="E10" s="948">
        <v>3603650.93</v>
      </c>
      <c r="F10" s="948">
        <v>633365.34000000008</v>
      </c>
      <c r="G10" s="948">
        <v>299741.57</v>
      </c>
      <c r="H10" s="948">
        <v>230154.57</v>
      </c>
      <c r="I10" s="948">
        <v>159607.89000000001</v>
      </c>
      <c r="J10" s="948">
        <v>60041.32</v>
      </c>
      <c r="K10" s="948">
        <v>105930.06</v>
      </c>
      <c r="L10" s="948">
        <v>133795.22</v>
      </c>
      <c r="M10" s="948">
        <v>184082.47</v>
      </c>
      <c r="N10" s="948">
        <v>113630.19999999998</v>
      </c>
      <c r="O10" s="948">
        <v>25890.11</v>
      </c>
      <c r="P10" s="948">
        <v>24552.12</v>
      </c>
      <c r="Q10" s="948">
        <v>29599.989999999998</v>
      </c>
      <c r="R10" s="948">
        <v>20795.62</v>
      </c>
      <c r="S10" s="948">
        <v>0</v>
      </c>
      <c r="T10" s="948">
        <v>0</v>
      </c>
      <c r="U10" s="948">
        <v>0</v>
      </c>
      <c r="V10" s="948">
        <v>0</v>
      </c>
      <c r="W10" s="948">
        <v>0</v>
      </c>
      <c r="X10" s="948">
        <v>0</v>
      </c>
      <c r="Y10" s="948">
        <v>0</v>
      </c>
      <c r="Z10" s="948">
        <v>0</v>
      </c>
      <c r="AA10" s="948">
        <v>0</v>
      </c>
      <c r="AB10" s="948">
        <v>0</v>
      </c>
      <c r="AC10" s="948">
        <v>0</v>
      </c>
      <c r="AD10" s="948">
        <v>0</v>
      </c>
      <c r="AE10" s="948">
        <v>0</v>
      </c>
      <c r="AF10" s="949">
        <v>0</v>
      </c>
      <c r="AG10" s="950">
        <v>0</v>
      </c>
      <c r="AH10" s="430">
        <f t="shared" ref="AH10:AH38" si="0">SUM(C10:AG10)</f>
        <v>17882042.189999994</v>
      </c>
    </row>
    <row r="11" spans="1:114" s="414" customFormat="1">
      <c r="A11" s="431">
        <v>2</v>
      </c>
      <c r="B11" s="432">
        <f>'Schedule 2_Balance Sheet'!C4</f>
        <v>45473</v>
      </c>
      <c r="C11" s="442"/>
      <c r="D11" s="460">
        <v>278910.21999999997</v>
      </c>
      <c r="E11" s="460">
        <v>15180732.16</v>
      </c>
      <c r="F11" s="460">
        <v>2783882.94</v>
      </c>
      <c r="G11" s="460">
        <v>810142.5</v>
      </c>
      <c r="H11" s="460">
        <v>445364.82</v>
      </c>
      <c r="I11" s="460">
        <v>154863.98000000001</v>
      </c>
      <c r="J11" s="460">
        <v>263844.44</v>
      </c>
      <c r="K11" s="460">
        <v>332001.76999999996</v>
      </c>
      <c r="L11" s="460">
        <v>192466.30000000002</v>
      </c>
      <c r="M11" s="460">
        <v>159784.99999999997</v>
      </c>
      <c r="N11" s="460">
        <v>123566.72</v>
      </c>
      <c r="O11" s="460">
        <v>139927.38999999998</v>
      </c>
      <c r="P11" s="460">
        <v>114411.5</v>
      </c>
      <c r="Q11" s="460">
        <v>103117.95000000001</v>
      </c>
      <c r="R11" s="460">
        <v>80254.92</v>
      </c>
      <c r="S11" s="460">
        <v>0</v>
      </c>
      <c r="T11" s="460">
        <v>0</v>
      </c>
      <c r="U11" s="460">
        <v>0</v>
      </c>
      <c r="V11" s="460">
        <v>0</v>
      </c>
      <c r="W11" s="460">
        <v>0</v>
      </c>
      <c r="X11" s="460">
        <v>0</v>
      </c>
      <c r="Y11" s="460">
        <v>0</v>
      </c>
      <c r="Z11" s="460">
        <v>0</v>
      </c>
      <c r="AA11" s="460">
        <v>0</v>
      </c>
      <c r="AB11" s="460">
        <v>0</v>
      </c>
      <c r="AC11" s="460">
        <v>0</v>
      </c>
      <c r="AD11" s="460">
        <v>0</v>
      </c>
      <c r="AE11" s="460">
        <v>0</v>
      </c>
      <c r="AF11" s="451">
        <v>0</v>
      </c>
      <c r="AG11" s="449">
        <v>0</v>
      </c>
      <c r="AH11" s="430">
        <f t="shared" si="0"/>
        <v>21163272.610000003</v>
      </c>
    </row>
    <row r="12" spans="1:114" s="413" customFormat="1" ht="15" customHeight="1">
      <c r="A12" s="431">
        <v>3</v>
      </c>
      <c r="B12" s="432">
        <f>EOMONTH(B11,-1)</f>
        <v>45443</v>
      </c>
      <c r="C12" s="442"/>
      <c r="D12" s="442"/>
      <c r="E12" s="420">
        <v>1371146.6</v>
      </c>
      <c r="F12" s="420">
        <v>16672233.969999997</v>
      </c>
      <c r="G12" s="420">
        <v>5229485.3600000003</v>
      </c>
      <c r="H12" s="420">
        <v>983948.52</v>
      </c>
      <c r="I12" s="420">
        <v>663062.03</v>
      </c>
      <c r="J12" s="420">
        <v>273524.86</v>
      </c>
      <c r="K12" s="420">
        <v>230568.31</v>
      </c>
      <c r="L12" s="420">
        <v>175000.62</v>
      </c>
      <c r="M12" s="420">
        <v>179641.84</v>
      </c>
      <c r="N12" s="420">
        <v>159417.10999999999</v>
      </c>
      <c r="O12" s="420">
        <v>153062.89000000001</v>
      </c>
      <c r="P12" s="420">
        <v>120617.93</v>
      </c>
      <c r="Q12" s="420">
        <v>171261.65000000002</v>
      </c>
      <c r="R12" s="420">
        <v>108628.66999999998</v>
      </c>
      <c r="S12" s="420">
        <v>0</v>
      </c>
      <c r="T12" s="420">
        <v>0</v>
      </c>
      <c r="U12" s="420">
        <v>0</v>
      </c>
      <c r="V12" s="420">
        <v>0</v>
      </c>
      <c r="W12" s="420">
        <v>0</v>
      </c>
      <c r="X12" s="420">
        <v>0</v>
      </c>
      <c r="Y12" s="420">
        <v>0</v>
      </c>
      <c r="Z12" s="420">
        <v>0</v>
      </c>
      <c r="AA12" s="420">
        <v>0</v>
      </c>
      <c r="AB12" s="420">
        <v>0</v>
      </c>
      <c r="AC12" s="420">
        <v>0</v>
      </c>
      <c r="AD12" s="420">
        <v>0</v>
      </c>
      <c r="AE12" s="420">
        <v>0</v>
      </c>
      <c r="AF12" s="445">
        <v>0</v>
      </c>
      <c r="AG12" s="449">
        <v>0</v>
      </c>
      <c r="AH12" s="430">
        <f t="shared" si="0"/>
        <v>26491600.359999996</v>
      </c>
    </row>
    <row r="13" spans="1:114" s="413" customFormat="1" ht="15" customHeight="1">
      <c r="A13" s="431">
        <v>4</v>
      </c>
      <c r="B13" s="432">
        <f t="shared" ref="B13:B39" si="1">EOMONTH(B12,-1)</f>
        <v>45412</v>
      </c>
      <c r="C13" s="442"/>
      <c r="D13" s="440"/>
      <c r="E13" s="442"/>
      <c r="F13" s="420">
        <v>137312.32999999999</v>
      </c>
      <c r="G13" s="420">
        <v>14474107.529999999</v>
      </c>
      <c r="H13" s="420">
        <v>4795154.7300000004</v>
      </c>
      <c r="I13" s="420">
        <v>819674.67999999993</v>
      </c>
      <c r="J13" s="420">
        <v>356737</v>
      </c>
      <c r="K13" s="420">
        <v>193931.69</v>
      </c>
      <c r="L13" s="420">
        <v>131272.31</v>
      </c>
      <c r="M13" s="420">
        <v>153129.65</v>
      </c>
      <c r="N13" s="420">
        <v>137636</v>
      </c>
      <c r="O13" s="420">
        <v>117671.25</v>
      </c>
      <c r="P13" s="420">
        <v>141536.99</v>
      </c>
      <c r="Q13" s="420">
        <v>101587.77</v>
      </c>
      <c r="R13" s="420">
        <v>97187.849999999991</v>
      </c>
      <c r="S13" s="421">
        <v>264.87</v>
      </c>
      <c r="T13" s="421">
        <v>184.44</v>
      </c>
      <c r="U13" s="421">
        <v>0</v>
      </c>
      <c r="V13" s="420">
        <v>1107.79</v>
      </c>
      <c r="W13" s="420">
        <v>0</v>
      </c>
      <c r="X13" s="421">
        <v>0</v>
      </c>
      <c r="Y13" s="421">
        <v>0</v>
      </c>
      <c r="Z13" s="420">
        <v>82.29</v>
      </c>
      <c r="AA13" s="420">
        <v>0</v>
      </c>
      <c r="AB13" s="420">
        <v>0</v>
      </c>
      <c r="AC13" s="420">
        <v>0</v>
      </c>
      <c r="AD13" s="420">
        <v>0</v>
      </c>
      <c r="AE13" s="420">
        <v>0</v>
      </c>
      <c r="AF13" s="445">
        <v>0</v>
      </c>
      <c r="AG13" s="447">
        <v>0</v>
      </c>
      <c r="AH13" s="430">
        <f t="shared" si="0"/>
        <v>21658579.169999998</v>
      </c>
    </row>
    <row r="14" spans="1:114" s="413" customFormat="1" ht="15" customHeight="1">
      <c r="A14" s="431">
        <v>5</v>
      </c>
      <c r="B14" s="432">
        <f t="shared" si="1"/>
        <v>45382</v>
      </c>
      <c r="C14" s="442"/>
      <c r="D14" s="440"/>
      <c r="E14" s="440"/>
      <c r="F14" s="442"/>
      <c r="G14" s="420">
        <v>430961.86</v>
      </c>
      <c r="H14" s="420">
        <v>12151468.790000001</v>
      </c>
      <c r="I14" s="420">
        <v>2989592.77</v>
      </c>
      <c r="J14" s="420">
        <v>713785.19</v>
      </c>
      <c r="K14" s="420">
        <v>317096.98</v>
      </c>
      <c r="L14" s="420">
        <v>288021.87000000005</v>
      </c>
      <c r="M14" s="420">
        <v>136040.22999999998</v>
      </c>
      <c r="N14" s="420">
        <v>159619.99</v>
      </c>
      <c r="O14" s="420">
        <v>147445.51</v>
      </c>
      <c r="P14" s="420">
        <v>155834.01999999999</v>
      </c>
      <c r="Q14" s="420">
        <v>143522.54</v>
      </c>
      <c r="R14" s="420">
        <v>87622.58</v>
      </c>
      <c r="S14" s="421">
        <v>5912.18</v>
      </c>
      <c r="T14" s="421">
        <v>3708.16</v>
      </c>
      <c r="U14" s="421">
        <v>3111.5</v>
      </c>
      <c r="V14" s="420">
        <v>9007.4</v>
      </c>
      <c r="W14" s="420">
        <v>3468.14</v>
      </c>
      <c r="X14" s="421">
        <v>6254.7900000000009</v>
      </c>
      <c r="Y14" s="421">
        <v>5833.53</v>
      </c>
      <c r="Z14" s="420">
        <v>8612.2800000000007</v>
      </c>
      <c r="AA14" s="420">
        <v>6156.9</v>
      </c>
      <c r="AB14" s="420">
        <v>85.45</v>
      </c>
      <c r="AC14" s="420">
        <v>1625.2</v>
      </c>
      <c r="AD14" s="420">
        <v>0</v>
      </c>
      <c r="AE14" s="420">
        <v>0</v>
      </c>
      <c r="AF14" s="445">
        <v>0</v>
      </c>
      <c r="AG14" s="448">
        <v>0</v>
      </c>
      <c r="AH14" s="430">
        <f t="shared" si="0"/>
        <v>17774787.859999996</v>
      </c>
    </row>
    <row r="15" spans="1:114" s="413" customFormat="1" ht="15" customHeight="1">
      <c r="A15" s="431">
        <v>6</v>
      </c>
      <c r="B15" s="432">
        <f t="shared" si="1"/>
        <v>45351</v>
      </c>
      <c r="C15" s="442"/>
      <c r="D15" s="440"/>
      <c r="E15" s="440"/>
      <c r="F15" s="440"/>
      <c r="G15" s="442"/>
      <c r="H15" s="420">
        <v>701067.34</v>
      </c>
      <c r="I15" s="420">
        <v>16498503.939999999</v>
      </c>
      <c r="J15" s="420">
        <v>2510488.0500000003</v>
      </c>
      <c r="K15" s="420">
        <v>754671.49</v>
      </c>
      <c r="L15" s="420">
        <v>324723.49</v>
      </c>
      <c r="M15" s="420">
        <v>280930.42</v>
      </c>
      <c r="N15" s="420">
        <v>246017.82</v>
      </c>
      <c r="O15" s="420">
        <v>246933.78</v>
      </c>
      <c r="P15" s="420">
        <v>214056.38</v>
      </c>
      <c r="Q15" s="420">
        <v>231788.45</v>
      </c>
      <c r="R15" s="420">
        <v>229645.19</v>
      </c>
      <c r="S15" s="421">
        <v>3137.0699999999997</v>
      </c>
      <c r="T15" s="421">
        <v>7901.4600000000009</v>
      </c>
      <c r="U15" s="421">
        <v>15759.32</v>
      </c>
      <c r="V15" s="420">
        <v>15631.54</v>
      </c>
      <c r="W15" s="420">
        <v>10783.25</v>
      </c>
      <c r="X15" s="421">
        <v>10053.460000000001</v>
      </c>
      <c r="Y15" s="421">
        <v>458.74</v>
      </c>
      <c r="Z15" s="420">
        <v>13939.35</v>
      </c>
      <c r="AA15" s="420">
        <v>11713.17</v>
      </c>
      <c r="AB15" s="420">
        <v>0</v>
      </c>
      <c r="AC15" s="420">
        <v>0</v>
      </c>
      <c r="AD15" s="420">
        <v>0</v>
      </c>
      <c r="AE15" s="420">
        <v>0</v>
      </c>
      <c r="AF15" s="445">
        <v>0</v>
      </c>
      <c r="AG15" s="448">
        <v>0</v>
      </c>
      <c r="AH15" s="430">
        <f t="shared" si="0"/>
        <v>22328203.710000005</v>
      </c>
    </row>
    <row r="16" spans="1:114" s="413" customFormat="1" ht="15" customHeight="1">
      <c r="A16" s="431">
        <v>7</v>
      </c>
      <c r="B16" s="432">
        <f t="shared" si="1"/>
        <v>45322</v>
      </c>
      <c r="C16" s="442"/>
      <c r="D16" s="440"/>
      <c r="E16" s="440"/>
      <c r="F16" s="443"/>
      <c r="G16" s="440"/>
      <c r="H16" s="442"/>
      <c r="I16" s="420">
        <v>0</v>
      </c>
      <c r="J16" s="420">
        <v>14108632.729999999</v>
      </c>
      <c r="K16" s="420">
        <v>3771752.84</v>
      </c>
      <c r="L16" s="420">
        <v>1152737.96</v>
      </c>
      <c r="M16" s="420">
        <v>522373.38</v>
      </c>
      <c r="N16" s="420">
        <v>341332.38</v>
      </c>
      <c r="O16" s="420">
        <v>183870.37</v>
      </c>
      <c r="P16" s="420">
        <v>204736</v>
      </c>
      <c r="Q16" s="420">
        <v>317465.23</v>
      </c>
      <c r="R16" s="420">
        <v>319075.57</v>
      </c>
      <c r="S16" s="421">
        <v>44706.659999999996</v>
      </c>
      <c r="T16" s="421">
        <v>11522.970000000001</v>
      </c>
      <c r="U16" s="421">
        <v>8128.8000000000011</v>
      </c>
      <c r="V16" s="420">
        <v>8070.6</v>
      </c>
      <c r="W16" s="420">
        <v>9859.39</v>
      </c>
      <c r="X16" s="421">
        <v>7812.63</v>
      </c>
      <c r="Y16" s="421">
        <v>4047.81</v>
      </c>
      <c r="Z16" s="420">
        <v>2784.43</v>
      </c>
      <c r="AA16" s="420">
        <v>2415.21</v>
      </c>
      <c r="AB16" s="420">
        <v>1091.8699999999999</v>
      </c>
      <c r="AC16" s="420">
        <v>328.17</v>
      </c>
      <c r="AD16" s="420">
        <v>3930.29</v>
      </c>
      <c r="AE16" s="420">
        <v>14696.59</v>
      </c>
      <c r="AF16" s="445">
        <v>588.53</v>
      </c>
      <c r="AG16" s="448">
        <v>3332.13</v>
      </c>
      <c r="AH16" s="430">
        <f t="shared" si="0"/>
        <v>21045292.540000003</v>
      </c>
    </row>
    <row r="17" spans="1:34" s="413" customFormat="1" ht="15" customHeight="1">
      <c r="A17" s="431">
        <v>8</v>
      </c>
      <c r="B17" s="432">
        <f t="shared" si="1"/>
        <v>45291</v>
      </c>
      <c r="C17" s="442"/>
      <c r="D17" s="440"/>
      <c r="E17" s="440"/>
      <c r="F17" s="440"/>
      <c r="G17" s="440"/>
      <c r="H17" s="440"/>
      <c r="I17" s="442"/>
      <c r="J17" s="420">
        <v>486905.39</v>
      </c>
      <c r="K17" s="420">
        <v>12695497.27</v>
      </c>
      <c r="L17" s="420">
        <v>3380325.09</v>
      </c>
      <c r="M17" s="420">
        <v>1920966.26</v>
      </c>
      <c r="N17" s="420">
        <v>1886264.26</v>
      </c>
      <c r="O17" s="420">
        <v>1883709.58</v>
      </c>
      <c r="P17" s="420">
        <v>1897038.47</v>
      </c>
      <c r="Q17" s="420">
        <v>1761406.89</v>
      </c>
      <c r="R17" s="420">
        <v>1790716.71</v>
      </c>
      <c r="S17" s="421">
        <v>6337.88</v>
      </c>
      <c r="T17" s="421">
        <v>15619.119999999999</v>
      </c>
      <c r="U17" s="421">
        <v>13620.77</v>
      </c>
      <c r="V17" s="420">
        <v>31573.940000000002</v>
      </c>
      <c r="W17" s="420">
        <v>23330.47</v>
      </c>
      <c r="X17" s="421">
        <v>30531.16</v>
      </c>
      <c r="Y17" s="421">
        <v>21523.71</v>
      </c>
      <c r="Z17" s="420">
        <v>27943.06</v>
      </c>
      <c r="AA17" s="420">
        <v>7743.2200000000012</v>
      </c>
      <c r="AB17" s="420">
        <v>8388.2999999999993</v>
      </c>
      <c r="AC17" s="420">
        <v>12656.32</v>
      </c>
      <c r="AD17" s="420">
        <v>16217.38</v>
      </c>
      <c r="AE17" s="420">
        <v>53621.4</v>
      </c>
      <c r="AF17" s="445">
        <v>39807.760000000002</v>
      </c>
      <c r="AG17" s="448">
        <v>64367.360000000001</v>
      </c>
      <c r="AH17" s="430">
        <f t="shared" si="0"/>
        <v>28076111.77</v>
      </c>
    </row>
    <row r="18" spans="1:34" s="413" customFormat="1" ht="15" customHeight="1">
      <c r="A18" s="431">
        <v>9</v>
      </c>
      <c r="B18" s="432">
        <f t="shared" si="1"/>
        <v>45260</v>
      </c>
      <c r="C18" s="442"/>
      <c r="D18" s="440"/>
      <c r="E18" s="440"/>
      <c r="F18" s="440"/>
      <c r="G18" s="440"/>
      <c r="H18" s="440"/>
      <c r="I18" s="440"/>
      <c r="J18" s="442"/>
      <c r="K18" s="420">
        <v>1041485.03</v>
      </c>
      <c r="L18" s="420">
        <v>15178467.059999999</v>
      </c>
      <c r="M18" s="420">
        <v>4400762.25</v>
      </c>
      <c r="N18" s="420">
        <v>1300481.04</v>
      </c>
      <c r="O18" s="420">
        <v>1138568.51</v>
      </c>
      <c r="P18" s="420">
        <v>1145688.81</v>
      </c>
      <c r="Q18" s="420">
        <v>1100553.58</v>
      </c>
      <c r="R18" s="420">
        <v>1115634.0199999998</v>
      </c>
      <c r="S18" s="421">
        <v>13850.14</v>
      </c>
      <c r="T18" s="421">
        <v>46681.439999999995</v>
      </c>
      <c r="U18" s="421">
        <v>28558.41</v>
      </c>
      <c r="V18" s="420">
        <v>8249.67</v>
      </c>
      <c r="W18" s="420">
        <v>40977.700000000004</v>
      </c>
      <c r="X18" s="421">
        <v>60365.16</v>
      </c>
      <c r="Y18" s="421">
        <v>22076.91</v>
      </c>
      <c r="Z18" s="420">
        <v>11411.109999999999</v>
      </c>
      <c r="AA18" s="420">
        <v>0</v>
      </c>
      <c r="AB18" s="420">
        <v>480.61</v>
      </c>
      <c r="AC18" s="420">
        <v>407.13</v>
      </c>
      <c r="AD18" s="420">
        <v>-18869.939999999999</v>
      </c>
      <c r="AE18" s="420">
        <v>950.78</v>
      </c>
      <c r="AF18" s="445">
        <v>3572.1000000000004</v>
      </c>
      <c r="AG18" s="448">
        <v>83951.01</v>
      </c>
      <c r="AH18" s="430">
        <f t="shared" si="0"/>
        <v>26724302.529999997</v>
      </c>
    </row>
    <row r="19" spans="1:34" s="413" customFormat="1" ht="15" customHeight="1">
      <c r="A19" s="431">
        <v>10</v>
      </c>
      <c r="B19" s="432">
        <f t="shared" si="1"/>
        <v>45230</v>
      </c>
      <c r="C19" s="442"/>
      <c r="D19" s="440"/>
      <c r="E19" s="440"/>
      <c r="F19" s="440"/>
      <c r="G19" s="440"/>
      <c r="H19" s="440"/>
      <c r="I19" s="440"/>
      <c r="J19" s="440"/>
      <c r="K19" s="442"/>
      <c r="L19" s="420">
        <v>102097.18000000001</v>
      </c>
      <c r="M19" s="420">
        <v>10978964.25</v>
      </c>
      <c r="N19" s="420">
        <v>3952883.71</v>
      </c>
      <c r="O19" s="420">
        <v>2609378.9</v>
      </c>
      <c r="P19" s="420">
        <v>2380967.1999999997</v>
      </c>
      <c r="Q19" s="420">
        <v>2153994.17</v>
      </c>
      <c r="R19" s="420">
        <v>2027412.3900000001</v>
      </c>
      <c r="S19" s="421">
        <v>27437.95</v>
      </c>
      <c r="T19" s="421">
        <v>13365.84</v>
      </c>
      <c r="U19" s="421">
        <v>8865.3599999999988</v>
      </c>
      <c r="V19" s="420">
        <v>3690.25</v>
      </c>
      <c r="W19" s="420">
        <v>1163.55</v>
      </c>
      <c r="X19" s="421">
        <v>994.31999999999994</v>
      </c>
      <c r="Y19" s="421">
        <v>4848.0200000000004</v>
      </c>
      <c r="Z19" s="420">
        <v>15785.119999999999</v>
      </c>
      <c r="AA19" s="420">
        <v>5029.8</v>
      </c>
      <c r="AB19" s="420">
        <v>302.31</v>
      </c>
      <c r="AC19" s="420">
        <v>235.17000000000002</v>
      </c>
      <c r="AD19" s="420">
        <v>-17.650000000000006</v>
      </c>
      <c r="AE19" s="420">
        <v>17649</v>
      </c>
      <c r="AF19" s="445">
        <v>41.01</v>
      </c>
      <c r="AG19" s="448">
        <v>61.77999999999998</v>
      </c>
      <c r="AH19" s="430">
        <f t="shared" si="0"/>
        <v>24305149.630000003</v>
      </c>
    </row>
    <row r="20" spans="1:34" s="413" customFormat="1" ht="15" customHeight="1">
      <c r="A20" s="431">
        <v>11</v>
      </c>
      <c r="B20" s="432">
        <f t="shared" si="1"/>
        <v>45199</v>
      </c>
      <c r="C20" s="442"/>
      <c r="D20" s="440"/>
      <c r="E20" s="440"/>
      <c r="F20" s="440"/>
      <c r="G20" s="440"/>
      <c r="H20" s="440"/>
      <c r="I20" s="440"/>
      <c r="J20" s="440"/>
      <c r="K20" s="440"/>
      <c r="L20" s="442"/>
      <c r="M20" s="420">
        <v>224983.04000000001</v>
      </c>
      <c r="N20" s="420">
        <v>11369244.4</v>
      </c>
      <c r="O20" s="420">
        <v>2619152.1</v>
      </c>
      <c r="P20" s="420">
        <v>1567760.92</v>
      </c>
      <c r="Q20" s="420">
        <v>1615348.71</v>
      </c>
      <c r="R20" s="420">
        <v>1381863.72</v>
      </c>
      <c r="S20" s="421">
        <v>252521.09</v>
      </c>
      <c r="T20" s="421">
        <v>41623.599999999999</v>
      </c>
      <c r="U20" s="421">
        <v>12539.48</v>
      </c>
      <c r="V20" s="420">
        <v>13796.539999999999</v>
      </c>
      <c r="W20" s="420">
        <v>13480.44</v>
      </c>
      <c r="X20" s="421">
        <v>12348.58</v>
      </c>
      <c r="Y20" s="421">
        <v>22890.95</v>
      </c>
      <c r="Z20" s="420">
        <v>9298.9599999999991</v>
      </c>
      <c r="AA20" s="420">
        <v>8962.76</v>
      </c>
      <c r="AB20" s="420">
        <v>7.1</v>
      </c>
      <c r="AC20" s="420">
        <v>0</v>
      </c>
      <c r="AD20" s="420">
        <v>2816.31</v>
      </c>
      <c r="AE20" s="420">
        <v>169.07999999999998</v>
      </c>
      <c r="AF20" s="445">
        <v>76.13</v>
      </c>
      <c r="AG20" s="448">
        <v>317754.8</v>
      </c>
      <c r="AH20" s="430">
        <f t="shared" si="0"/>
        <v>19486638.709999997</v>
      </c>
    </row>
    <row r="21" spans="1:34" s="413" customFormat="1" ht="15" customHeight="1">
      <c r="A21" s="431">
        <v>12</v>
      </c>
      <c r="B21" s="432">
        <f t="shared" si="1"/>
        <v>45169</v>
      </c>
      <c r="C21" s="442"/>
      <c r="D21" s="440"/>
      <c r="E21" s="440"/>
      <c r="F21" s="440"/>
      <c r="G21" s="440"/>
      <c r="H21" s="440"/>
      <c r="I21" s="440"/>
      <c r="J21" s="440"/>
      <c r="K21" s="440"/>
      <c r="L21" s="440"/>
      <c r="M21" s="442"/>
      <c r="N21" s="420">
        <v>910526.10000000009</v>
      </c>
      <c r="O21" s="420">
        <v>9827842.8200000003</v>
      </c>
      <c r="P21" s="420">
        <v>3712174.02</v>
      </c>
      <c r="Q21" s="420">
        <v>1503426.2400000002</v>
      </c>
      <c r="R21" s="420">
        <v>1275924.56</v>
      </c>
      <c r="S21" s="421">
        <v>164729.77000000002</v>
      </c>
      <c r="T21" s="421">
        <v>57048.93</v>
      </c>
      <c r="U21" s="421">
        <v>43000.800000000003</v>
      </c>
      <c r="V21" s="420">
        <v>24969.16</v>
      </c>
      <c r="W21" s="420">
        <v>32126.57</v>
      </c>
      <c r="X21" s="421">
        <v>58203.27</v>
      </c>
      <c r="Y21" s="421">
        <v>77390.52</v>
      </c>
      <c r="Z21" s="420">
        <v>29137.79</v>
      </c>
      <c r="AA21" s="420">
        <v>28260.17</v>
      </c>
      <c r="AB21" s="420">
        <v>52005.57</v>
      </c>
      <c r="AC21" s="420">
        <v>19864.190000000002</v>
      </c>
      <c r="AD21" s="420">
        <v>19543.18</v>
      </c>
      <c r="AE21" s="420">
        <v>17179.150000000001</v>
      </c>
      <c r="AF21" s="445">
        <v>7279.1800000000012</v>
      </c>
      <c r="AG21" s="448">
        <v>749546.43</v>
      </c>
      <c r="AH21" s="430">
        <f t="shared" si="0"/>
        <v>18610178.419999998</v>
      </c>
    </row>
    <row r="22" spans="1:34" s="413" customFormat="1" ht="15" customHeight="1">
      <c r="A22" s="431">
        <v>13</v>
      </c>
      <c r="B22" s="432">
        <f t="shared" si="1"/>
        <v>45138</v>
      </c>
      <c r="C22" s="442"/>
      <c r="D22" s="440"/>
      <c r="E22" s="440"/>
      <c r="F22" s="440"/>
      <c r="G22" s="440"/>
      <c r="H22" s="440"/>
      <c r="I22" s="440"/>
      <c r="J22" s="440"/>
      <c r="K22" s="440"/>
      <c r="L22" s="440"/>
      <c r="M22" s="440"/>
      <c r="N22" s="442"/>
      <c r="O22" s="420">
        <v>43087.320000000007</v>
      </c>
      <c r="P22" s="420">
        <v>6632797.9100000001</v>
      </c>
      <c r="Q22" s="420">
        <v>1722219.1600000001</v>
      </c>
      <c r="R22" s="420">
        <v>739088.1</v>
      </c>
      <c r="S22" s="421">
        <v>281062.3</v>
      </c>
      <c r="T22" s="421">
        <v>193315.75</v>
      </c>
      <c r="U22" s="421">
        <v>97456.16</v>
      </c>
      <c r="V22" s="420">
        <v>47314.03</v>
      </c>
      <c r="W22" s="420">
        <v>17499.93</v>
      </c>
      <c r="X22" s="421">
        <v>91498.299999999988</v>
      </c>
      <c r="Y22" s="421">
        <v>63925.89</v>
      </c>
      <c r="Z22" s="420">
        <v>10410.09</v>
      </c>
      <c r="AA22" s="420">
        <v>49057.23</v>
      </c>
      <c r="AB22" s="420">
        <v>5888.0199999999995</v>
      </c>
      <c r="AC22" s="420">
        <v>553.06999999999994</v>
      </c>
      <c r="AD22" s="420">
        <v>37141.200000000004</v>
      </c>
      <c r="AE22" s="420">
        <v>-59154.94</v>
      </c>
      <c r="AF22" s="445">
        <v>-43822.04</v>
      </c>
      <c r="AG22" s="448">
        <v>162665.77000000002</v>
      </c>
      <c r="AH22" s="430">
        <f t="shared" si="0"/>
        <v>10092003.250000002</v>
      </c>
    </row>
    <row r="23" spans="1:34" s="413" customFormat="1" ht="15" customHeight="1">
      <c r="A23" s="431">
        <v>14</v>
      </c>
      <c r="B23" s="432">
        <f t="shared" si="1"/>
        <v>45107</v>
      </c>
      <c r="C23" s="442"/>
      <c r="D23" s="440"/>
      <c r="E23" s="440"/>
      <c r="F23" s="440"/>
      <c r="G23" s="440"/>
      <c r="H23" s="440"/>
      <c r="I23" s="440"/>
      <c r="J23" s="440"/>
      <c r="K23" s="440"/>
      <c r="L23" s="440"/>
      <c r="M23" s="440"/>
      <c r="N23" s="440"/>
      <c r="O23" s="442"/>
      <c r="P23" s="420">
        <v>250123.98</v>
      </c>
      <c r="Q23" s="420">
        <v>8054746.1000000006</v>
      </c>
      <c r="R23" s="420">
        <v>5680362.2600000007</v>
      </c>
      <c r="S23" s="421">
        <v>1609057.93</v>
      </c>
      <c r="T23" s="421">
        <v>158034.38</v>
      </c>
      <c r="U23" s="421">
        <v>223385.22999999998</v>
      </c>
      <c r="V23" s="420">
        <v>143114.46</v>
      </c>
      <c r="W23" s="420">
        <v>60213.2</v>
      </c>
      <c r="X23" s="421">
        <v>90814.74</v>
      </c>
      <c r="Y23" s="421">
        <v>71894.59</v>
      </c>
      <c r="Z23" s="420">
        <v>66941.38</v>
      </c>
      <c r="AA23" s="420">
        <v>57847.710000000006</v>
      </c>
      <c r="AB23" s="420">
        <v>81283.539999999994</v>
      </c>
      <c r="AC23" s="420">
        <v>68002.789999999994</v>
      </c>
      <c r="AD23" s="420">
        <v>69846.05</v>
      </c>
      <c r="AE23" s="420">
        <v>49109.479999999996</v>
      </c>
      <c r="AF23" s="445">
        <v>32647.68</v>
      </c>
      <c r="AG23" s="448">
        <v>188676.50999999998</v>
      </c>
      <c r="AH23" s="430">
        <f t="shared" si="0"/>
        <v>16956102.010000005</v>
      </c>
    </row>
    <row r="24" spans="1:34" s="413" customFormat="1" ht="15" customHeight="1">
      <c r="A24" s="431">
        <v>15</v>
      </c>
      <c r="B24" s="432">
        <f t="shared" si="1"/>
        <v>45077</v>
      </c>
      <c r="C24" s="442"/>
      <c r="D24" s="440"/>
      <c r="E24" s="440"/>
      <c r="F24" s="440"/>
      <c r="G24" s="440"/>
      <c r="H24" s="440"/>
      <c r="I24" s="440"/>
      <c r="J24" s="440"/>
      <c r="K24" s="440"/>
      <c r="L24" s="440"/>
      <c r="M24" s="440"/>
      <c r="N24" s="440"/>
      <c r="O24" s="442"/>
      <c r="P24" s="442"/>
      <c r="Q24" s="420">
        <v>45810.35</v>
      </c>
      <c r="R24" s="420">
        <v>3308910.4000000004</v>
      </c>
      <c r="S24" s="421">
        <v>4077103.23</v>
      </c>
      <c r="T24" s="421">
        <v>791957.80999999994</v>
      </c>
      <c r="U24" s="421">
        <v>495599.09000000008</v>
      </c>
      <c r="V24" s="420">
        <v>175616.5</v>
      </c>
      <c r="W24" s="420">
        <v>174546.12</v>
      </c>
      <c r="X24" s="421">
        <v>106052.22</v>
      </c>
      <c r="Y24" s="421">
        <v>30852.2</v>
      </c>
      <c r="Z24" s="420">
        <v>29577.63</v>
      </c>
      <c r="AA24" s="420">
        <v>43140.25</v>
      </c>
      <c r="AB24" s="420">
        <v>66873.820000000007</v>
      </c>
      <c r="AC24" s="420">
        <v>3695.6800000000003</v>
      </c>
      <c r="AD24" s="420">
        <v>18892.169999999998</v>
      </c>
      <c r="AE24" s="420">
        <v>12861.59</v>
      </c>
      <c r="AF24" s="445">
        <v>10130.26</v>
      </c>
      <c r="AG24" s="448">
        <v>175882.95</v>
      </c>
      <c r="AH24" s="430">
        <f t="shared" si="0"/>
        <v>9567502.2699999996</v>
      </c>
    </row>
    <row r="25" spans="1:34" s="413" customFormat="1" ht="15" customHeight="1">
      <c r="A25" s="431">
        <v>16</v>
      </c>
      <c r="B25" s="432">
        <f t="shared" si="1"/>
        <v>45046</v>
      </c>
      <c r="C25" s="442"/>
      <c r="D25" s="440"/>
      <c r="E25" s="440"/>
      <c r="F25" s="440"/>
      <c r="G25" s="440"/>
      <c r="H25" s="440"/>
      <c r="I25" s="440"/>
      <c r="J25" s="440"/>
      <c r="K25" s="440"/>
      <c r="L25" s="440"/>
      <c r="M25" s="440"/>
      <c r="N25" s="440"/>
      <c r="O25" s="441"/>
      <c r="P25" s="440"/>
      <c r="Q25" s="442"/>
      <c r="R25" s="420">
        <v>25971</v>
      </c>
      <c r="S25" s="421">
        <v>12745948.909999998</v>
      </c>
      <c r="T25" s="421">
        <v>3180834.75</v>
      </c>
      <c r="U25" s="421">
        <v>812662.39</v>
      </c>
      <c r="V25" s="420">
        <v>253629.03</v>
      </c>
      <c r="W25" s="420">
        <v>145979.40000000002</v>
      </c>
      <c r="X25" s="421">
        <v>212040.72</v>
      </c>
      <c r="Y25" s="421">
        <v>126746.12</v>
      </c>
      <c r="Z25" s="420">
        <v>31429.72</v>
      </c>
      <c r="AA25" s="420">
        <v>31628.71</v>
      </c>
      <c r="AB25" s="420">
        <v>37246.519999999997</v>
      </c>
      <c r="AC25" s="420">
        <v>61734.6</v>
      </c>
      <c r="AD25" s="420">
        <v>27537.43</v>
      </c>
      <c r="AE25" s="420">
        <v>39059.440000000002</v>
      </c>
      <c r="AF25" s="445">
        <v>4070.1</v>
      </c>
      <c r="AG25" s="448">
        <v>61938.3</v>
      </c>
      <c r="AH25" s="430">
        <f t="shared" si="0"/>
        <v>17798457.140000001</v>
      </c>
    </row>
    <row r="26" spans="1:34" s="413" customFormat="1" ht="15" customHeight="1">
      <c r="A26" s="431">
        <v>17</v>
      </c>
      <c r="B26" s="432">
        <f t="shared" si="1"/>
        <v>45016</v>
      </c>
      <c r="C26" s="442"/>
      <c r="D26" s="440"/>
      <c r="E26" s="440"/>
      <c r="F26" s="440"/>
      <c r="G26" s="440"/>
      <c r="H26" s="440"/>
      <c r="I26" s="440"/>
      <c r="J26" s="440"/>
      <c r="K26" s="440"/>
      <c r="L26" s="440"/>
      <c r="M26" s="440"/>
      <c r="N26" s="440"/>
      <c r="O26" s="441"/>
      <c r="P26" s="440"/>
      <c r="Q26" s="440"/>
      <c r="R26" s="442"/>
      <c r="S26" s="421">
        <v>350373.36</v>
      </c>
      <c r="T26" s="421">
        <v>12791918.99</v>
      </c>
      <c r="U26" s="421">
        <v>7243276.5099999998</v>
      </c>
      <c r="V26" s="420">
        <v>642001.06999999995</v>
      </c>
      <c r="W26" s="420">
        <v>258801.5</v>
      </c>
      <c r="X26" s="421">
        <v>275074.96000000002</v>
      </c>
      <c r="Y26" s="421">
        <v>104186.35</v>
      </c>
      <c r="Z26" s="420">
        <v>72082.67</v>
      </c>
      <c r="AA26" s="420">
        <v>7584.98</v>
      </c>
      <c r="AB26" s="420">
        <v>-53140.119999999995</v>
      </c>
      <c r="AC26" s="420">
        <v>36977.199999999997</v>
      </c>
      <c r="AD26" s="420">
        <v>109406.12000000001</v>
      </c>
      <c r="AE26" s="420">
        <v>34093.15</v>
      </c>
      <c r="AF26" s="451">
        <v>122755.9</v>
      </c>
      <c r="AG26" s="448">
        <v>-673089.16999999981</v>
      </c>
      <c r="AH26" s="430">
        <f t="shared" si="0"/>
        <v>21322303.470000003</v>
      </c>
    </row>
    <row r="27" spans="1:34" s="413" customFormat="1" ht="15" customHeight="1">
      <c r="A27" s="431">
        <v>18</v>
      </c>
      <c r="B27" s="432">
        <f t="shared" si="1"/>
        <v>44985</v>
      </c>
      <c r="C27" s="442"/>
      <c r="D27" s="440"/>
      <c r="E27" s="440"/>
      <c r="F27" s="440"/>
      <c r="G27" s="440"/>
      <c r="H27" s="440"/>
      <c r="I27" s="440"/>
      <c r="J27" s="440"/>
      <c r="K27" s="440"/>
      <c r="L27" s="440"/>
      <c r="M27" s="440"/>
      <c r="N27" s="440"/>
      <c r="O27" s="441"/>
      <c r="P27" s="440"/>
      <c r="Q27" s="441"/>
      <c r="R27" s="440"/>
      <c r="S27" s="442"/>
      <c r="T27" s="421">
        <v>628.02</v>
      </c>
      <c r="U27" s="421">
        <v>9121232.3000000007</v>
      </c>
      <c r="V27" s="420">
        <v>4990061.49</v>
      </c>
      <c r="W27" s="420">
        <v>559976.91999999993</v>
      </c>
      <c r="X27" s="421">
        <v>477616.23000000004</v>
      </c>
      <c r="Y27" s="421">
        <v>344556.68</v>
      </c>
      <c r="Z27" s="420">
        <v>326479.3</v>
      </c>
      <c r="AA27" s="420">
        <v>133006.91</v>
      </c>
      <c r="AB27" s="420">
        <v>56064.39</v>
      </c>
      <c r="AC27" s="420">
        <v>29344.589999999997</v>
      </c>
      <c r="AD27" s="420">
        <v>19506.099999999999</v>
      </c>
      <c r="AE27" s="420">
        <v>11405.619999999999</v>
      </c>
      <c r="AF27" s="445">
        <v>6409.71</v>
      </c>
      <c r="AG27" s="452">
        <v>58802.100000000006</v>
      </c>
      <c r="AH27" s="430">
        <f t="shared" si="0"/>
        <v>16135090.360000001</v>
      </c>
    </row>
    <row r="28" spans="1:34" s="413" customFormat="1" ht="15" customHeight="1">
      <c r="A28" s="431">
        <v>19</v>
      </c>
      <c r="B28" s="432">
        <f t="shared" si="1"/>
        <v>44957</v>
      </c>
      <c r="C28" s="442"/>
      <c r="D28" s="440"/>
      <c r="E28" s="440"/>
      <c r="F28" s="440"/>
      <c r="G28" s="440"/>
      <c r="H28" s="440"/>
      <c r="I28" s="440"/>
      <c r="J28" s="440"/>
      <c r="K28" s="440"/>
      <c r="L28" s="440"/>
      <c r="M28" s="440"/>
      <c r="N28" s="440"/>
      <c r="O28" s="441"/>
      <c r="P28" s="440"/>
      <c r="Q28" s="441"/>
      <c r="R28" s="440"/>
      <c r="S28" s="440"/>
      <c r="T28" s="442"/>
      <c r="U28" s="421">
        <v>9124.94</v>
      </c>
      <c r="V28" s="420">
        <v>10513750.23</v>
      </c>
      <c r="W28" s="420">
        <v>7134893.709999999</v>
      </c>
      <c r="X28" s="421">
        <v>725070.77</v>
      </c>
      <c r="Y28" s="421">
        <v>239158.08</v>
      </c>
      <c r="Z28" s="420">
        <v>94237.27</v>
      </c>
      <c r="AA28" s="420">
        <v>90154.159999999989</v>
      </c>
      <c r="AB28" s="420">
        <v>50699.14</v>
      </c>
      <c r="AC28" s="420">
        <v>45885.43</v>
      </c>
      <c r="AD28" s="420">
        <v>23212.420000000002</v>
      </c>
      <c r="AE28" s="420">
        <v>6264.77</v>
      </c>
      <c r="AF28" s="445">
        <v>6247.67</v>
      </c>
      <c r="AG28" s="449">
        <v>-5021.0399999999963</v>
      </c>
      <c r="AH28" s="430">
        <f t="shared" si="0"/>
        <v>18933677.550000001</v>
      </c>
    </row>
    <row r="29" spans="1:34" s="413" customFormat="1" ht="15" customHeight="1">
      <c r="A29" s="431">
        <v>20</v>
      </c>
      <c r="B29" s="432">
        <f t="shared" si="1"/>
        <v>44926</v>
      </c>
      <c r="C29" s="442"/>
      <c r="D29" s="440"/>
      <c r="E29" s="440"/>
      <c r="F29" s="440"/>
      <c r="G29" s="440"/>
      <c r="H29" s="440"/>
      <c r="I29" s="440"/>
      <c r="J29" s="440"/>
      <c r="K29" s="440"/>
      <c r="L29" s="440"/>
      <c r="M29" s="440"/>
      <c r="N29" s="440"/>
      <c r="O29" s="441"/>
      <c r="P29" s="440"/>
      <c r="Q29" s="441"/>
      <c r="R29" s="440"/>
      <c r="S29" s="441"/>
      <c r="T29" s="440"/>
      <c r="U29" s="442"/>
      <c r="V29" s="420">
        <v>0</v>
      </c>
      <c r="W29" s="420">
        <v>9125992.5500000007</v>
      </c>
      <c r="X29" s="421">
        <v>5435491.5499999998</v>
      </c>
      <c r="Y29" s="421">
        <v>720705.17</v>
      </c>
      <c r="Z29" s="420">
        <v>276368.72000000003</v>
      </c>
      <c r="AA29" s="420">
        <v>119217.59</v>
      </c>
      <c r="AB29" s="420">
        <v>93319.11</v>
      </c>
      <c r="AC29" s="420">
        <v>54575.39</v>
      </c>
      <c r="AD29" s="420">
        <v>49292.86</v>
      </c>
      <c r="AE29" s="420">
        <v>78161.5</v>
      </c>
      <c r="AF29" s="445">
        <v>26668.42</v>
      </c>
      <c r="AG29" s="448">
        <v>155654.83000000002</v>
      </c>
      <c r="AH29" s="430">
        <f t="shared" si="0"/>
        <v>16135447.690000001</v>
      </c>
    </row>
    <row r="30" spans="1:34" s="413" customFormat="1" ht="15" customHeight="1">
      <c r="A30" s="431">
        <v>21</v>
      </c>
      <c r="B30" s="432">
        <f t="shared" si="1"/>
        <v>44895</v>
      </c>
      <c r="C30" s="442"/>
      <c r="D30" s="440"/>
      <c r="E30" s="440"/>
      <c r="F30" s="440"/>
      <c r="G30" s="440"/>
      <c r="H30" s="440"/>
      <c r="I30" s="440"/>
      <c r="J30" s="440"/>
      <c r="K30" s="440"/>
      <c r="L30" s="440"/>
      <c r="M30" s="440"/>
      <c r="N30" s="440"/>
      <c r="O30" s="441"/>
      <c r="P30" s="440"/>
      <c r="Q30" s="441"/>
      <c r="R30" s="440"/>
      <c r="S30" s="441"/>
      <c r="T30" s="441"/>
      <c r="U30" s="441"/>
      <c r="V30" s="440"/>
      <c r="W30" s="420">
        <v>3438.92</v>
      </c>
      <c r="X30" s="421">
        <v>8574066.9199999999</v>
      </c>
      <c r="Y30" s="421">
        <v>2445474.73</v>
      </c>
      <c r="Z30" s="420">
        <v>605636.86</v>
      </c>
      <c r="AA30" s="420">
        <v>222636.01</v>
      </c>
      <c r="AB30" s="420">
        <v>111084.01000000001</v>
      </c>
      <c r="AC30" s="420">
        <v>86924.94</v>
      </c>
      <c r="AD30" s="420">
        <v>60050.539999999994</v>
      </c>
      <c r="AE30" s="420">
        <v>25300.690000000002</v>
      </c>
      <c r="AF30" s="445">
        <v>41047.07</v>
      </c>
      <c r="AG30" s="448">
        <v>141109.01999999999</v>
      </c>
      <c r="AH30" s="430">
        <f t="shared" si="0"/>
        <v>12316769.709999997</v>
      </c>
    </row>
    <row r="31" spans="1:34" s="413" customFormat="1" ht="15" customHeight="1">
      <c r="A31" s="431">
        <v>22</v>
      </c>
      <c r="B31" s="432">
        <f t="shared" si="1"/>
        <v>44865</v>
      </c>
      <c r="C31" s="442"/>
      <c r="D31" s="440"/>
      <c r="E31" s="440"/>
      <c r="F31" s="440"/>
      <c r="G31" s="440"/>
      <c r="H31" s="440"/>
      <c r="I31" s="440"/>
      <c r="J31" s="440"/>
      <c r="K31" s="440"/>
      <c r="L31" s="440"/>
      <c r="M31" s="440"/>
      <c r="N31" s="440"/>
      <c r="O31" s="441"/>
      <c r="P31" s="440"/>
      <c r="Q31" s="441"/>
      <c r="R31" s="440"/>
      <c r="S31" s="441"/>
      <c r="T31" s="441"/>
      <c r="U31" s="441"/>
      <c r="V31" s="440"/>
      <c r="W31" s="440"/>
      <c r="X31" s="421">
        <v>1142284.3899999999</v>
      </c>
      <c r="Y31" s="421">
        <v>11580255.790000001</v>
      </c>
      <c r="Z31" s="420">
        <v>2405331.5100000002</v>
      </c>
      <c r="AA31" s="420">
        <v>503475.79000000004</v>
      </c>
      <c r="AB31" s="420">
        <v>295955.98000000004</v>
      </c>
      <c r="AC31" s="420">
        <v>196224.15000000002</v>
      </c>
      <c r="AD31" s="420">
        <v>97080.03</v>
      </c>
      <c r="AE31" s="420">
        <v>29826.629999999997</v>
      </c>
      <c r="AF31" s="445">
        <v>39788.01</v>
      </c>
      <c r="AG31" s="448">
        <v>50220.219999999994</v>
      </c>
      <c r="AH31" s="430">
        <f t="shared" si="0"/>
        <v>16340442.500000002</v>
      </c>
    </row>
    <row r="32" spans="1:34" s="413" customFormat="1" ht="15" customHeight="1">
      <c r="A32" s="431">
        <v>23</v>
      </c>
      <c r="B32" s="432">
        <f t="shared" si="1"/>
        <v>44834</v>
      </c>
      <c r="C32" s="442"/>
      <c r="D32" s="440"/>
      <c r="E32" s="440"/>
      <c r="F32" s="440"/>
      <c r="G32" s="440"/>
      <c r="H32" s="440"/>
      <c r="I32" s="440"/>
      <c r="J32" s="440"/>
      <c r="K32" s="440"/>
      <c r="L32" s="440"/>
      <c r="M32" s="440"/>
      <c r="N32" s="440"/>
      <c r="O32" s="441"/>
      <c r="P32" s="440"/>
      <c r="Q32" s="441"/>
      <c r="R32" s="440"/>
      <c r="S32" s="441"/>
      <c r="T32" s="441"/>
      <c r="U32" s="441"/>
      <c r="V32" s="440"/>
      <c r="W32" s="441"/>
      <c r="X32" s="440"/>
      <c r="Y32" s="421">
        <v>1570495.12</v>
      </c>
      <c r="Z32" s="420">
        <v>13043555.310000001</v>
      </c>
      <c r="AA32" s="420">
        <v>2505884.89</v>
      </c>
      <c r="AB32" s="420">
        <v>1120604.06</v>
      </c>
      <c r="AC32" s="420">
        <v>622141.82999999996</v>
      </c>
      <c r="AD32" s="420">
        <v>315510.36</v>
      </c>
      <c r="AE32" s="420">
        <v>261908.22999999998</v>
      </c>
      <c r="AF32" s="445">
        <v>88391.22</v>
      </c>
      <c r="AG32" s="448">
        <v>278259.48000000004</v>
      </c>
      <c r="AH32" s="430">
        <f t="shared" si="0"/>
        <v>19806750.499999996</v>
      </c>
    </row>
    <row r="33" spans="1:79" s="413" customFormat="1" ht="15" customHeight="1">
      <c r="A33" s="431">
        <v>24</v>
      </c>
      <c r="B33" s="432">
        <f t="shared" si="1"/>
        <v>44804</v>
      </c>
      <c r="C33" s="442"/>
      <c r="D33" s="440"/>
      <c r="E33" s="440"/>
      <c r="F33" s="440"/>
      <c r="G33" s="440"/>
      <c r="H33" s="440"/>
      <c r="I33" s="440"/>
      <c r="J33" s="440"/>
      <c r="K33" s="440"/>
      <c r="L33" s="440"/>
      <c r="M33" s="440"/>
      <c r="N33" s="440"/>
      <c r="O33" s="441"/>
      <c r="P33" s="440"/>
      <c r="Q33" s="441"/>
      <c r="R33" s="440"/>
      <c r="S33" s="441"/>
      <c r="T33" s="441"/>
      <c r="U33" s="441"/>
      <c r="V33" s="440"/>
      <c r="W33" s="441"/>
      <c r="X33" s="441"/>
      <c r="Y33" s="440"/>
      <c r="Z33" s="420">
        <v>871823.35000000009</v>
      </c>
      <c r="AA33" s="420">
        <v>11331068.140000001</v>
      </c>
      <c r="AB33" s="420">
        <v>3752229.04</v>
      </c>
      <c r="AC33" s="420">
        <v>1660633.1</v>
      </c>
      <c r="AD33" s="420">
        <v>931887.8</v>
      </c>
      <c r="AE33" s="420">
        <v>514314.55</v>
      </c>
      <c r="AF33" s="445">
        <v>290295.84000000003</v>
      </c>
      <c r="AG33" s="448">
        <v>331882.26999999996</v>
      </c>
      <c r="AH33" s="430">
        <f t="shared" si="0"/>
        <v>19684134.090000004</v>
      </c>
    </row>
    <row r="34" spans="1:79" s="413" customFormat="1" ht="15" customHeight="1">
      <c r="A34" s="431">
        <v>25</v>
      </c>
      <c r="B34" s="432">
        <f t="shared" si="1"/>
        <v>44773</v>
      </c>
      <c r="C34" s="442"/>
      <c r="D34" s="440"/>
      <c r="E34" s="440"/>
      <c r="F34" s="440"/>
      <c r="G34" s="440"/>
      <c r="H34" s="440"/>
      <c r="I34" s="440"/>
      <c r="J34" s="440"/>
      <c r="K34" s="440"/>
      <c r="L34" s="440"/>
      <c r="M34" s="440"/>
      <c r="N34" s="440"/>
      <c r="O34" s="441"/>
      <c r="P34" s="440"/>
      <c r="Q34" s="441"/>
      <c r="R34" s="440"/>
      <c r="S34" s="441"/>
      <c r="T34" s="441"/>
      <c r="U34" s="441"/>
      <c r="V34" s="440"/>
      <c r="W34" s="441"/>
      <c r="X34" s="441"/>
      <c r="Y34" s="441"/>
      <c r="Z34" s="440"/>
      <c r="AA34" s="420">
        <v>994850.72</v>
      </c>
      <c r="AB34" s="420">
        <v>9539021.8100000005</v>
      </c>
      <c r="AC34" s="420">
        <v>1922010.8399999999</v>
      </c>
      <c r="AD34" s="420">
        <v>828362.42999999993</v>
      </c>
      <c r="AE34" s="420">
        <v>398544.45</v>
      </c>
      <c r="AF34" s="445">
        <v>268930.06</v>
      </c>
      <c r="AG34" s="448">
        <v>349222.36000000004</v>
      </c>
      <c r="AH34" s="430">
        <f t="shared" si="0"/>
        <v>14300942.67</v>
      </c>
    </row>
    <row r="35" spans="1:79" s="413" customFormat="1" ht="15" customHeight="1">
      <c r="A35" s="431">
        <v>26</v>
      </c>
      <c r="B35" s="432">
        <f t="shared" si="1"/>
        <v>44742</v>
      </c>
      <c r="C35" s="442"/>
      <c r="D35" s="440"/>
      <c r="E35" s="440"/>
      <c r="F35" s="440"/>
      <c r="G35" s="440"/>
      <c r="H35" s="440"/>
      <c r="I35" s="440"/>
      <c r="J35" s="440"/>
      <c r="K35" s="440"/>
      <c r="L35" s="440"/>
      <c r="M35" s="440"/>
      <c r="N35" s="440"/>
      <c r="O35" s="441"/>
      <c r="P35" s="440"/>
      <c r="Q35" s="441"/>
      <c r="R35" s="440"/>
      <c r="S35" s="441"/>
      <c r="T35" s="441"/>
      <c r="U35" s="441"/>
      <c r="V35" s="440"/>
      <c r="W35" s="441"/>
      <c r="X35" s="441"/>
      <c r="Y35" s="441"/>
      <c r="Z35" s="440"/>
      <c r="AA35" s="440"/>
      <c r="AB35" s="420">
        <v>2083828.5899999999</v>
      </c>
      <c r="AC35" s="420">
        <v>11311058.540000001</v>
      </c>
      <c r="AD35" s="420">
        <v>3031190.2</v>
      </c>
      <c r="AE35" s="420">
        <v>1048784.1500000001</v>
      </c>
      <c r="AF35" s="445">
        <v>291401.51</v>
      </c>
      <c r="AG35" s="448">
        <v>842923.80999999982</v>
      </c>
      <c r="AH35" s="430">
        <f t="shared" si="0"/>
        <v>18609186.800000001</v>
      </c>
    </row>
    <row r="36" spans="1:79" s="413" customFormat="1" ht="15" customHeight="1">
      <c r="A36" s="431">
        <v>27</v>
      </c>
      <c r="B36" s="432">
        <f t="shared" si="1"/>
        <v>44712</v>
      </c>
      <c r="C36" s="442"/>
      <c r="D36" s="440"/>
      <c r="E36" s="440"/>
      <c r="F36" s="440"/>
      <c r="G36" s="440"/>
      <c r="H36" s="440"/>
      <c r="I36" s="440"/>
      <c r="J36" s="440"/>
      <c r="K36" s="440"/>
      <c r="L36" s="440"/>
      <c r="M36" s="440"/>
      <c r="N36" s="440"/>
      <c r="O36" s="441"/>
      <c r="P36" s="440"/>
      <c r="Q36" s="441"/>
      <c r="R36" s="440"/>
      <c r="S36" s="441"/>
      <c r="T36" s="441"/>
      <c r="U36" s="441"/>
      <c r="V36" s="440"/>
      <c r="W36" s="441"/>
      <c r="X36" s="441"/>
      <c r="Y36" s="441"/>
      <c r="Z36" s="440"/>
      <c r="AA36" s="441"/>
      <c r="AB36" s="440"/>
      <c r="AC36" s="420">
        <v>914224.14</v>
      </c>
      <c r="AD36" s="420">
        <v>10332360.529999999</v>
      </c>
      <c r="AE36" s="420">
        <v>2759499.74</v>
      </c>
      <c r="AF36" s="445">
        <v>773760.61</v>
      </c>
      <c r="AG36" s="448">
        <v>1478918.5200000003</v>
      </c>
      <c r="AH36" s="430">
        <f t="shared" si="0"/>
        <v>16258763.539999999</v>
      </c>
    </row>
    <row r="37" spans="1:79" s="413" customFormat="1" ht="15" customHeight="1">
      <c r="A37" s="431">
        <v>28</v>
      </c>
      <c r="B37" s="432">
        <f t="shared" si="1"/>
        <v>44681</v>
      </c>
      <c r="C37" s="442"/>
      <c r="D37" s="440"/>
      <c r="E37" s="440"/>
      <c r="F37" s="440"/>
      <c r="G37" s="440"/>
      <c r="H37" s="440"/>
      <c r="I37" s="440"/>
      <c r="J37" s="440"/>
      <c r="K37" s="440"/>
      <c r="L37" s="440"/>
      <c r="M37" s="440"/>
      <c r="N37" s="440"/>
      <c r="O37" s="441"/>
      <c r="P37" s="440"/>
      <c r="Q37" s="441"/>
      <c r="R37" s="440"/>
      <c r="S37" s="441"/>
      <c r="T37" s="441"/>
      <c r="U37" s="441"/>
      <c r="V37" s="440"/>
      <c r="W37" s="441"/>
      <c r="X37" s="441"/>
      <c r="Y37" s="441"/>
      <c r="Z37" s="440"/>
      <c r="AA37" s="441"/>
      <c r="AB37" s="440"/>
      <c r="AC37" s="440"/>
      <c r="AD37" s="420">
        <v>1359663.02</v>
      </c>
      <c r="AE37" s="420">
        <v>12787447</v>
      </c>
      <c r="AF37" s="445">
        <v>3366043.84</v>
      </c>
      <c r="AG37" s="448">
        <v>2736681.1799999997</v>
      </c>
      <c r="AH37" s="430">
        <f t="shared" si="0"/>
        <v>20249835.039999999</v>
      </c>
    </row>
    <row r="38" spans="1:79" s="413" customFormat="1" ht="15" customHeight="1">
      <c r="A38" s="431">
        <v>29</v>
      </c>
      <c r="B38" s="432">
        <f t="shared" si="1"/>
        <v>44651</v>
      </c>
      <c r="C38" s="442"/>
      <c r="D38" s="440"/>
      <c r="E38" s="440"/>
      <c r="F38" s="440"/>
      <c r="G38" s="440"/>
      <c r="H38" s="440"/>
      <c r="I38" s="440"/>
      <c r="J38" s="440"/>
      <c r="K38" s="440"/>
      <c r="L38" s="440"/>
      <c r="M38" s="440"/>
      <c r="N38" s="440"/>
      <c r="O38" s="441"/>
      <c r="P38" s="440"/>
      <c r="Q38" s="441"/>
      <c r="R38" s="440"/>
      <c r="S38" s="441"/>
      <c r="T38" s="441"/>
      <c r="U38" s="441"/>
      <c r="V38" s="440"/>
      <c r="W38" s="441"/>
      <c r="X38" s="441"/>
      <c r="Y38" s="441"/>
      <c r="Z38" s="440"/>
      <c r="AA38" s="441"/>
      <c r="AB38" s="440"/>
      <c r="AC38" s="440"/>
      <c r="AD38" s="440"/>
      <c r="AE38" s="420">
        <v>512434.83999999997</v>
      </c>
      <c r="AF38" s="445">
        <v>8702677.8599999994</v>
      </c>
      <c r="AG38" s="448">
        <v>5472755.7599999988</v>
      </c>
      <c r="AH38" s="430">
        <f t="shared" si="0"/>
        <v>14687868.459999997</v>
      </c>
    </row>
    <row r="39" spans="1:79" s="413" customFormat="1" ht="15" customHeight="1">
      <c r="A39" s="431">
        <v>30</v>
      </c>
      <c r="B39" s="432">
        <f t="shared" si="1"/>
        <v>44620</v>
      </c>
      <c r="C39" s="442"/>
      <c r="D39" s="440"/>
      <c r="E39" s="440"/>
      <c r="F39" s="440"/>
      <c r="G39" s="440"/>
      <c r="H39" s="440"/>
      <c r="I39" s="440"/>
      <c r="J39" s="440"/>
      <c r="K39" s="440"/>
      <c r="L39" s="440"/>
      <c r="M39" s="440"/>
      <c r="N39" s="440"/>
      <c r="O39" s="441"/>
      <c r="P39" s="440"/>
      <c r="Q39" s="441"/>
      <c r="R39" s="440"/>
      <c r="S39" s="441"/>
      <c r="T39" s="441"/>
      <c r="U39" s="441"/>
      <c r="V39" s="440"/>
      <c r="W39" s="441"/>
      <c r="X39" s="441"/>
      <c r="Y39" s="441"/>
      <c r="Z39" s="440"/>
      <c r="AA39" s="441"/>
      <c r="AB39" s="440"/>
      <c r="AC39" s="440"/>
      <c r="AD39" s="440"/>
      <c r="AE39" s="440"/>
      <c r="AF39" s="445">
        <v>530995.78</v>
      </c>
      <c r="AG39" s="448">
        <v>12671023.92</v>
      </c>
      <c r="AH39" s="430">
        <f>SUM(C39:AG39)</f>
        <v>13202019.699999999</v>
      </c>
    </row>
    <row r="40" spans="1:79" s="413" customFormat="1" ht="31.35" customHeight="1" thickBot="1">
      <c r="A40" s="431">
        <v>31</v>
      </c>
      <c r="B40" s="432" t="s">
        <v>1580</v>
      </c>
      <c r="C40" s="454"/>
      <c r="D40" s="442"/>
      <c r="E40" s="440"/>
      <c r="F40" s="440"/>
      <c r="G40" s="440"/>
      <c r="H40" s="440"/>
      <c r="I40" s="440"/>
      <c r="J40" s="440"/>
      <c r="K40" s="440"/>
      <c r="L40" s="440"/>
      <c r="M40" s="440"/>
      <c r="N40" s="440"/>
      <c r="O40" s="440"/>
      <c r="P40" s="441"/>
      <c r="Q40" s="440"/>
      <c r="R40" s="441"/>
      <c r="S40" s="440"/>
      <c r="T40" s="441"/>
      <c r="U40" s="441"/>
      <c r="V40" s="441"/>
      <c r="W40" s="440"/>
      <c r="X40" s="441"/>
      <c r="Y40" s="441"/>
      <c r="Z40" s="441"/>
      <c r="AA40" s="440"/>
      <c r="AB40" s="441"/>
      <c r="AC40" s="440"/>
      <c r="AD40" s="440"/>
      <c r="AE40" s="440"/>
      <c r="AF40" s="461"/>
      <c r="AG40" s="447">
        <v>182919827.90999994</v>
      </c>
      <c r="AH40" s="430">
        <f>SUM(C40:AG40)</f>
        <v>182919827.90999994</v>
      </c>
    </row>
    <row r="41" spans="1:79" s="413" customFormat="1" ht="40.35" customHeight="1">
      <c r="A41" s="951">
        <v>32</v>
      </c>
      <c r="B41" s="952" t="s">
        <v>1582</v>
      </c>
      <c r="C41" s="953">
        <f>SUM(C10:C40)</f>
        <v>101332.7</v>
      </c>
      <c r="D41" s="953">
        <f>SUM(D10:D40)</f>
        <v>12434782.300000001</v>
      </c>
      <c r="E41" s="953">
        <f t="shared" ref="E41:AC41" si="2">SUM(E10:E40)</f>
        <v>20155529.690000001</v>
      </c>
      <c r="F41" s="953">
        <f t="shared" si="2"/>
        <v>20226794.579999994</v>
      </c>
      <c r="G41" s="953">
        <f t="shared" si="2"/>
        <v>21244438.82</v>
      </c>
      <c r="H41" s="953">
        <f t="shared" si="2"/>
        <v>19307158.77</v>
      </c>
      <c r="I41" s="953">
        <f t="shared" si="2"/>
        <v>21285305.289999999</v>
      </c>
      <c r="J41" s="953">
        <f t="shared" si="2"/>
        <v>18773958.98</v>
      </c>
      <c r="K41" s="953">
        <f t="shared" si="2"/>
        <v>19442935.440000001</v>
      </c>
      <c r="L41" s="953">
        <f t="shared" si="2"/>
        <v>21058907.099999998</v>
      </c>
      <c r="M41" s="953">
        <f t="shared" si="2"/>
        <v>19141658.789999999</v>
      </c>
      <c r="N41" s="953">
        <f t="shared" si="2"/>
        <v>20700619.730000004</v>
      </c>
      <c r="O41" s="953">
        <f t="shared" si="2"/>
        <v>19136540.530000001</v>
      </c>
      <c r="P41" s="953">
        <f t="shared" si="2"/>
        <v>18562296.25</v>
      </c>
      <c r="Q41" s="953">
        <f t="shared" si="2"/>
        <v>19055848.780000001</v>
      </c>
      <c r="R41" s="953">
        <f t="shared" si="2"/>
        <v>18289093.560000002</v>
      </c>
      <c r="S41" s="953">
        <f t="shared" si="2"/>
        <v>19582443.339999996</v>
      </c>
      <c r="T41" s="953">
        <f t="shared" si="2"/>
        <v>17314345.66</v>
      </c>
      <c r="U41" s="953">
        <f t="shared" si="2"/>
        <v>18136321.060000002</v>
      </c>
      <c r="V41" s="953">
        <f t="shared" si="2"/>
        <v>16881583.700000003</v>
      </c>
      <c r="W41" s="953">
        <f t="shared" si="2"/>
        <v>17616531.760000002</v>
      </c>
      <c r="X41" s="953">
        <f t="shared" si="2"/>
        <v>17316574.169999998</v>
      </c>
      <c r="Y41" s="953">
        <f t="shared" si="2"/>
        <v>17457320.91</v>
      </c>
      <c r="Z41" s="953">
        <f t="shared" si="2"/>
        <v>17952868.200000003</v>
      </c>
      <c r="AA41" s="953">
        <f t="shared" si="2"/>
        <v>16159834.320000002</v>
      </c>
      <c r="AB41" s="953">
        <f t="shared" si="2"/>
        <v>17303319.120000001</v>
      </c>
      <c r="AC41" s="953">
        <f t="shared" si="2"/>
        <v>17049102.470000003</v>
      </c>
      <c r="AD41" s="953">
        <f>SUM(AD10:AD40)</f>
        <v>17334558.829999998</v>
      </c>
      <c r="AE41" s="953">
        <f>SUM(AE10:AE40)</f>
        <v>18614126.890000001</v>
      </c>
      <c r="AF41" s="953">
        <f>SUM(AF10:AF40)</f>
        <v>14609804.209999999</v>
      </c>
      <c r="AG41" s="954">
        <f>SUM(AG10:AG40)</f>
        <v>208617348.20999992</v>
      </c>
      <c r="AH41" s="955">
        <f>SUM(AH10:AH40)</f>
        <v>740863284.16000009</v>
      </c>
    </row>
    <row r="42" spans="1:79" s="413" customFormat="1" ht="40.35" customHeight="1">
      <c r="A42" s="433">
        <v>33</v>
      </c>
      <c r="B42" s="434" t="s">
        <v>1583</v>
      </c>
      <c r="C42" s="422">
        <v>0</v>
      </c>
      <c r="D42" s="420">
        <v>0</v>
      </c>
      <c r="E42" s="420">
        <v>0</v>
      </c>
      <c r="F42" s="420">
        <v>0</v>
      </c>
      <c r="G42" s="423">
        <v>0</v>
      </c>
      <c r="H42" s="420">
        <v>0</v>
      </c>
      <c r="I42" s="420">
        <v>0</v>
      </c>
      <c r="J42" s="420">
        <v>0</v>
      </c>
      <c r="K42" s="420">
        <v>0</v>
      </c>
      <c r="L42" s="420">
        <v>0</v>
      </c>
      <c r="M42" s="420">
        <v>0</v>
      </c>
      <c r="N42" s="420">
        <v>0</v>
      </c>
      <c r="O42" s="421">
        <v>0</v>
      </c>
      <c r="P42" s="420">
        <v>0</v>
      </c>
      <c r="Q42" s="421">
        <v>0</v>
      </c>
      <c r="R42" s="420">
        <v>0</v>
      </c>
      <c r="S42" s="421">
        <v>0</v>
      </c>
      <c r="T42" s="421">
        <v>0</v>
      </c>
      <c r="U42" s="421">
        <v>0</v>
      </c>
      <c r="V42" s="420">
        <v>0</v>
      </c>
      <c r="W42" s="421">
        <v>0</v>
      </c>
      <c r="X42" s="421">
        <v>0</v>
      </c>
      <c r="Y42" s="421">
        <v>0</v>
      </c>
      <c r="Z42" s="420">
        <v>0</v>
      </c>
      <c r="AA42" s="421">
        <v>0</v>
      </c>
      <c r="AB42" s="420">
        <v>0</v>
      </c>
      <c r="AC42" s="421">
        <v>0</v>
      </c>
      <c r="AD42" s="421">
        <v>0</v>
      </c>
      <c r="AE42" s="420">
        <v>0</v>
      </c>
      <c r="AF42" s="463">
        <v>0</v>
      </c>
      <c r="AG42" s="423">
        <v>0</v>
      </c>
      <c r="AH42" s="430">
        <f>SUM(C42:AG42)</f>
        <v>0</v>
      </c>
    </row>
    <row r="43" spans="1:79" s="413" customFormat="1" ht="40.35" customHeight="1">
      <c r="A43" s="433">
        <v>34</v>
      </c>
      <c r="B43" s="434" t="s">
        <v>1584</v>
      </c>
      <c r="C43" s="415"/>
      <c r="D43" s="416"/>
      <c r="E43" s="416"/>
      <c r="F43" s="416"/>
      <c r="G43" s="416"/>
      <c r="H43" s="416"/>
      <c r="I43" s="416"/>
      <c r="J43" s="416"/>
      <c r="K43" s="416"/>
      <c r="L43" s="416"/>
      <c r="M43" s="416"/>
      <c r="N43" s="416"/>
      <c r="O43" s="417"/>
      <c r="P43" s="416"/>
      <c r="Q43" s="417"/>
      <c r="R43" s="416"/>
      <c r="S43" s="417"/>
      <c r="T43" s="417"/>
      <c r="U43" s="417"/>
      <c r="V43" s="416"/>
      <c r="W43" s="417"/>
      <c r="X43" s="417"/>
      <c r="Y43" s="417"/>
      <c r="Z43" s="416"/>
      <c r="AA43" s="417"/>
      <c r="AB43" s="416"/>
      <c r="AC43" s="417"/>
      <c r="AD43" s="450"/>
      <c r="AE43" s="503"/>
      <c r="AF43" s="464"/>
      <c r="AG43" s="462"/>
      <c r="AH43" s="418"/>
    </row>
    <row r="44" spans="1:79" s="413" customFormat="1" ht="40.35" customHeight="1">
      <c r="A44" s="433">
        <v>35</v>
      </c>
      <c r="B44" s="435" t="s">
        <v>1585</v>
      </c>
      <c r="C44" s="422">
        <v>0</v>
      </c>
      <c r="D44" s="420">
        <v>0</v>
      </c>
      <c r="E44" s="420">
        <v>0</v>
      </c>
      <c r="F44" s="420">
        <v>0</v>
      </c>
      <c r="G44" s="423">
        <v>0</v>
      </c>
      <c r="H44" s="420">
        <v>0</v>
      </c>
      <c r="I44" s="420">
        <v>0</v>
      </c>
      <c r="J44" s="420">
        <v>0</v>
      </c>
      <c r="K44" s="420">
        <v>0</v>
      </c>
      <c r="L44" s="420">
        <v>0</v>
      </c>
      <c r="M44" s="420">
        <v>0</v>
      </c>
      <c r="N44" s="420">
        <v>0</v>
      </c>
      <c r="O44" s="421">
        <v>0</v>
      </c>
      <c r="P44" s="420">
        <v>0</v>
      </c>
      <c r="Q44" s="421">
        <v>0</v>
      </c>
      <c r="R44" s="420">
        <v>0</v>
      </c>
      <c r="S44" s="421">
        <v>0</v>
      </c>
      <c r="T44" s="421">
        <v>0</v>
      </c>
      <c r="U44" s="421">
        <v>0</v>
      </c>
      <c r="V44" s="420">
        <v>0</v>
      </c>
      <c r="W44" s="421">
        <v>0</v>
      </c>
      <c r="X44" s="421">
        <v>63.539999999999978</v>
      </c>
      <c r="Y44" s="421">
        <v>35.629999999999967</v>
      </c>
      <c r="Z44" s="420">
        <v>-546.41999999999996</v>
      </c>
      <c r="AA44" s="421">
        <v>-435.43</v>
      </c>
      <c r="AB44" s="420">
        <v>-1749.5500000000002</v>
      </c>
      <c r="AC44" s="421">
        <v>-1306.8800000000001</v>
      </c>
      <c r="AD44" s="421">
        <v>-1450.5</v>
      </c>
      <c r="AE44" s="420">
        <v>-2123.66</v>
      </c>
      <c r="AF44" s="463">
        <v>-1460.3899999999999</v>
      </c>
      <c r="AG44" s="423">
        <v>0</v>
      </c>
      <c r="AH44" s="426">
        <f>SUM(C44:AG44)</f>
        <v>-8973.66</v>
      </c>
    </row>
    <row r="45" spans="1:79" s="413" customFormat="1" ht="53.85" customHeight="1">
      <c r="A45" s="433">
        <v>36</v>
      </c>
      <c r="B45" s="436" t="s">
        <v>1586</v>
      </c>
      <c r="C45" s="424">
        <f>SUM(C41:C44)</f>
        <v>101332.7</v>
      </c>
      <c r="D45" s="424">
        <f>SUM(D41:D44)</f>
        <v>12434782.300000001</v>
      </c>
      <c r="E45" s="425">
        <f t="shared" ref="E45:AB45" si="3">SUM(E41:E44)</f>
        <v>20155529.690000001</v>
      </c>
      <c r="F45" s="425">
        <f>SUM(F41:F44)</f>
        <v>20226794.579999994</v>
      </c>
      <c r="G45" s="425">
        <f t="shared" si="3"/>
        <v>21244438.82</v>
      </c>
      <c r="H45" s="425">
        <f t="shared" si="3"/>
        <v>19307158.77</v>
      </c>
      <c r="I45" s="425">
        <f t="shared" si="3"/>
        <v>21285305.289999999</v>
      </c>
      <c r="J45" s="425">
        <f t="shared" si="3"/>
        <v>18773958.98</v>
      </c>
      <c r="K45" s="425">
        <f t="shared" si="3"/>
        <v>19442935.440000001</v>
      </c>
      <c r="L45" s="425">
        <f t="shared" si="3"/>
        <v>21058907.099999998</v>
      </c>
      <c r="M45" s="425">
        <f t="shared" si="3"/>
        <v>19141658.789999999</v>
      </c>
      <c r="N45" s="425">
        <f t="shared" si="3"/>
        <v>20700619.730000004</v>
      </c>
      <c r="O45" s="425">
        <f t="shared" si="3"/>
        <v>19136540.530000001</v>
      </c>
      <c r="P45" s="425">
        <f t="shared" si="3"/>
        <v>18562296.25</v>
      </c>
      <c r="Q45" s="425">
        <f t="shared" si="3"/>
        <v>19055848.780000001</v>
      </c>
      <c r="R45" s="425">
        <f t="shared" si="3"/>
        <v>18289093.560000002</v>
      </c>
      <c r="S45" s="425">
        <f t="shared" si="3"/>
        <v>19582443.339999996</v>
      </c>
      <c r="T45" s="425">
        <f t="shared" si="3"/>
        <v>17314345.66</v>
      </c>
      <c r="U45" s="425">
        <f t="shared" si="3"/>
        <v>18136321.060000002</v>
      </c>
      <c r="V45" s="425">
        <f t="shared" si="3"/>
        <v>16881583.700000003</v>
      </c>
      <c r="W45" s="425">
        <f t="shared" si="3"/>
        <v>17616531.760000002</v>
      </c>
      <c r="X45" s="425">
        <f t="shared" si="3"/>
        <v>17316637.709999997</v>
      </c>
      <c r="Y45" s="425">
        <f t="shared" si="3"/>
        <v>17457356.539999999</v>
      </c>
      <c r="Z45" s="425">
        <f t="shared" si="3"/>
        <v>17952321.780000001</v>
      </c>
      <c r="AA45" s="425">
        <f t="shared" si="3"/>
        <v>16159398.890000002</v>
      </c>
      <c r="AB45" s="425">
        <f t="shared" si="3"/>
        <v>17301569.57</v>
      </c>
      <c r="AC45" s="425">
        <f t="shared" ref="AC45:AH45" si="4">SUM(AC41:AC44)</f>
        <v>17047795.590000004</v>
      </c>
      <c r="AD45" s="425">
        <f t="shared" si="4"/>
        <v>17333108.329999998</v>
      </c>
      <c r="AE45" s="425">
        <f t="shared" si="4"/>
        <v>18612003.23</v>
      </c>
      <c r="AF45" s="425">
        <f t="shared" si="4"/>
        <v>14608343.819999998</v>
      </c>
      <c r="AG45" s="427">
        <f t="shared" si="4"/>
        <v>208617348.20999992</v>
      </c>
      <c r="AH45" s="426">
        <f t="shared" si="4"/>
        <v>740854310.50000012</v>
      </c>
    </row>
    <row r="46" spans="1:79" s="413" customFormat="1" ht="53.25" customHeight="1">
      <c r="A46" s="433">
        <v>37</v>
      </c>
      <c r="B46" s="436" t="s">
        <v>1587</v>
      </c>
      <c r="C46" s="422">
        <v>21536355.740352537</v>
      </c>
      <c r="D46" s="420">
        <v>11755439.961987238</v>
      </c>
      <c r="E46" s="420">
        <v>3559975.9404843962</v>
      </c>
      <c r="F46" s="420">
        <v>1504302.9127113966</v>
      </c>
      <c r="G46" s="423">
        <v>1264325.2168933204</v>
      </c>
      <c r="H46" s="420">
        <v>633133.34853149403</v>
      </c>
      <c r="I46" s="420">
        <v>577441.89335975505</v>
      </c>
      <c r="J46" s="420">
        <v>439900.81750052475</v>
      </c>
      <c r="K46" s="420">
        <v>342204.93847254483</v>
      </c>
      <c r="L46" s="420">
        <v>339674.16904928512</v>
      </c>
      <c r="M46" s="420">
        <v>172409.50851615309</v>
      </c>
      <c r="N46" s="420">
        <v>232865.82726404426</v>
      </c>
      <c r="O46" s="421">
        <v>338200.38346786541</v>
      </c>
      <c r="P46" s="420">
        <v>42447.911203951648</v>
      </c>
      <c r="Q46" s="421">
        <v>36875.072865734786</v>
      </c>
      <c r="R46" s="420">
        <v>77678.49279617655</v>
      </c>
      <c r="S46" s="421">
        <v>133789.95366650732</v>
      </c>
      <c r="T46" s="421">
        <v>29284.03036972303</v>
      </c>
      <c r="U46" s="421">
        <v>42882.076194743197</v>
      </c>
      <c r="V46" s="420">
        <v>17755.684158952081</v>
      </c>
      <c r="W46" s="421">
        <v>15628.243524208519</v>
      </c>
      <c r="X46" s="421">
        <v>53398.335707329388</v>
      </c>
      <c r="Y46" s="421">
        <v>-21354.456284308122</v>
      </c>
      <c r="Z46" s="420">
        <v>-36814.079784475347</v>
      </c>
      <c r="AA46" s="421">
        <v>-3193.6920234622462</v>
      </c>
      <c r="AB46" s="420">
        <v>-6524.0331829983807</v>
      </c>
      <c r="AC46" s="421">
        <v>11541.30149689851</v>
      </c>
      <c r="AD46" s="421">
        <v>-29292.804487203193</v>
      </c>
      <c r="AE46" s="420">
        <v>-6053.5148461075778</v>
      </c>
      <c r="AF46" s="463">
        <v>-18293.259852529904</v>
      </c>
      <c r="AG46" s="423">
        <v>0</v>
      </c>
      <c r="AH46" s="426">
        <f>SUM(C46:AG46)</f>
        <v>43035985.92011369</v>
      </c>
    </row>
    <row r="47" spans="1:79" s="413" customFormat="1" ht="40.35" customHeight="1" thickBot="1">
      <c r="A47" s="437">
        <v>38</v>
      </c>
      <c r="B47" s="438" t="s">
        <v>1588</v>
      </c>
      <c r="C47" s="428">
        <f>SUM(C45:C46)</f>
        <v>21637688.440352537</v>
      </c>
      <c r="D47" s="428">
        <f t="shared" ref="D47:AC47" si="5">SUM(D45:D46)</f>
        <v>24190222.261987239</v>
      </c>
      <c r="E47" s="428">
        <f t="shared" si="5"/>
        <v>23715505.630484398</v>
      </c>
      <c r="F47" s="428">
        <f t="shared" si="5"/>
        <v>21731097.492711391</v>
      </c>
      <c r="G47" s="428">
        <f t="shared" si="5"/>
        <v>22508764.036893319</v>
      </c>
      <c r="H47" s="428">
        <f t="shared" si="5"/>
        <v>19940292.118531495</v>
      </c>
      <c r="I47" s="428">
        <f t="shared" si="5"/>
        <v>21862747.183359753</v>
      </c>
      <c r="J47" s="428">
        <f t="shared" si="5"/>
        <v>19213859.797500525</v>
      </c>
      <c r="K47" s="428">
        <f t="shared" si="5"/>
        <v>19785140.378472548</v>
      </c>
      <c r="L47" s="428">
        <f t="shared" si="5"/>
        <v>21398581.269049283</v>
      </c>
      <c r="M47" s="428">
        <f t="shared" si="5"/>
        <v>19314068.298516151</v>
      </c>
      <c r="N47" s="428">
        <f t="shared" si="5"/>
        <v>20933485.557264049</v>
      </c>
      <c r="O47" s="428">
        <f t="shared" si="5"/>
        <v>19474740.913467865</v>
      </c>
      <c r="P47" s="428">
        <f t="shared" si="5"/>
        <v>18604744.161203951</v>
      </c>
      <c r="Q47" s="428">
        <f t="shared" si="5"/>
        <v>19092723.852865737</v>
      </c>
      <c r="R47" s="428">
        <f t="shared" si="5"/>
        <v>18366772.052796178</v>
      </c>
      <c r="S47" s="428">
        <f t="shared" si="5"/>
        <v>19716233.293666504</v>
      </c>
      <c r="T47" s="428">
        <f t="shared" si="5"/>
        <v>17343629.690369722</v>
      </c>
      <c r="U47" s="428">
        <f t="shared" si="5"/>
        <v>18179203.136194747</v>
      </c>
      <c r="V47" s="428">
        <f t="shared" si="5"/>
        <v>16899339.384158954</v>
      </c>
      <c r="W47" s="428">
        <f t="shared" si="5"/>
        <v>17632160.00352421</v>
      </c>
      <c r="X47" s="428">
        <f t="shared" si="5"/>
        <v>17370036.045707326</v>
      </c>
      <c r="Y47" s="428">
        <f t="shared" si="5"/>
        <v>17436002.083715692</v>
      </c>
      <c r="Z47" s="428">
        <f t="shared" si="5"/>
        <v>17915507.700215526</v>
      </c>
      <c r="AA47" s="428">
        <f t="shared" si="5"/>
        <v>16156205.197976541</v>
      </c>
      <c r="AB47" s="428">
        <f t="shared" si="5"/>
        <v>17295045.536817003</v>
      </c>
      <c r="AC47" s="428">
        <f t="shared" si="5"/>
        <v>17059336.8914969</v>
      </c>
      <c r="AD47" s="428">
        <f>SUM(AD45:AD46)</f>
        <v>17303815.525512796</v>
      </c>
      <c r="AE47" s="428">
        <f>SUM(AE45:AE46)</f>
        <v>18605949.715153892</v>
      </c>
      <c r="AF47" s="428">
        <f>SUM(AF45:AF46)</f>
        <v>14590050.560147468</v>
      </c>
      <c r="AG47" s="446">
        <f>SUM(AG45:AG46)</f>
        <v>208617348.20999992</v>
      </c>
      <c r="AH47" s="429">
        <f>SUM(AH45:AH46)</f>
        <v>783890296.4201138</v>
      </c>
    </row>
    <row r="48" spans="1:79">
      <c r="AG48" s="411"/>
      <c r="AH48" s="411"/>
      <c r="AI48" s="411"/>
      <c r="AJ48" s="411"/>
      <c r="AK48" s="411"/>
      <c r="AL48" s="411"/>
      <c r="AM48" s="411"/>
      <c r="AN48" s="411"/>
      <c r="AO48" s="411"/>
      <c r="AP48" s="411"/>
      <c r="AQ48" s="411"/>
      <c r="AR48" s="411"/>
      <c r="AS48" s="411"/>
      <c r="AT48" s="411"/>
      <c r="AU48" s="411"/>
      <c r="AV48" s="411"/>
      <c r="AW48" s="411"/>
      <c r="AX48" s="411"/>
      <c r="AY48" s="411"/>
      <c r="AZ48" s="411"/>
      <c r="BA48" s="411"/>
      <c r="BB48" s="411"/>
      <c r="BC48" s="411"/>
      <c r="BD48" s="411"/>
      <c r="BE48" s="411"/>
      <c r="BF48" s="411"/>
      <c r="BG48" s="411"/>
      <c r="BH48" s="411"/>
      <c r="BI48" s="411"/>
      <c r="BJ48" s="411"/>
      <c r="BK48" s="411"/>
      <c r="BL48" s="411"/>
      <c r="BM48" s="411"/>
      <c r="BN48" s="411"/>
      <c r="BO48" s="411"/>
      <c r="BP48" s="411"/>
      <c r="BQ48" s="411"/>
      <c r="BR48" s="411"/>
      <c r="BS48" s="411"/>
      <c r="BT48" s="411"/>
      <c r="BU48" s="411"/>
      <c r="BV48" s="411"/>
      <c r="BW48" s="411"/>
      <c r="BX48" s="411"/>
      <c r="BY48" s="411"/>
      <c r="BZ48" s="411"/>
      <c r="CA48" s="411"/>
    </row>
    <row r="49" spans="33:79">
      <c r="AG49" s="411"/>
      <c r="AH49" s="411"/>
      <c r="AI49" s="411"/>
      <c r="AJ49" s="411"/>
      <c r="AK49" s="411"/>
      <c r="AL49" s="411"/>
      <c r="AM49" s="411"/>
      <c r="AN49" s="411"/>
      <c r="AO49" s="411"/>
      <c r="AP49" s="411"/>
      <c r="AQ49" s="411"/>
      <c r="AR49" s="411"/>
      <c r="AS49" s="411"/>
      <c r="AT49" s="411"/>
      <c r="AU49" s="411"/>
      <c r="AV49" s="411"/>
      <c r="AW49" s="411"/>
      <c r="AX49" s="411"/>
      <c r="AY49" s="411"/>
      <c r="AZ49" s="411"/>
      <c r="BA49" s="411"/>
      <c r="BB49" s="411"/>
      <c r="BC49" s="411"/>
      <c r="BD49" s="411"/>
      <c r="BE49" s="411"/>
      <c r="BF49" s="411"/>
      <c r="BG49" s="411"/>
      <c r="BH49" s="411"/>
      <c r="BI49" s="411"/>
      <c r="BJ49" s="411"/>
      <c r="BK49" s="411"/>
      <c r="BL49" s="411"/>
      <c r="BM49" s="411"/>
      <c r="BN49" s="411"/>
      <c r="BO49" s="411"/>
      <c r="BP49" s="411"/>
      <c r="BQ49" s="411"/>
      <c r="BR49" s="411"/>
      <c r="BS49" s="411"/>
      <c r="BT49" s="411"/>
      <c r="BU49" s="411"/>
      <c r="BV49" s="411"/>
      <c r="BW49" s="411"/>
      <c r="BX49" s="411"/>
      <c r="BY49" s="411"/>
      <c r="BZ49" s="411"/>
      <c r="CA49" s="411"/>
    </row>
    <row r="50" spans="33:79">
      <c r="AG50" s="411"/>
      <c r="AH50" s="411"/>
      <c r="AI50" s="411"/>
      <c r="AJ50" s="411"/>
      <c r="AK50" s="411"/>
      <c r="AL50" s="411"/>
      <c r="AM50" s="411"/>
      <c r="AN50" s="411"/>
      <c r="AO50" s="411"/>
      <c r="AP50" s="411"/>
      <c r="AQ50" s="411"/>
      <c r="AR50" s="411"/>
      <c r="AS50" s="411"/>
      <c r="AT50" s="411"/>
      <c r="AU50" s="411"/>
      <c r="AV50" s="411"/>
      <c r="AW50" s="411"/>
      <c r="AX50" s="411"/>
      <c r="AY50" s="411"/>
      <c r="AZ50" s="411"/>
      <c r="BA50" s="411"/>
      <c r="BB50" s="411"/>
      <c r="BC50" s="411"/>
      <c r="BD50" s="411"/>
      <c r="BE50" s="411"/>
      <c r="BF50" s="411"/>
      <c r="BG50" s="411"/>
      <c r="BH50" s="411"/>
      <c r="BI50" s="411"/>
      <c r="BJ50" s="411"/>
      <c r="BK50" s="411"/>
      <c r="BL50" s="411"/>
      <c r="BM50" s="411"/>
      <c r="BN50" s="411"/>
      <c r="BO50" s="411"/>
      <c r="BP50" s="411"/>
      <c r="BQ50" s="411"/>
      <c r="BR50" s="411"/>
      <c r="BS50" s="411"/>
      <c r="BT50" s="411"/>
      <c r="BU50" s="411"/>
      <c r="BV50" s="411"/>
      <c r="BW50" s="411"/>
      <c r="BX50" s="411"/>
      <c r="BY50" s="411"/>
      <c r="BZ50" s="411"/>
      <c r="CA50" s="411"/>
    </row>
    <row r="51" spans="33:79">
      <c r="AG51" s="411"/>
      <c r="AH51" s="411"/>
      <c r="AI51" s="411"/>
      <c r="AJ51" s="411"/>
      <c r="AK51" s="411"/>
      <c r="AL51" s="411"/>
      <c r="AM51" s="411"/>
      <c r="AN51" s="411"/>
      <c r="AO51" s="411"/>
      <c r="AP51" s="411"/>
      <c r="AQ51" s="411"/>
      <c r="AR51" s="411"/>
      <c r="AS51" s="411"/>
      <c r="AT51" s="411"/>
      <c r="AU51" s="411"/>
      <c r="AV51" s="411"/>
      <c r="AW51" s="411"/>
      <c r="AX51" s="411"/>
      <c r="AY51" s="411"/>
      <c r="AZ51" s="411"/>
      <c r="BA51" s="411"/>
      <c r="BB51" s="411"/>
      <c r="BC51" s="411"/>
      <c r="BD51" s="411"/>
      <c r="BE51" s="411"/>
      <c r="BF51" s="411"/>
      <c r="BG51" s="411"/>
      <c r="BH51" s="411"/>
      <c r="BI51" s="411"/>
      <c r="BJ51" s="411"/>
      <c r="BK51" s="411"/>
      <c r="BL51" s="411"/>
      <c r="BM51" s="411"/>
      <c r="BN51" s="411"/>
      <c r="BO51" s="411"/>
      <c r="BP51" s="411"/>
      <c r="BQ51" s="411"/>
      <c r="BR51" s="411"/>
      <c r="BS51" s="411"/>
      <c r="BT51" s="411"/>
      <c r="BU51" s="411"/>
      <c r="BV51" s="411"/>
      <c r="BW51" s="411"/>
      <c r="BX51" s="411"/>
      <c r="BY51" s="411"/>
      <c r="BZ51" s="411"/>
      <c r="CA51" s="411"/>
    </row>
    <row r="52" spans="33:79">
      <c r="AG52" s="411"/>
      <c r="AH52" s="411"/>
      <c r="AI52" s="411"/>
      <c r="AJ52" s="411"/>
      <c r="AK52" s="411"/>
      <c r="AL52" s="411"/>
      <c r="AM52" s="411"/>
      <c r="AN52" s="411"/>
      <c r="AO52" s="411"/>
      <c r="AP52" s="411"/>
      <c r="AQ52" s="411"/>
      <c r="AR52" s="411"/>
      <c r="AS52" s="411"/>
      <c r="AT52" s="411"/>
      <c r="AU52" s="411"/>
      <c r="AV52" s="411"/>
      <c r="AW52" s="411"/>
      <c r="AX52" s="411"/>
      <c r="AY52" s="411"/>
      <c r="AZ52" s="411"/>
      <c r="BA52" s="411"/>
      <c r="BB52" s="411"/>
      <c r="BC52" s="411"/>
      <c r="BD52" s="411"/>
      <c r="BE52" s="411"/>
      <c r="BF52" s="411"/>
      <c r="BG52" s="411"/>
      <c r="BH52" s="411"/>
      <c r="BI52" s="411"/>
      <c r="BJ52" s="411"/>
      <c r="BK52" s="411"/>
      <c r="BL52" s="411"/>
      <c r="BM52" s="411"/>
      <c r="BN52" s="411"/>
      <c r="BO52" s="411"/>
      <c r="BP52" s="411"/>
      <c r="BQ52" s="411"/>
      <c r="BR52" s="411"/>
      <c r="BS52" s="411"/>
      <c r="BT52" s="411"/>
      <c r="BU52" s="411"/>
      <c r="BV52" s="411"/>
      <c r="BW52" s="411"/>
      <c r="BX52" s="411"/>
      <c r="BY52" s="411"/>
      <c r="BZ52" s="411"/>
      <c r="CA52" s="411"/>
    </row>
    <row r="53" spans="33:79">
      <c r="AG53" s="411"/>
      <c r="AH53" s="411"/>
      <c r="AI53" s="411"/>
      <c r="AJ53" s="411"/>
      <c r="AK53" s="411"/>
      <c r="AL53" s="411"/>
      <c r="AM53" s="411"/>
      <c r="AN53" s="411"/>
      <c r="AO53" s="411"/>
      <c r="AP53" s="411"/>
      <c r="AQ53" s="411"/>
      <c r="AR53" s="411"/>
      <c r="AS53" s="411"/>
      <c r="AT53" s="411"/>
      <c r="AU53" s="411"/>
      <c r="AV53" s="411"/>
      <c r="AW53" s="411"/>
      <c r="AX53" s="411"/>
      <c r="AY53" s="411"/>
      <c r="AZ53" s="411"/>
      <c r="BA53" s="411"/>
      <c r="BB53" s="411"/>
      <c r="BC53" s="411"/>
      <c r="BD53" s="411"/>
      <c r="BE53" s="411"/>
      <c r="BF53" s="411"/>
      <c r="BG53" s="411"/>
      <c r="BH53" s="411"/>
      <c r="BI53" s="411"/>
      <c r="BJ53" s="411"/>
      <c r="BK53" s="411"/>
      <c r="BL53" s="411"/>
      <c r="BM53" s="411"/>
      <c r="BN53" s="411"/>
      <c r="BO53" s="411"/>
      <c r="BP53" s="411"/>
      <c r="BQ53" s="411"/>
      <c r="BR53" s="411"/>
      <c r="BS53" s="411"/>
      <c r="BT53" s="411"/>
      <c r="BU53" s="411"/>
      <c r="BV53" s="411"/>
      <c r="BW53" s="411"/>
      <c r="BX53" s="411"/>
      <c r="BY53" s="411"/>
      <c r="BZ53" s="411"/>
      <c r="CA53" s="411"/>
    </row>
    <row r="54" spans="33:79">
      <c r="AG54" s="411"/>
      <c r="AH54" s="411"/>
      <c r="AI54" s="411"/>
      <c r="AJ54" s="411"/>
      <c r="AK54" s="411"/>
      <c r="AL54" s="411"/>
      <c r="AM54" s="411"/>
      <c r="AN54" s="411"/>
      <c r="AO54" s="411"/>
      <c r="AP54" s="411"/>
      <c r="AQ54" s="411"/>
      <c r="AR54" s="411"/>
      <c r="AS54" s="411"/>
      <c r="AT54" s="411"/>
      <c r="AU54" s="411"/>
      <c r="AV54" s="411"/>
      <c r="AW54" s="411"/>
      <c r="AX54" s="411"/>
      <c r="AY54" s="411"/>
      <c r="AZ54" s="411"/>
      <c r="BA54" s="411"/>
      <c r="BB54" s="411"/>
      <c r="BC54" s="411"/>
      <c r="BD54" s="411"/>
      <c r="BE54" s="411"/>
      <c r="BF54" s="411"/>
      <c r="BG54" s="411"/>
      <c r="BH54" s="411"/>
      <c r="BI54" s="411"/>
      <c r="BJ54" s="411"/>
      <c r="BK54" s="411"/>
      <c r="BL54" s="411"/>
      <c r="BM54" s="411"/>
      <c r="BN54" s="411"/>
      <c r="BO54" s="411"/>
      <c r="BP54" s="411"/>
      <c r="BQ54" s="411"/>
      <c r="BR54" s="411"/>
      <c r="BS54" s="411"/>
      <c r="BT54" s="411"/>
      <c r="BU54" s="411"/>
      <c r="BV54" s="411"/>
      <c r="BW54" s="411"/>
      <c r="BX54" s="411"/>
      <c r="BY54" s="411"/>
      <c r="BZ54" s="411"/>
      <c r="CA54" s="411"/>
    </row>
    <row r="55" spans="33:79">
      <c r="AG55" s="411"/>
      <c r="AH55" s="411"/>
      <c r="AI55" s="411"/>
      <c r="AJ55" s="411"/>
      <c r="AK55" s="411"/>
      <c r="AL55" s="411"/>
      <c r="AM55" s="411"/>
      <c r="AN55" s="411"/>
      <c r="AO55" s="411"/>
      <c r="AP55" s="411"/>
      <c r="AQ55" s="411"/>
      <c r="AR55" s="411"/>
      <c r="AS55" s="411"/>
      <c r="AT55" s="411"/>
      <c r="AU55" s="411"/>
      <c r="AV55" s="411"/>
      <c r="AW55" s="411"/>
      <c r="AX55" s="411"/>
      <c r="AY55" s="411"/>
      <c r="AZ55" s="411"/>
      <c r="BA55" s="411"/>
      <c r="BB55" s="411"/>
      <c r="BC55" s="411"/>
      <c r="BD55" s="411"/>
      <c r="BE55" s="411"/>
      <c r="BF55" s="411"/>
      <c r="BG55" s="411"/>
      <c r="BH55" s="411"/>
      <c r="BI55" s="411"/>
      <c r="BJ55" s="411"/>
      <c r="BK55" s="411"/>
      <c r="BL55" s="411"/>
      <c r="BM55" s="411"/>
      <c r="BN55" s="411"/>
      <c r="BO55" s="411"/>
      <c r="BP55" s="411"/>
      <c r="BQ55" s="411"/>
      <c r="BR55" s="411"/>
      <c r="BS55" s="411"/>
      <c r="BT55" s="411"/>
      <c r="BU55" s="411"/>
      <c r="BV55" s="411"/>
      <c r="BW55" s="411"/>
      <c r="BX55" s="411"/>
      <c r="BY55" s="411"/>
      <c r="BZ55" s="411"/>
      <c r="CA55" s="411"/>
    </row>
    <row r="56" spans="33:79">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411"/>
      <c r="BS56" s="411"/>
      <c r="BT56" s="411"/>
      <c r="BU56" s="411"/>
      <c r="BV56" s="411"/>
      <c r="BW56" s="411"/>
      <c r="BX56" s="411"/>
      <c r="BY56" s="411"/>
      <c r="BZ56" s="411"/>
      <c r="CA56" s="411"/>
    </row>
    <row r="57" spans="33:79">
      <c r="AG57" s="411"/>
      <c r="AH57" s="411"/>
      <c r="AI57" s="411"/>
      <c r="AJ57" s="411"/>
      <c r="AK57" s="411"/>
      <c r="AL57" s="411"/>
      <c r="AM57" s="411"/>
      <c r="AN57" s="411"/>
      <c r="AO57" s="411"/>
      <c r="AP57" s="411"/>
      <c r="AQ57" s="411"/>
      <c r="AR57" s="411"/>
      <c r="AS57" s="411"/>
      <c r="AT57" s="411"/>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1"/>
      <c r="BR57" s="411"/>
      <c r="BS57" s="411"/>
      <c r="BT57" s="411"/>
      <c r="BU57" s="411"/>
      <c r="BV57" s="411"/>
      <c r="BW57" s="411"/>
      <c r="BX57" s="411"/>
      <c r="BY57" s="411"/>
      <c r="BZ57" s="411"/>
      <c r="CA57" s="411"/>
    </row>
    <row r="58" spans="33:79">
      <c r="AG58" s="411"/>
      <c r="AH58" s="411"/>
      <c r="AI58" s="411"/>
      <c r="AJ58" s="411"/>
      <c r="AK58" s="411"/>
      <c r="AL58" s="411"/>
      <c r="AM58" s="411"/>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11"/>
      <c r="BT58" s="411"/>
      <c r="BU58" s="411"/>
      <c r="BV58" s="411"/>
      <c r="BW58" s="411"/>
      <c r="BX58" s="411"/>
      <c r="BY58" s="411"/>
      <c r="BZ58" s="411"/>
      <c r="CA58" s="411"/>
    </row>
    <row r="59" spans="33:79">
      <c r="AG59" s="411"/>
      <c r="AH59" s="411"/>
      <c r="AI59" s="411"/>
      <c r="AJ59" s="411"/>
      <c r="AK59" s="411"/>
      <c r="AL59" s="411"/>
      <c r="AM59" s="411"/>
      <c r="AN59" s="411"/>
      <c r="AO59" s="411"/>
      <c r="AP59" s="411"/>
      <c r="AQ59" s="411"/>
      <c r="AR59" s="411"/>
      <c r="AS59" s="411"/>
      <c r="AT59" s="411"/>
      <c r="AU59" s="411"/>
      <c r="AV59" s="411"/>
      <c r="AW59" s="411"/>
      <c r="AX59" s="411"/>
      <c r="AY59" s="411"/>
      <c r="AZ59" s="411"/>
      <c r="BA59" s="411"/>
      <c r="BB59" s="411"/>
      <c r="BC59" s="411"/>
      <c r="BD59" s="411"/>
      <c r="BE59" s="411"/>
      <c r="BF59" s="411"/>
      <c r="BG59" s="411"/>
      <c r="BH59" s="411"/>
      <c r="BI59" s="411"/>
      <c r="BJ59" s="411"/>
      <c r="BK59" s="411"/>
      <c r="BL59" s="411"/>
      <c r="BM59" s="411"/>
      <c r="BN59" s="411"/>
      <c r="BO59" s="411"/>
      <c r="BP59" s="411"/>
      <c r="BQ59" s="411"/>
      <c r="BR59" s="411"/>
      <c r="BS59" s="411"/>
      <c r="BT59" s="411"/>
      <c r="BU59" s="411"/>
      <c r="BV59" s="411"/>
      <c r="BW59" s="411"/>
      <c r="BX59" s="411"/>
      <c r="BY59" s="411"/>
      <c r="BZ59" s="411"/>
      <c r="CA59" s="411"/>
    </row>
    <row r="60" spans="33:79">
      <c r="AG60" s="411"/>
      <c r="AH60" s="411"/>
      <c r="AI60" s="411"/>
      <c r="AJ60" s="411"/>
      <c r="AK60" s="411"/>
      <c r="AL60" s="411"/>
      <c r="AM60" s="411"/>
      <c r="AN60" s="411"/>
      <c r="AO60" s="411"/>
      <c r="AP60" s="411"/>
      <c r="AQ60" s="411"/>
      <c r="AR60" s="411"/>
      <c r="AS60" s="411"/>
      <c r="AT60" s="411"/>
      <c r="AU60" s="411"/>
      <c r="AV60" s="411"/>
      <c r="AW60" s="411"/>
      <c r="AX60" s="411"/>
      <c r="AY60" s="411"/>
      <c r="AZ60" s="411"/>
      <c r="BA60" s="411"/>
      <c r="BB60" s="411"/>
      <c r="BC60" s="411"/>
      <c r="BD60" s="411"/>
      <c r="BE60" s="411"/>
      <c r="BF60" s="411"/>
      <c r="BG60" s="411"/>
      <c r="BH60" s="411"/>
      <c r="BI60" s="411"/>
      <c r="BJ60" s="411"/>
      <c r="BK60" s="411"/>
      <c r="BL60" s="411"/>
      <c r="BM60" s="411"/>
      <c r="BN60" s="411"/>
      <c r="BO60" s="411"/>
      <c r="BP60" s="411"/>
      <c r="BQ60" s="411"/>
      <c r="BR60" s="411"/>
      <c r="BS60" s="411"/>
      <c r="BT60" s="411"/>
      <c r="BU60" s="411"/>
      <c r="BV60" s="411"/>
      <c r="BW60" s="411"/>
      <c r="BX60" s="411"/>
      <c r="BY60" s="411"/>
      <c r="BZ60" s="411"/>
      <c r="CA60" s="411"/>
    </row>
    <row r="61" spans="33:79">
      <c r="AG61" s="411"/>
      <c r="AH61" s="411"/>
      <c r="AI61" s="411"/>
      <c r="AJ61" s="411"/>
      <c r="AK61" s="411"/>
      <c r="AL61" s="411"/>
      <c r="AM61" s="411"/>
      <c r="AN61" s="411"/>
      <c r="AO61" s="411"/>
      <c r="AP61" s="411"/>
      <c r="AQ61" s="411"/>
      <c r="AR61" s="411"/>
      <c r="AS61" s="411"/>
      <c r="AT61" s="411"/>
      <c r="AU61" s="411"/>
      <c r="AV61" s="411"/>
      <c r="AW61" s="411"/>
      <c r="AX61" s="411"/>
      <c r="AY61" s="411"/>
      <c r="AZ61" s="411"/>
      <c r="BA61" s="411"/>
      <c r="BB61" s="411"/>
      <c r="BC61" s="411"/>
      <c r="BD61" s="411"/>
      <c r="BE61" s="411"/>
      <c r="BF61" s="411"/>
      <c r="BG61" s="411"/>
      <c r="BH61" s="411"/>
      <c r="BI61" s="411"/>
      <c r="BJ61" s="411"/>
      <c r="BK61" s="411"/>
      <c r="BL61" s="411"/>
      <c r="BM61" s="411"/>
      <c r="BN61" s="411"/>
      <c r="BO61" s="411"/>
      <c r="BP61" s="411"/>
      <c r="BQ61" s="411"/>
      <c r="BR61" s="411"/>
      <c r="BS61" s="411"/>
      <c r="BT61" s="411"/>
      <c r="BU61" s="411"/>
      <c r="BV61" s="411"/>
      <c r="BW61" s="411"/>
      <c r="BX61" s="411"/>
      <c r="BY61" s="411"/>
      <c r="BZ61" s="411"/>
      <c r="CA61" s="411"/>
    </row>
  </sheetData>
  <sheetProtection algorithmName="SHA-512" hashValue="D6K6TtasI/BEN7euEVknR1ft1pwtVwKScJ13XcD47xKyiZ208TQpOZqT+KVrAbGgInGD+dCAzM7byo5nUsLOSQ==" saltValue="iaoJZqPGQduImOgzIJZcHw==" spinCount="100000" sheet="1" formatColumns="0"/>
  <pageMargins left="0.7" right="0.7" top="0.75" bottom="0.75" header="0.3" footer="0.3"/>
  <pageSetup scale="48" orientation="landscape" r:id="rId1"/>
  <headerFooter>
    <oddFooter>&amp;CPage &amp;P of &amp;N&amp;R&amp;D</oddFooter>
  </headerFooter>
  <colBreaks count="2" manualBreakCount="2">
    <brk id="14" max="50" man="1"/>
    <brk id="26" max="5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DJ61"/>
  <sheetViews>
    <sheetView zoomScale="60" zoomScaleNormal="60" workbookViewId="0">
      <selection activeCell="C46" sqref="C46:AG46"/>
    </sheetView>
  </sheetViews>
  <sheetFormatPr defaultColWidth="8" defaultRowHeight="12.75"/>
  <cols>
    <col min="1" max="1" width="6.5703125" style="410" bestFit="1" customWidth="1"/>
    <col min="2" max="2" width="24.5703125" style="419" customWidth="1"/>
    <col min="3" max="3" width="16.5703125" style="419" customWidth="1"/>
    <col min="4" max="28" width="16.5703125" style="409" customWidth="1"/>
    <col min="29" max="32" width="16.5703125" style="410" customWidth="1"/>
    <col min="33" max="33" width="23.42578125" style="412" bestFit="1" customWidth="1"/>
    <col min="34" max="34" width="16.5703125" style="412" customWidth="1"/>
    <col min="35" max="16384" width="8" style="412"/>
  </cols>
  <sheetData>
    <row r="1" spans="1:114" ht="15.75">
      <c r="A1" s="383" t="s">
        <v>1591</v>
      </c>
      <c r="B1" s="407"/>
      <c r="C1" s="408"/>
      <c r="D1" s="386"/>
      <c r="E1" s="408"/>
      <c r="F1" s="408"/>
      <c r="AB1" s="410"/>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11"/>
      <c r="BW1" s="411"/>
      <c r="BX1" s="411"/>
      <c r="BY1" s="411"/>
      <c r="BZ1" s="411"/>
      <c r="CA1" s="411"/>
      <c r="CB1" s="411"/>
      <c r="CC1" s="411"/>
      <c r="CD1" s="411"/>
      <c r="CE1" s="411"/>
      <c r="CF1" s="411"/>
      <c r="CG1" s="411"/>
      <c r="CH1" s="411"/>
      <c r="CI1" s="411"/>
      <c r="CJ1" s="411"/>
      <c r="CK1" s="411"/>
      <c r="CL1" s="411"/>
      <c r="CM1" s="411"/>
      <c r="CN1" s="411"/>
      <c r="CO1" s="411"/>
      <c r="CP1" s="411"/>
      <c r="CQ1" s="411"/>
      <c r="CR1" s="411"/>
      <c r="CS1" s="411"/>
      <c r="CT1" s="411"/>
      <c r="CU1" s="411"/>
      <c r="CV1" s="411"/>
      <c r="CW1" s="411"/>
      <c r="CX1" s="411"/>
      <c r="CY1" s="411"/>
      <c r="CZ1" s="411"/>
      <c r="DA1" s="411"/>
      <c r="DB1" s="411"/>
      <c r="DC1" s="411"/>
      <c r="DD1" s="411"/>
      <c r="DE1" s="411"/>
      <c r="DF1" s="411"/>
      <c r="DG1" s="411"/>
      <c r="DH1" s="411"/>
      <c r="DI1" s="411"/>
      <c r="DJ1" s="411"/>
    </row>
    <row r="2" spans="1:114">
      <c r="A2" s="165" t="s">
        <v>1353</v>
      </c>
      <c r="B2" s="165"/>
      <c r="C2" s="356" t="str">
        <f>'Schedule 2_Balance Sheet'!C2</f>
        <v>CCA One Care-Commonwealth Care Alliance</v>
      </c>
      <c r="D2" s="357"/>
      <c r="E2" s="357"/>
      <c r="F2" s="358"/>
      <c r="AB2" s="410"/>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row>
    <row r="3" spans="1:114">
      <c r="A3" s="165" t="s">
        <v>1338</v>
      </c>
      <c r="B3" s="165"/>
      <c r="C3" s="456" t="str">
        <f>'Schedule 2_Balance Sheet'!C3</f>
        <v>January 2024-June 2024</v>
      </c>
      <c r="D3" s="457"/>
      <c r="E3" s="457"/>
      <c r="F3" s="458"/>
      <c r="AB3" s="410"/>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row>
    <row r="4" spans="1:114">
      <c r="A4" s="165" t="s">
        <v>1356</v>
      </c>
      <c r="B4" s="165"/>
      <c r="C4" s="359">
        <f>'Schedule 2_Balance Sheet'!C4</f>
        <v>45473</v>
      </c>
      <c r="D4" s="357"/>
      <c r="E4" s="357"/>
      <c r="F4" s="358"/>
      <c r="AB4" s="410"/>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row>
    <row r="5" spans="1:114">
      <c r="A5" s="165" t="s">
        <v>1357</v>
      </c>
      <c r="B5" s="165"/>
      <c r="C5" s="356" t="str">
        <f>'Schedule 2_Balance Sheet'!C5</f>
        <v>CCA</v>
      </c>
      <c r="D5" s="357"/>
      <c r="E5" s="357"/>
      <c r="F5" s="358"/>
      <c r="AB5" s="410"/>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c r="BO5" s="411"/>
      <c r="BP5" s="411"/>
      <c r="BQ5" s="411"/>
      <c r="BR5" s="411"/>
      <c r="BS5" s="411"/>
      <c r="BT5" s="411"/>
      <c r="BU5" s="411"/>
      <c r="BV5" s="411"/>
      <c r="BW5" s="411"/>
      <c r="BX5" s="411"/>
      <c r="BY5" s="411"/>
      <c r="BZ5" s="411"/>
      <c r="CA5" s="411"/>
      <c r="CB5" s="411"/>
      <c r="CC5" s="411"/>
      <c r="CD5" s="411"/>
      <c r="CE5" s="411"/>
      <c r="CF5" s="411"/>
      <c r="CG5" s="411"/>
      <c r="CH5" s="411"/>
      <c r="CI5" s="411"/>
      <c r="CJ5" s="411"/>
      <c r="CK5" s="411"/>
      <c r="CL5" s="411"/>
      <c r="CM5" s="411"/>
      <c r="CN5" s="411"/>
      <c r="CO5" s="411"/>
      <c r="CP5" s="411"/>
      <c r="CQ5" s="411"/>
      <c r="CR5" s="411"/>
      <c r="CS5" s="411"/>
      <c r="CT5" s="411"/>
      <c r="CU5" s="411"/>
      <c r="CV5" s="411"/>
      <c r="CW5" s="411"/>
      <c r="CX5" s="411"/>
      <c r="CY5" s="411"/>
      <c r="CZ5" s="411"/>
      <c r="DA5" s="411"/>
      <c r="DB5" s="411"/>
      <c r="DC5" s="411"/>
      <c r="DD5" s="411"/>
      <c r="DE5" s="411"/>
      <c r="DF5" s="411"/>
      <c r="DG5" s="411"/>
      <c r="DH5" s="411"/>
      <c r="DI5" s="411"/>
      <c r="DJ5" s="411"/>
    </row>
    <row r="6" spans="1:114">
      <c r="A6" s="165" t="s">
        <v>1341</v>
      </c>
      <c r="B6" s="165"/>
      <c r="C6" s="359">
        <f>'Schedule 2_Balance Sheet'!C6</f>
        <v>45534</v>
      </c>
      <c r="D6" s="357"/>
      <c r="E6" s="357"/>
      <c r="F6" s="358"/>
      <c r="AB6" s="410"/>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c r="CM6" s="411"/>
      <c r="CN6" s="411"/>
      <c r="CO6" s="411"/>
      <c r="CP6" s="411"/>
      <c r="CQ6" s="411"/>
      <c r="CR6" s="411"/>
      <c r="CS6" s="411"/>
      <c r="CT6" s="411"/>
      <c r="CU6" s="411"/>
      <c r="CV6" s="411"/>
      <c r="CW6" s="411"/>
      <c r="CX6" s="411"/>
      <c r="CY6" s="411"/>
      <c r="CZ6" s="411"/>
      <c r="DA6" s="411"/>
      <c r="DB6" s="411"/>
      <c r="DC6" s="411"/>
      <c r="DD6" s="411"/>
      <c r="DE6" s="411"/>
      <c r="DF6" s="411"/>
      <c r="DG6" s="411"/>
      <c r="DH6" s="411"/>
      <c r="DI6" s="411"/>
      <c r="DJ6" s="411"/>
    </row>
    <row r="7" spans="1:114" ht="13.5" thickBot="1">
      <c r="A7" s="163" t="s">
        <v>1577</v>
      </c>
      <c r="B7" s="314"/>
      <c r="C7" s="314"/>
      <c r="D7" s="314"/>
      <c r="E7" s="314"/>
      <c r="F7" s="314"/>
      <c r="G7" s="314"/>
      <c r="H7" s="314"/>
      <c r="AB7" s="410"/>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1"/>
      <c r="CB7" s="411"/>
      <c r="CC7" s="411"/>
      <c r="CD7" s="411"/>
      <c r="CE7" s="411"/>
      <c r="CF7" s="411"/>
      <c r="CG7" s="411"/>
      <c r="CH7" s="411"/>
      <c r="CI7" s="411"/>
      <c r="CJ7" s="411"/>
      <c r="CK7" s="411"/>
      <c r="CL7" s="411"/>
      <c r="CM7" s="411"/>
      <c r="CN7" s="411"/>
      <c r="CO7" s="411"/>
      <c r="CP7" s="411"/>
      <c r="CQ7" s="411"/>
      <c r="CR7" s="411"/>
      <c r="CS7" s="411"/>
      <c r="CT7" s="411"/>
      <c r="CU7" s="411"/>
      <c r="CV7" s="411"/>
      <c r="CW7" s="411"/>
      <c r="CX7" s="411"/>
      <c r="CY7" s="411"/>
      <c r="CZ7" s="411"/>
      <c r="DA7" s="411"/>
      <c r="DB7" s="411"/>
      <c r="DC7" s="411"/>
      <c r="DD7" s="411"/>
      <c r="DE7" s="411"/>
      <c r="DF7" s="411"/>
      <c r="DG7" s="411"/>
      <c r="DH7" s="411"/>
      <c r="DI7" s="411"/>
      <c r="DJ7" s="411"/>
    </row>
    <row r="8" spans="1:114" s="413" customFormat="1" ht="16.5" customHeight="1" thickBot="1">
      <c r="A8" s="934"/>
      <c r="B8" s="935"/>
      <c r="C8" s="936" t="s">
        <v>1578</v>
      </c>
      <c r="D8" s="936"/>
      <c r="E8" s="937"/>
      <c r="F8" s="937"/>
      <c r="G8" s="937"/>
      <c r="H8" s="936"/>
      <c r="I8" s="936"/>
      <c r="J8" s="937"/>
      <c r="K8" s="937"/>
      <c r="L8" s="938"/>
      <c r="M8" s="936" t="s">
        <v>1578</v>
      </c>
      <c r="N8" s="936"/>
      <c r="O8" s="937"/>
      <c r="P8" s="938"/>
      <c r="Q8" s="937"/>
      <c r="R8" s="936"/>
      <c r="S8" s="936"/>
      <c r="T8" s="937"/>
      <c r="U8" s="937"/>
      <c r="V8" s="938"/>
      <c r="W8" s="936" t="s">
        <v>1578</v>
      </c>
      <c r="X8" s="936"/>
      <c r="Y8" s="937"/>
      <c r="Z8" s="937"/>
      <c r="AA8" s="937"/>
      <c r="AB8" s="939"/>
      <c r="AC8" s="936"/>
      <c r="AD8" s="936"/>
      <c r="AE8" s="936"/>
      <c r="AF8" s="936"/>
      <c r="AG8" s="940"/>
      <c r="AH8" s="941"/>
    </row>
    <row r="9" spans="1:114" s="414" customFormat="1" ht="26.25" thickBot="1">
      <c r="A9" s="444" t="s">
        <v>489</v>
      </c>
      <c r="B9" s="942" t="s">
        <v>1579</v>
      </c>
      <c r="C9" s="943">
        <f t="array" ref="C9:AF9">TRANSPOSE(B10:B39)</f>
        <v>45504</v>
      </c>
      <c r="D9" s="944">
        <v>45473</v>
      </c>
      <c r="E9" s="944">
        <v>45443</v>
      </c>
      <c r="F9" s="944">
        <v>45412</v>
      </c>
      <c r="G9" s="944">
        <v>45382</v>
      </c>
      <c r="H9" s="944">
        <v>45351</v>
      </c>
      <c r="I9" s="944">
        <v>45322</v>
      </c>
      <c r="J9" s="944">
        <v>45291</v>
      </c>
      <c r="K9" s="944">
        <v>45260</v>
      </c>
      <c r="L9" s="944">
        <v>45230</v>
      </c>
      <c r="M9" s="944">
        <v>45199</v>
      </c>
      <c r="N9" s="944">
        <v>45169</v>
      </c>
      <c r="O9" s="945">
        <v>45138</v>
      </c>
      <c r="P9" s="944">
        <v>45107</v>
      </c>
      <c r="Q9" s="945">
        <v>45077</v>
      </c>
      <c r="R9" s="944">
        <v>45046</v>
      </c>
      <c r="S9" s="945">
        <v>45016</v>
      </c>
      <c r="T9" s="945">
        <v>44985</v>
      </c>
      <c r="U9" s="945">
        <v>44957</v>
      </c>
      <c r="V9" s="944">
        <v>44926</v>
      </c>
      <c r="W9" s="945">
        <v>44895</v>
      </c>
      <c r="X9" s="945">
        <v>44865</v>
      </c>
      <c r="Y9" s="945">
        <v>44834</v>
      </c>
      <c r="Z9" s="944">
        <v>44804</v>
      </c>
      <c r="AA9" s="945">
        <v>44773</v>
      </c>
      <c r="AB9" s="944">
        <v>44742</v>
      </c>
      <c r="AC9" s="945">
        <v>44712</v>
      </c>
      <c r="AD9" s="945">
        <v>44681</v>
      </c>
      <c r="AE9" s="944">
        <v>44651</v>
      </c>
      <c r="AF9" s="946">
        <v>44620</v>
      </c>
      <c r="AG9" s="439" t="s">
        <v>1580</v>
      </c>
      <c r="AH9" s="947" t="s">
        <v>1581</v>
      </c>
    </row>
    <row r="10" spans="1:114" s="414" customFormat="1">
      <c r="A10" s="431">
        <v>1</v>
      </c>
      <c r="B10" s="455">
        <f>EOMONTH(B11,1)</f>
        <v>45504</v>
      </c>
      <c r="C10" s="948">
        <v>35053362.450000003</v>
      </c>
      <c r="D10" s="948">
        <v>654199.42000000004</v>
      </c>
      <c r="E10" s="948">
        <v>151006.33000000002</v>
      </c>
      <c r="F10" s="948">
        <v>19303.97</v>
      </c>
      <c r="G10" s="948">
        <v>25455.22</v>
      </c>
      <c r="H10" s="948">
        <v>4592.34</v>
      </c>
      <c r="I10" s="948">
        <v>6936.85</v>
      </c>
      <c r="J10" s="948">
        <v>21708.42</v>
      </c>
      <c r="K10" s="948">
        <v>34791.24</v>
      </c>
      <c r="L10" s="948">
        <v>39616.71</v>
      </c>
      <c r="M10" s="948">
        <v>13680.9</v>
      </c>
      <c r="N10" s="948">
        <v>13368.7</v>
      </c>
      <c r="O10" s="948">
        <v>10966.11</v>
      </c>
      <c r="P10" s="948">
        <v>5252.87</v>
      </c>
      <c r="Q10" s="948">
        <v>5736.12</v>
      </c>
      <c r="R10" s="948">
        <v>8903.15</v>
      </c>
      <c r="S10" s="948">
        <v>0</v>
      </c>
      <c r="T10" s="948">
        <v>0</v>
      </c>
      <c r="U10" s="948">
        <v>0</v>
      </c>
      <c r="V10" s="948">
        <v>0</v>
      </c>
      <c r="W10" s="948">
        <v>0</v>
      </c>
      <c r="X10" s="948">
        <v>0</v>
      </c>
      <c r="Y10" s="948">
        <v>0</v>
      </c>
      <c r="Z10" s="948">
        <v>0</v>
      </c>
      <c r="AA10" s="948">
        <v>0</v>
      </c>
      <c r="AB10" s="948">
        <v>0</v>
      </c>
      <c r="AC10" s="948">
        <v>0</v>
      </c>
      <c r="AD10" s="948">
        <v>0</v>
      </c>
      <c r="AE10" s="948">
        <v>0</v>
      </c>
      <c r="AF10" s="949">
        <v>0</v>
      </c>
      <c r="AG10" s="950">
        <v>0</v>
      </c>
      <c r="AH10" s="430">
        <f t="shared" ref="AH10:AH38" si="0">SUM(C10:AG10)</f>
        <v>36068880.800000004</v>
      </c>
    </row>
    <row r="11" spans="1:114" s="414" customFormat="1">
      <c r="A11" s="431">
        <v>2</v>
      </c>
      <c r="B11" s="432">
        <f>'Schedule 2_Balance Sheet'!C4</f>
        <v>45473</v>
      </c>
      <c r="C11" s="442"/>
      <c r="D11" s="460">
        <v>30123896.509999998</v>
      </c>
      <c r="E11" s="460">
        <v>590726.78999999992</v>
      </c>
      <c r="F11" s="460">
        <v>61517.32</v>
      </c>
      <c r="G11" s="460">
        <v>54665.99</v>
      </c>
      <c r="H11" s="460">
        <v>6543.82</v>
      </c>
      <c r="I11" s="460">
        <v>5584.45</v>
      </c>
      <c r="J11" s="460">
        <v>7257.18</v>
      </c>
      <c r="K11" s="460">
        <v>2691.3900000000003</v>
      </c>
      <c r="L11" s="460">
        <v>1630.11</v>
      </c>
      <c r="M11" s="460">
        <v>112.5</v>
      </c>
      <c r="N11" s="460">
        <v>9.23</v>
      </c>
      <c r="O11" s="460">
        <v>6.86</v>
      </c>
      <c r="P11" s="460">
        <v>1571.6799999999998</v>
      </c>
      <c r="Q11" s="460">
        <v>3245.27</v>
      </c>
      <c r="R11" s="460">
        <v>302.32</v>
      </c>
      <c r="S11" s="460">
        <v>0</v>
      </c>
      <c r="T11" s="460">
        <v>0</v>
      </c>
      <c r="U11" s="460">
        <v>0</v>
      </c>
      <c r="V11" s="460">
        <v>0</v>
      </c>
      <c r="W11" s="460">
        <v>0</v>
      </c>
      <c r="X11" s="460">
        <v>0</v>
      </c>
      <c r="Y11" s="460">
        <v>0</v>
      </c>
      <c r="Z11" s="460">
        <v>0</v>
      </c>
      <c r="AA11" s="460">
        <v>0</v>
      </c>
      <c r="AB11" s="460">
        <v>0</v>
      </c>
      <c r="AC11" s="460">
        <v>0</v>
      </c>
      <c r="AD11" s="460">
        <v>0</v>
      </c>
      <c r="AE11" s="460">
        <v>0</v>
      </c>
      <c r="AF11" s="451">
        <v>0</v>
      </c>
      <c r="AG11" s="449">
        <v>0</v>
      </c>
      <c r="AH11" s="430">
        <f t="shared" si="0"/>
        <v>30859761.419999994</v>
      </c>
    </row>
    <row r="12" spans="1:114" s="413" customFormat="1" ht="15" customHeight="1">
      <c r="A12" s="431">
        <v>3</v>
      </c>
      <c r="B12" s="432">
        <f>EOMONTH(B11,-1)</f>
        <v>45443</v>
      </c>
      <c r="C12" s="442"/>
      <c r="D12" s="442"/>
      <c r="E12" s="420">
        <v>32061501.279999997</v>
      </c>
      <c r="F12" s="420">
        <v>760545.24000000011</v>
      </c>
      <c r="G12" s="420">
        <v>118270.3</v>
      </c>
      <c r="H12" s="420">
        <v>54189.33</v>
      </c>
      <c r="I12" s="420">
        <v>23900.02</v>
      </c>
      <c r="J12" s="420">
        <v>15136.9</v>
      </c>
      <c r="K12" s="420">
        <v>18569.14</v>
      </c>
      <c r="L12" s="420">
        <v>18920.96</v>
      </c>
      <c r="M12" s="420">
        <v>1600.93</v>
      </c>
      <c r="N12" s="420">
        <v>2271.23</v>
      </c>
      <c r="O12" s="420">
        <v>1776.31</v>
      </c>
      <c r="P12" s="420">
        <v>701.07</v>
      </c>
      <c r="Q12" s="420">
        <v>2042.29</v>
      </c>
      <c r="R12" s="420">
        <v>600.94000000000005</v>
      </c>
      <c r="S12" s="420">
        <v>0</v>
      </c>
      <c r="T12" s="420">
        <v>0</v>
      </c>
      <c r="U12" s="420">
        <v>0</v>
      </c>
      <c r="V12" s="420">
        <v>0</v>
      </c>
      <c r="W12" s="420">
        <v>0</v>
      </c>
      <c r="X12" s="420">
        <v>0</v>
      </c>
      <c r="Y12" s="420">
        <v>0</v>
      </c>
      <c r="Z12" s="420">
        <v>0</v>
      </c>
      <c r="AA12" s="420">
        <v>0</v>
      </c>
      <c r="AB12" s="420">
        <v>0</v>
      </c>
      <c r="AC12" s="420">
        <v>0</v>
      </c>
      <c r="AD12" s="420">
        <v>0</v>
      </c>
      <c r="AE12" s="420">
        <v>0</v>
      </c>
      <c r="AF12" s="445">
        <v>0</v>
      </c>
      <c r="AG12" s="449">
        <v>0</v>
      </c>
      <c r="AH12" s="430">
        <f t="shared" si="0"/>
        <v>33080025.939999994</v>
      </c>
    </row>
    <row r="13" spans="1:114" s="413" customFormat="1" ht="15" customHeight="1">
      <c r="A13" s="431">
        <v>4</v>
      </c>
      <c r="B13" s="432">
        <f t="shared" ref="B13:B39" si="1">EOMONTH(B12,-1)</f>
        <v>45412</v>
      </c>
      <c r="C13" s="442"/>
      <c r="D13" s="440"/>
      <c r="E13" s="442"/>
      <c r="F13" s="420">
        <v>32352172.870000001</v>
      </c>
      <c r="G13" s="420">
        <v>740738.24</v>
      </c>
      <c r="H13" s="420">
        <v>205212.04</v>
      </c>
      <c r="I13" s="420">
        <v>33714.67</v>
      </c>
      <c r="J13" s="420">
        <v>5404.31</v>
      </c>
      <c r="K13" s="420">
        <v>8635.69</v>
      </c>
      <c r="L13" s="420">
        <v>6976.61</v>
      </c>
      <c r="M13" s="420">
        <v>4032.62</v>
      </c>
      <c r="N13" s="420">
        <v>2686.43</v>
      </c>
      <c r="O13" s="420">
        <v>641.83000000000004</v>
      </c>
      <c r="P13" s="420">
        <v>2618.75</v>
      </c>
      <c r="Q13" s="420">
        <v>2136.4499999999998</v>
      </c>
      <c r="R13" s="420">
        <v>760.13</v>
      </c>
      <c r="S13" s="421">
        <v>0</v>
      </c>
      <c r="T13" s="421">
        <v>0</v>
      </c>
      <c r="U13" s="421">
        <v>0</v>
      </c>
      <c r="V13" s="420">
        <v>0</v>
      </c>
      <c r="W13" s="420">
        <v>0</v>
      </c>
      <c r="X13" s="421">
        <v>0</v>
      </c>
      <c r="Y13" s="421">
        <v>0</v>
      </c>
      <c r="Z13" s="420">
        <v>0</v>
      </c>
      <c r="AA13" s="420">
        <v>0</v>
      </c>
      <c r="AB13" s="420">
        <v>0</v>
      </c>
      <c r="AC13" s="420">
        <v>0</v>
      </c>
      <c r="AD13" s="420">
        <v>0</v>
      </c>
      <c r="AE13" s="420">
        <v>0</v>
      </c>
      <c r="AF13" s="445">
        <v>0</v>
      </c>
      <c r="AG13" s="447">
        <v>0</v>
      </c>
      <c r="AH13" s="430">
        <f t="shared" si="0"/>
        <v>33365730.639999997</v>
      </c>
    </row>
    <row r="14" spans="1:114" s="413" customFormat="1" ht="15" customHeight="1">
      <c r="A14" s="431">
        <v>5</v>
      </c>
      <c r="B14" s="432">
        <f t="shared" si="1"/>
        <v>45382</v>
      </c>
      <c r="C14" s="442"/>
      <c r="D14" s="440"/>
      <c r="E14" s="440"/>
      <c r="F14" s="442"/>
      <c r="G14" s="420">
        <v>30979478.119999997</v>
      </c>
      <c r="H14" s="420">
        <v>550473.9</v>
      </c>
      <c r="I14" s="420">
        <v>72950.62</v>
      </c>
      <c r="J14" s="420">
        <v>21430.77</v>
      </c>
      <c r="K14" s="420">
        <v>7569.62</v>
      </c>
      <c r="L14" s="420">
        <v>5321.6100000000006</v>
      </c>
      <c r="M14" s="420">
        <v>1807.14</v>
      </c>
      <c r="N14" s="420">
        <v>3439.05</v>
      </c>
      <c r="O14" s="420">
        <v>5551.4100000000008</v>
      </c>
      <c r="P14" s="420">
        <v>3330.5600000000004</v>
      </c>
      <c r="Q14" s="420">
        <v>5890.91</v>
      </c>
      <c r="R14" s="420">
        <v>3333.84</v>
      </c>
      <c r="S14" s="421">
        <v>0</v>
      </c>
      <c r="T14" s="421">
        <v>0</v>
      </c>
      <c r="U14" s="421">
        <v>0</v>
      </c>
      <c r="V14" s="420">
        <v>0</v>
      </c>
      <c r="W14" s="420">
        <v>0</v>
      </c>
      <c r="X14" s="421">
        <v>0</v>
      </c>
      <c r="Y14" s="421">
        <v>0</v>
      </c>
      <c r="Z14" s="420">
        <v>0</v>
      </c>
      <c r="AA14" s="420">
        <v>0</v>
      </c>
      <c r="AB14" s="420">
        <v>8.9</v>
      </c>
      <c r="AC14" s="420">
        <v>0</v>
      </c>
      <c r="AD14" s="420">
        <v>0</v>
      </c>
      <c r="AE14" s="420">
        <v>0</v>
      </c>
      <c r="AF14" s="445">
        <v>0</v>
      </c>
      <c r="AG14" s="448">
        <v>0</v>
      </c>
      <c r="AH14" s="430">
        <f t="shared" si="0"/>
        <v>31660586.449999996</v>
      </c>
    </row>
    <row r="15" spans="1:114" s="413" customFormat="1" ht="15" customHeight="1">
      <c r="A15" s="431">
        <v>6</v>
      </c>
      <c r="B15" s="432">
        <f t="shared" si="1"/>
        <v>45351</v>
      </c>
      <c r="C15" s="442"/>
      <c r="D15" s="440"/>
      <c r="E15" s="440"/>
      <c r="F15" s="440"/>
      <c r="G15" s="442"/>
      <c r="H15" s="420">
        <v>29666276.25</v>
      </c>
      <c r="I15" s="420">
        <v>697462.24</v>
      </c>
      <c r="J15" s="420">
        <v>58424.310000000005</v>
      </c>
      <c r="K15" s="420">
        <v>32810.050000000003</v>
      </c>
      <c r="L15" s="420">
        <v>7164.44</v>
      </c>
      <c r="M15" s="420">
        <v>1828.0500000000002</v>
      </c>
      <c r="N15" s="420">
        <v>1157.24</v>
      </c>
      <c r="O15" s="420">
        <v>5887.1799999999994</v>
      </c>
      <c r="P15" s="420">
        <v>6345.1399999999994</v>
      </c>
      <c r="Q15" s="420">
        <v>5891.3899999999994</v>
      </c>
      <c r="R15" s="420">
        <v>3643.38</v>
      </c>
      <c r="S15" s="421">
        <v>1.17</v>
      </c>
      <c r="T15" s="421">
        <v>0</v>
      </c>
      <c r="U15" s="421">
        <v>0</v>
      </c>
      <c r="V15" s="420">
        <v>0</v>
      </c>
      <c r="W15" s="420">
        <v>0</v>
      </c>
      <c r="X15" s="421">
        <v>0</v>
      </c>
      <c r="Y15" s="421">
        <v>0</v>
      </c>
      <c r="Z15" s="420">
        <v>0</v>
      </c>
      <c r="AA15" s="420">
        <v>0</v>
      </c>
      <c r="AB15" s="420">
        <v>0</v>
      </c>
      <c r="AC15" s="420">
        <v>0</v>
      </c>
      <c r="AD15" s="420">
        <v>0</v>
      </c>
      <c r="AE15" s="420">
        <v>0</v>
      </c>
      <c r="AF15" s="445">
        <v>0</v>
      </c>
      <c r="AG15" s="448">
        <v>0</v>
      </c>
      <c r="AH15" s="430">
        <f t="shared" si="0"/>
        <v>30486890.84</v>
      </c>
    </row>
    <row r="16" spans="1:114" s="413" customFormat="1" ht="15" customHeight="1">
      <c r="A16" s="431">
        <v>7</v>
      </c>
      <c r="B16" s="432">
        <f t="shared" si="1"/>
        <v>45322</v>
      </c>
      <c r="C16" s="442"/>
      <c r="D16" s="440"/>
      <c r="E16" s="440"/>
      <c r="F16" s="443"/>
      <c r="G16" s="440"/>
      <c r="H16" s="442"/>
      <c r="I16" s="420">
        <v>32126661.23</v>
      </c>
      <c r="J16" s="420">
        <v>630709.65</v>
      </c>
      <c r="K16" s="420">
        <v>99234.28</v>
      </c>
      <c r="L16" s="420">
        <v>69650.740000000005</v>
      </c>
      <c r="M16" s="420">
        <v>32639.019999999997</v>
      </c>
      <c r="N16" s="420">
        <v>20351.100000000002</v>
      </c>
      <c r="O16" s="420">
        <v>12897.900000000001</v>
      </c>
      <c r="P16" s="420">
        <v>9359.2199999999993</v>
      </c>
      <c r="Q16" s="420">
        <v>11328.84</v>
      </c>
      <c r="R16" s="420">
        <v>33129.1</v>
      </c>
      <c r="S16" s="421">
        <v>0</v>
      </c>
      <c r="T16" s="421">
        <v>0</v>
      </c>
      <c r="U16" s="421">
        <v>0</v>
      </c>
      <c r="V16" s="420">
        <v>0</v>
      </c>
      <c r="W16" s="420">
        <v>15568.67</v>
      </c>
      <c r="X16" s="421">
        <v>5143.82</v>
      </c>
      <c r="Y16" s="421">
        <v>5045.26</v>
      </c>
      <c r="Z16" s="420">
        <v>0</v>
      </c>
      <c r="AA16" s="420">
        <v>0</v>
      </c>
      <c r="AB16" s="420">
        <v>0</v>
      </c>
      <c r="AC16" s="420">
        <v>1324.8</v>
      </c>
      <c r="AD16" s="420">
        <v>0</v>
      </c>
      <c r="AE16" s="420">
        <v>0</v>
      </c>
      <c r="AF16" s="445">
        <v>0</v>
      </c>
      <c r="AG16" s="448">
        <v>0</v>
      </c>
      <c r="AH16" s="430">
        <f t="shared" si="0"/>
        <v>33073043.630000003</v>
      </c>
    </row>
    <row r="17" spans="1:34" s="413" customFormat="1" ht="15" customHeight="1">
      <c r="A17" s="431">
        <v>8</v>
      </c>
      <c r="B17" s="432">
        <f t="shared" si="1"/>
        <v>45291</v>
      </c>
      <c r="C17" s="442"/>
      <c r="D17" s="440"/>
      <c r="E17" s="440"/>
      <c r="F17" s="440"/>
      <c r="G17" s="440"/>
      <c r="H17" s="440"/>
      <c r="I17" s="442"/>
      <c r="J17" s="420">
        <v>30337504.710000001</v>
      </c>
      <c r="K17" s="420">
        <v>570570.34000000008</v>
      </c>
      <c r="L17" s="420">
        <v>154930.33000000002</v>
      </c>
      <c r="M17" s="420">
        <v>28408</v>
      </c>
      <c r="N17" s="420">
        <v>7261.33</v>
      </c>
      <c r="O17" s="420">
        <v>11520.46</v>
      </c>
      <c r="P17" s="420">
        <v>18379.789999999997</v>
      </c>
      <c r="Q17" s="420">
        <v>15782.91</v>
      </c>
      <c r="R17" s="420">
        <v>17238.099999999999</v>
      </c>
      <c r="S17" s="421">
        <v>0</v>
      </c>
      <c r="T17" s="421">
        <v>0</v>
      </c>
      <c r="U17" s="421">
        <v>0</v>
      </c>
      <c r="V17" s="420">
        <v>2571.91</v>
      </c>
      <c r="W17" s="420">
        <v>0</v>
      </c>
      <c r="X17" s="421">
        <v>0</v>
      </c>
      <c r="Y17" s="421">
        <v>0</v>
      </c>
      <c r="Z17" s="420">
        <v>0</v>
      </c>
      <c r="AA17" s="420">
        <v>0</v>
      </c>
      <c r="AB17" s="420">
        <v>0</v>
      </c>
      <c r="AC17" s="420">
        <v>0</v>
      </c>
      <c r="AD17" s="420">
        <v>0</v>
      </c>
      <c r="AE17" s="420">
        <v>0</v>
      </c>
      <c r="AF17" s="445">
        <v>0</v>
      </c>
      <c r="AG17" s="448">
        <v>0</v>
      </c>
      <c r="AH17" s="430">
        <f t="shared" si="0"/>
        <v>31164167.879999999</v>
      </c>
    </row>
    <row r="18" spans="1:34" s="413" customFormat="1" ht="15" customHeight="1">
      <c r="A18" s="431">
        <v>9</v>
      </c>
      <c r="B18" s="432">
        <f t="shared" si="1"/>
        <v>45260</v>
      </c>
      <c r="C18" s="442"/>
      <c r="D18" s="440"/>
      <c r="E18" s="440"/>
      <c r="F18" s="440"/>
      <c r="G18" s="440"/>
      <c r="H18" s="440"/>
      <c r="I18" s="440"/>
      <c r="J18" s="442"/>
      <c r="K18" s="420">
        <v>30816618.560000002</v>
      </c>
      <c r="L18" s="420">
        <v>489256.47000000003</v>
      </c>
      <c r="M18" s="420">
        <v>201545.09</v>
      </c>
      <c r="N18" s="420">
        <v>33275.760000000002</v>
      </c>
      <c r="O18" s="420">
        <v>32638.639999999999</v>
      </c>
      <c r="P18" s="420">
        <v>43556.61</v>
      </c>
      <c r="Q18" s="420">
        <v>45993.71</v>
      </c>
      <c r="R18" s="420">
        <v>42950.539999999994</v>
      </c>
      <c r="S18" s="421">
        <v>1218.24</v>
      </c>
      <c r="T18" s="421">
        <v>1350</v>
      </c>
      <c r="U18" s="421">
        <v>8338.4</v>
      </c>
      <c r="V18" s="420">
        <v>1.1299999999999999</v>
      </c>
      <c r="W18" s="420">
        <v>829.4</v>
      </c>
      <c r="X18" s="421">
        <v>0</v>
      </c>
      <c r="Y18" s="421">
        <v>21.18</v>
      </c>
      <c r="Z18" s="420">
        <v>0</v>
      </c>
      <c r="AA18" s="420">
        <v>0</v>
      </c>
      <c r="AB18" s="420">
        <v>3663</v>
      </c>
      <c r="AC18" s="420">
        <v>0</v>
      </c>
      <c r="AD18" s="420">
        <v>0</v>
      </c>
      <c r="AE18" s="420">
        <v>0</v>
      </c>
      <c r="AF18" s="445">
        <v>0</v>
      </c>
      <c r="AG18" s="448">
        <v>0</v>
      </c>
      <c r="AH18" s="430">
        <f t="shared" si="0"/>
        <v>31721256.729999997</v>
      </c>
    </row>
    <row r="19" spans="1:34" s="413" customFormat="1" ht="15" customHeight="1">
      <c r="A19" s="431">
        <v>10</v>
      </c>
      <c r="B19" s="432">
        <f t="shared" si="1"/>
        <v>45230</v>
      </c>
      <c r="C19" s="442"/>
      <c r="D19" s="440"/>
      <c r="E19" s="440"/>
      <c r="F19" s="440"/>
      <c r="G19" s="440"/>
      <c r="H19" s="440"/>
      <c r="I19" s="440"/>
      <c r="J19" s="440"/>
      <c r="K19" s="442"/>
      <c r="L19" s="420">
        <v>32151109.789999999</v>
      </c>
      <c r="M19" s="420">
        <v>514772.86000000004</v>
      </c>
      <c r="N19" s="420">
        <v>169158.22999999998</v>
      </c>
      <c r="O19" s="420">
        <v>98233.74</v>
      </c>
      <c r="P19" s="420">
        <v>206285.93000000002</v>
      </c>
      <c r="Q19" s="420">
        <v>126932.79</v>
      </c>
      <c r="R19" s="420">
        <v>122378.77</v>
      </c>
      <c r="S19" s="421">
        <v>541.99</v>
      </c>
      <c r="T19" s="421">
        <v>2117.96</v>
      </c>
      <c r="U19" s="421">
        <v>8.48</v>
      </c>
      <c r="V19" s="420">
        <v>1672.25</v>
      </c>
      <c r="W19" s="420">
        <v>28.05</v>
      </c>
      <c r="X19" s="421">
        <v>0</v>
      </c>
      <c r="Y19" s="421">
        <v>0</v>
      </c>
      <c r="Z19" s="420">
        <v>0</v>
      </c>
      <c r="AA19" s="420">
        <v>0</v>
      </c>
      <c r="AB19" s="420">
        <v>0</v>
      </c>
      <c r="AC19" s="420">
        <v>0</v>
      </c>
      <c r="AD19" s="420">
        <v>0</v>
      </c>
      <c r="AE19" s="420">
        <v>0</v>
      </c>
      <c r="AF19" s="445">
        <v>0</v>
      </c>
      <c r="AG19" s="448">
        <v>0</v>
      </c>
      <c r="AH19" s="430">
        <f t="shared" si="0"/>
        <v>33393240.839999996</v>
      </c>
    </row>
    <row r="20" spans="1:34" s="413" customFormat="1" ht="15" customHeight="1">
      <c r="A20" s="431">
        <v>11</v>
      </c>
      <c r="B20" s="432">
        <f t="shared" si="1"/>
        <v>45199</v>
      </c>
      <c r="C20" s="442"/>
      <c r="D20" s="440"/>
      <c r="E20" s="440"/>
      <c r="F20" s="440"/>
      <c r="G20" s="440"/>
      <c r="H20" s="440"/>
      <c r="I20" s="440"/>
      <c r="J20" s="440"/>
      <c r="K20" s="440"/>
      <c r="L20" s="442"/>
      <c r="M20" s="420">
        <v>28727500.629999999</v>
      </c>
      <c r="N20" s="420">
        <v>526194.03</v>
      </c>
      <c r="O20" s="420">
        <v>75283.48</v>
      </c>
      <c r="P20" s="420">
        <v>38961.99</v>
      </c>
      <c r="Q20" s="420">
        <v>65020.67</v>
      </c>
      <c r="R20" s="420">
        <v>19412.87</v>
      </c>
      <c r="S20" s="421">
        <v>504.1</v>
      </c>
      <c r="T20" s="421">
        <v>0</v>
      </c>
      <c r="U20" s="421">
        <v>1305.77</v>
      </c>
      <c r="V20" s="420">
        <v>0</v>
      </c>
      <c r="W20" s="420">
        <v>0</v>
      </c>
      <c r="X20" s="421">
        <v>0</v>
      </c>
      <c r="Y20" s="421">
        <v>0</v>
      </c>
      <c r="Z20" s="420">
        <v>0</v>
      </c>
      <c r="AA20" s="420">
        <v>0</v>
      </c>
      <c r="AB20" s="420">
        <v>0</v>
      </c>
      <c r="AC20" s="420">
        <v>0</v>
      </c>
      <c r="AD20" s="420">
        <v>0</v>
      </c>
      <c r="AE20" s="420">
        <v>0</v>
      </c>
      <c r="AF20" s="445">
        <v>0</v>
      </c>
      <c r="AG20" s="448">
        <v>0</v>
      </c>
      <c r="AH20" s="430">
        <f t="shared" si="0"/>
        <v>29454183.540000003</v>
      </c>
    </row>
    <row r="21" spans="1:34" s="413" customFormat="1" ht="15" customHeight="1">
      <c r="A21" s="431">
        <v>12</v>
      </c>
      <c r="B21" s="432">
        <f t="shared" si="1"/>
        <v>45169</v>
      </c>
      <c r="C21" s="442"/>
      <c r="D21" s="440"/>
      <c r="E21" s="440"/>
      <c r="F21" s="440"/>
      <c r="G21" s="440"/>
      <c r="H21" s="440"/>
      <c r="I21" s="440"/>
      <c r="J21" s="440"/>
      <c r="K21" s="440"/>
      <c r="L21" s="440"/>
      <c r="M21" s="442"/>
      <c r="N21" s="420">
        <v>31819657.5</v>
      </c>
      <c r="O21" s="420">
        <v>402504.89</v>
      </c>
      <c r="P21" s="420">
        <v>183772.72</v>
      </c>
      <c r="Q21" s="420">
        <v>27898.41</v>
      </c>
      <c r="R21" s="420">
        <v>20833.830000000002</v>
      </c>
      <c r="S21" s="421">
        <v>1716.1</v>
      </c>
      <c r="T21" s="421">
        <v>179.33</v>
      </c>
      <c r="U21" s="421">
        <v>4314.1000000000004</v>
      </c>
      <c r="V21" s="420">
        <v>24.13</v>
      </c>
      <c r="W21" s="420">
        <v>1272.5999999999999</v>
      </c>
      <c r="X21" s="421">
        <v>1362.23</v>
      </c>
      <c r="Y21" s="421">
        <v>1282.6300000000001</v>
      </c>
      <c r="Z21" s="420">
        <v>305.38</v>
      </c>
      <c r="AA21" s="420">
        <v>5.61</v>
      </c>
      <c r="AB21" s="420">
        <v>19193.169999999998</v>
      </c>
      <c r="AC21" s="420">
        <v>13929.27</v>
      </c>
      <c r="AD21" s="420">
        <v>0</v>
      </c>
      <c r="AE21" s="420">
        <v>0</v>
      </c>
      <c r="AF21" s="445">
        <v>0</v>
      </c>
      <c r="AG21" s="448">
        <v>2016.1</v>
      </c>
      <c r="AH21" s="430">
        <f t="shared" si="0"/>
        <v>32500268</v>
      </c>
    </row>
    <row r="22" spans="1:34" s="413" customFormat="1" ht="15" customHeight="1">
      <c r="A22" s="431">
        <v>13</v>
      </c>
      <c r="B22" s="432">
        <f t="shared" si="1"/>
        <v>45138</v>
      </c>
      <c r="C22" s="442"/>
      <c r="D22" s="440"/>
      <c r="E22" s="440"/>
      <c r="F22" s="440"/>
      <c r="G22" s="440"/>
      <c r="H22" s="440"/>
      <c r="I22" s="440"/>
      <c r="J22" s="440"/>
      <c r="K22" s="440"/>
      <c r="L22" s="440"/>
      <c r="M22" s="440"/>
      <c r="N22" s="442"/>
      <c r="O22" s="420">
        <v>29175238.509999998</v>
      </c>
      <c r="P22" s="420">
        <v>315152.85000000003</v>
      </c>
      <c r="Q22" s="420">
        <v>119794.19</v>
      </c>
      <c r="R22" s="420">
        <v>110567.54</v>
      </c>
      <c r="S22" s="421">
        <v>4906.47</v>
      </c>
      <c r="T22" s="421">
        <v>7560.01</v>
      </c>
      <c r="U22" s="421">
        <v>1337.86</v>
      </c>
      <c r="V22" s="420">
        <v>-3774.87</v>
      </c>
      <c r="W22" s="420">
        <v>-5111.5200000000004</v>
      </c>
      <c r="X22" s="421">
        <v>2852.51</v>
      </c>
      <c r="Y22" s="421">
        <v>0</v>
      </c>
      <c r="Z22" s="420">
        <v>0</v>
      </c>
      <c r="AA22" s="420">
        <v>0</v>
      </c>
      <c r="AB22" s="420">
        <v>0</v>
      </c>
      <c r="AC22" s="420">
        <v>0</v>
      </c>
      <c r="AD22" s="420">
        <v>0</v>
      </c>
      <c r="AE22" s="420">
        <v>0</v>
      </c>
      <c r="AF22" s="445">
        <v>0</v>
      </c>
      <c r="AG22" s="448">
        <v>50</v>
      </c>
      <c r="AH22" s="430">
        <f t="shared" si="0"/>
        <v>29728573.550000001</v>
      </c>
    </row>
    <row r="23" spans="1:34" s="413" customFormat="1" ht="15" customHeight="1">
      <c r="A23" s="431">
        <v>14</v>
      </c>
      <c r="B23" s="432">
        <f t="shared" si="1"/>
        <v>45107</v>
      </c>
      <c r="C23" s="442"/>
      <c r="D23" s="440"/>
      <c r="E23" s="440"/>
      <c r="F23" s="440"/>
      <c r="G23" s="440"/>
      <c r="H23" s="440"/>
      <c r="I23" s="440"/>
      <c r="J23" s="440"/>
      <c r="K23" s="440"/>
      <c r="L23" s="440"/>
      <c r="M23" s="440"/>
      <c r="N23" s="440"/>
      <c r="O23" s="442"/>
      <c r="P23" s="420">
        <v>29901528.779999997</v>
      </c>
      <c r="Q23" s="420">
        <v>425994.72</v>
      </c>
      <c r="R23" s="420">
        <v>184982.32</v>
      </c>
      <c r="S23" s="421">
        <v>14146.72</v>
      </c>
      <c r="T23" s="421">
        <v>10176.19</v>
      </c>
      <c r="U23" s="421">
        <v>4315.3599999999997</v>
      </c>
      <c r="V23" s="420">
        <v>1535.31</v>
      </c>
      <c r="W23" s="420">
        <v>911.36</v>
      </c>
      <c r="X23" s="421">
        <v>1431.46</v>
      </c>
      <c r="Y23" s="421">
        <v>184.68</v>
      </c>
      <c r="Z23" s="420">
        <v>1387.86</v>
      </c>
      <c r="AA23" s="420">
        <v>1298.24</v>
      </c>
      <c r="AB23" s="420">
        <v>241.22</v>
      </c>
      <c r="AC23" s="420">
        <v>241.22</v>
      </c>
      <c r="AD23" s="420">
        <v>0</v>
      </c>
      <c r="AE23" s="420">
        <v>0</v>
      </c>
      <c r="AF23" s="445">
        <v>0</v>
      </c>
      <c r="AG23" s="448">
        <v>1435.36</v>
      </c>
      <c r="AH23" s="430">
        <f t="shared" si="0"/>
        <v>30549810.79999999</v>
      </c>
    </row>
    <row r="24" spans="1:34" s="413" customFormat="1" ht="15" customHeight="1">
      <c r="A24" s="431">
        <v>15</v>
      </c>
      <c r="B24" s="432">
        <f t="shared" si="1"/>
        <v>45077</v>
      </c>
      <c r="C24" s="442"/>
      <c r="D24" s="440"/>
      <c r="E24" s="440"/>
      <c r="F24" s="440"/>
      <c r="G24" s="440"/>
      <c r="H24" s="440"/>
      <c r="I24" s="440"/>
      <c r="J24" s="440"/>
      <c r="K24" s="440"/>
      <c r="L24" s="440"/>
      <c r="M24" s="440"/>
      <c r="N24" s="440"/>
      <c r="O24" s="442"/>
      <c r="P24" s="442"/>
      <c r="Q24" s="420">
        <v>30035958.489999998</v>
      </c>
      <c r="R24" s="420">
        <v>194722.87</v>
      </c>
      <c r="S24" s="421">
        <v>128415.47</v>
      </c>
      <c r="T24" s="421">
        <v>28624.61</v>
      </c>
      <c r="U24" s="421">
        <v>15746.26</v>
      </c>
      <c r="V24" s="420">
        <v>11807.43</v>
      </c>
      <c r="W24" s="420">
        <v>469.28</v>
      </c>
      <c r="X24" s="421">
        <v>8292.17</v>
      </c>
      <c r="Y24" s="421">
        <v>5092.95</v>
      </c>
      <c r="Z24" s="420">
        <v>-3782.01</v>
      </c>
      <c r="AA24" s="420">
        <v>0</v>
      </c>
      <c r="AB24" s="420">
        <v>1813.77</v>
      </c>
      <c r="AC24" s="420">
        <v>0</v>
      </c>
      <c r="AD24" s="420">
        <v>647.15</v>
      </c>
      <c r="AE24" s="420">
        <v>0</v>
      </c>
      <c r="AF24" s="445">
        <v>0</v>
      </c>
      <c r="AG24" s="448">
        <v>750</v>
      </c>
      <c r="AH24" s="430">
        <f t="shared" si="0"/>
        <v>30428558.439999998</v>
      </c>
    </row>
    <row r="25" spans="1:34" s="413" customFormat="1" ht="15" customHeight="1">
      <c r="A25" s="431">
        <v>16</v>
      </c>
      <c r="B25" s="432">
        <f t="shared" si="1"/>
        <v>45046</v>
      </c>
      <c r="C25" s="442"/>
      <c r="D25" s="440"/>
      <c r="E25" s="440"/>
      <c r="F25" s="440"/>
      <c r="G25" s="440"/>
      <c r="H25" s="440"/>
      <c r="I25" s="440"/>
      <c r="J25" s="440"/>
      <c r="K25" s="440"/>
      <c r="L25" s="440"/>
      <c r="M25" s="440"/>
      <c r="N25" s="440"/>
      <c r="O25" s="441"/>
      <c r="P25" s="440"/>
      <c r="Q25" s="442"/>
      <c r="R25" s="420">
        <v>27969449.020000003</v>
      </c>
      <c r="S25" s="421">
        <v>594312.89999999991</v>
      </c>
      <c r="T25" s="421">
        <v>56943.82</v>
      </c>
      <c r="U25" s="421">
        <v>33327.730000000003</v>
      </c>
      <c r="V25" s="420">
        <v>12298.41</v>
      </c>
      <c r="W25" s="420">
        <v>13940.46</v>
      </c>
      <c r="X25" s="421">
        <v>2583.25</v>
      </c>
      <c r="Y25" s="421">
        <v>1223.4000000000001</v>
      </c>
      <c r="Z25" s="420">
        <v>0</v>
      </c>
      <c r="AA25" s="420">
        <v>1630.55</v>
      </c>
      <c r="AB25" s="420">
        <v>11.4</v>
      </c>
      <c r="AC25" s="420">
        <v>105.75</v>
      </c>
      <c r="AD25" s="420">
        <v>998.07</v>
      </c>
      <c r="AE25" s="420">
        <v>22859.78</v>
      </c>
      <c r="AF25" s="445">
        <v>22859.8</v>
      </c>
      <c r="AG25" s="448">
        <v>4247</v>
      </c>
      <c r="AH25" s="430">
        <f t="shared" si="0"/>
        <v>28736791.340000004</v>
      </c>
    </row>
    <row r="26" spans="1:34" s="413" customFormat="1" ht="15" customHeight="1">
      <c r="A26" s="431">
        <v>17</v>
      </c>
      <c r="B26" s="432">
        <f t="shared" si="1"/>
        <v>45016</v>
      </c>
      <c r="C26" s="442"/>
      <c r="D26" s="440"/>
      <c r="E26" s="440"/>
      <c r="F26" s="440"/>
      <c r="G26" s="440"/>
      <c r="H26" s="440"/>
      <c r="I26" s="440"/>
      <c r="J26" s="440"/>
      <c r="K26" s="440"/>
      <c r="L26" s="440"/>
      <c r="M26" s="440"/>
      <c r="N26" s="440"/>
      <c r="O26" s="441"/>
      <c r="P26" s="440"/>
      <c r="Q26" s="440"/>
      <c r="R26" s="442"/>
      <c r="S26" s="421">
        <v>30187340.459999997</v>
      </c>
      <c r="T26" s="421">
        <v>599710.08000000007</v>
      </c>
      <c r="U26" s="421">
        <v>162990.59</v>
      </c>
      <c r="V26" s="420">
        <v>73089.450000000012</v>
      </c>
      <c r="W26" s="420">
        <v>14716.060000000001</v>
      </c>
      <c r="X26" s="421">
        <v>7199.3099999999995</v>
      </c>
      <c r="Y26" s="421">
        <v>3853.46</v>
      </c>
      <c r="Z26" s="420">
        <v>6359.4699999999993</v>
      </c>
      <c r="AA26" s="420">
        <v>36772.07</v>
      </c>
      <c r="AB26" s="420">
        <v>71958.52</v>
      </c>
      <c r="AC26" s="420">
        <v>1936.11</v>
      </c>
      <c r="AD26" s="420">
        <v>12184.31</v>
      </c>
      <c r="AE26" s="420">
        <v>2279.92</v>
      </c>
      <c r="AF26" s="451">
        <v>3116.95</v>
      </c>
      <c r="AG26" s="448">
        <v>1945.7</v>
      </c>
      <c r="AH26" s="430">
        <f t="shared" si="0"/>
        <v>31185452.459999993</v>
      </c>
    </row>
    <row r="27" spans="1:34" s="413" customFormat="1" ht="15" customHeight="1">
      <c r="A27" s="431">
        <v>18</v>
      </c>
      <c r="B27" s="432">
        <f t="shared" si="1"/>
        <v>44985</v>
      </c>
      <c r="C27" s="442"/>
      <c r="D27" s="440"/>
      <c r="E27" s="440"/>
      <c r="F27" s="440"/>
      <c r="G27" s="440"/>
      <c r="H27" s="440"/>
      <c r="I27" s="440"/>
      <c r="J27" s="440"/>
      <c r="K27" s="440"/>
      <c r="L27" s="440"/>
      <c r="M27" s="440"/>
      <c r="N27" s="440"/>
      <c r="O27" s="441"/>
      <c r="P27" s="440"/>
      <c r="Q27" s="441"/>
      <c r="R27" s="440"/>
      <c r="S27" s="442"/>
      <c r="T27" s="421">
        <v>25941472.810000002</v>
      </c>
      <c r="U27" s="421">
        <v>505741.69</v>
      </c>
      <c r="V27" s="420">
        <v>112418.03</v>
      </c>
      <c r="W27" s="420">
        <v>31088.61</v>
      </c>
      <c r="X27" s="421">
        <v>7618.91</v>
      </c>
      <c r="Y27" s="421">
        <v>9001.68</v>
      </c>
      <c r="Z27" s="420">
        <v>10252.700000000001</v>
      </c>
      <c r="AA27" s="420">
        <v>8239.2900000000009</v>
      </c>
      <c r="AB27" s="420">
        <v>9538.2800000000007</v>
      </c>
      <c r="AC27" s="420">
        <v>1153.76</v>
      </c>
      <c r="AD27" s="420">
        <v>-10299.219999999999</v>
      </c>
      <c r="AE27" s="420">
        <v>140</v>
      </c>
      <c r="AF27" s="445">
        <v>0</v>
      </c>
      <c r="AG27" s="452">
        <v>-215.01999999999998</v>
      </c>
      <c r="AH27" s="430">
        <f t="shared" si="0"/>
        <v>26626151.520000007</v>
      </c>
    </row>
    <row r="28" spans="1:34" s="413" customFormat="1" ht="15" customHeight="1">
      <c r="A28" s="431">
        <v>19</v>
      </c>
      <c r="B28" s="432">
        <f t="shared" si="1"/>
        <v>44957</v>
      </c>
      <c r="C28" s="442"/>
      <c r="D28" s="440"/>
      <c r="E28" s="440"/>
      <c r="F28" s="440"/>
      <c r="G28" s="440"/>
      <c r="H28" s="440"/>
      <c r="I28" s="440"/>
      <c r="J28" s="440"/>
      <c r="K28" s="440"/>
      <c r="L28" s="440"/>
      <c r="M28" s="440"/>
      <c r="N28" s="440"/>
      <c r="O28" s="441"/>
      <c r="P28" s="440"/>
      <c r="Q28" s="441"/>
      <c r="R28" s="440"/>
      <c r="S28" s="440"/>
      <c r="T28" s="442"/>
      <c r="U28" s="421">
        <v>29227516.43</v>
      </c>
      <c r="V28" s="420">
        <v>397160.2</v>
      </c>
      <c r="W28" s="420">
        <v>165782.26999999999</v>
      </c>
      <c r="X28" s="421">
        <v>27623.38</v>
      </c>
      <c r="Y28" s="421">
        <v>2564.42</v>
      </c>
      <c r="Z28" s="420">
        <v>38918.44</v>
      </c>
      <c r="AA28" s="420">
        <v>-2423.75</v>
      </c>
      <c r="AB28" s="420">
        <v>467.3</v>
      </c>
      <c r="AC28" s="420">
        <v>15306.95</v>
      </c>
      <c r="AD28" s="420">
        <v>30.86</v>
      </c>
      <c r="AE28" s="420">
        <v>1928.68</v>
      </c>
      <c r="AF28" s="445">
        <v>130.86000000000001</v>
      </c>
      <c r="AG28" s="449">
        <v>4844.4400000000005</v>
      </c>
      <c r="AH28" s="430">
        <f t="shared" si="0"/>
        <v>29879850.48</v>
      </c>
    </row>
    <row r="29" spans="1:34" s="413" customFormat="1" ht="15" customHeight="1">
      <c r="A29" s="431">
        <v>20</v>
      </c>
      <c r="B29" s="432">
        <f t="shared" si="1"/>
        <v>44926</v>
      </c>
      <c r="C29" s="442"/>
      <c r="D29" s="440"/>
      <c r="E29" s="440"/>
      <c r="F29" s="440"/>
      <c r="G29" s="440"/>
      <c r="H29" s="440"/>
      <c r="I29" s="440"/>
      <c r="J29" s="440"/>
      <c r="K29" s="440"/>
      <c r="L29" s="440"/>
      <c r="M29" s="440"/>
      <c r="N29" s="440"/>
      <c r="O29" s="441"/>
      <c r="P29" s="440"/>
      <c r="Q29" s="441"/>
      <c r="R29" s="440"/>
      <c r="S29" s="441"/>
      <c r="T29" s="440"/>
      <c r="U29" s="442"/>
      <c r="V29" s="420">
        <v>26636406.860000003</v>
      </c>
      <c r="W29" s="420">
        <v>328960.84000000003</v>
      </c>
      <c r="X29" s="421">
        <v>147823.89000000001</v>
      </c>
      <c r="Y29" s="421">
        <v>24285.9</v>
      </c>
      <c r="Z29" s="420">
        <v>9441.67</v>
      </c>
      <c r="AA29" s="420">
        <v>-2572.59</v>
      </c>
      <c r="AB29" s="420">
        <v>3910.43</v>
      </c>
      <c r="AC29" s="420">
        <v>498.97</v>
      </c>
      <c r="AD29" s="420">
        <v>906.16</v>
      </c>
      <c r="AE29" s="420">
        <v>68.08</v>
      </c>
      <c r="AF29" s="445">
        <v>1042</v>
      </c>
      <c r="AG29" s="448">
        <v>469.89</v>
      </c>
      <c r="AH29" s="430">
        <f t="shared" si="0"/>
        <v>27151242.100000001</v>
      </c>
    </row>
    <row r="30" spans="1:34" s="413" customFormat="1" ht="15" customHeight="1">
      <c r="A30" s="431">
        <v>21</v>
      </c>
      <c r="B30" s="432">
        <f t="shared" si="1"/>
        <v>44895</v>
      </c>
      <c r="C30" s="442"/>
      <c r="D30" s="440"/>
      <c r="E30" s="440"/>
      <c r="F30" s="440"/>
      <c r="G30" s="440"/>
      <c r="H30" s="440"/>
      <c r="I30" s="440"/>
      <c r="J30" s="440"/>
      <c r="K30" s="440"/>
      <c r="L30" s="440"/>
      <c r="M30" s="440"/>
      <c r="N30" s="440"/>
      <c r="O30" s="441"/>
      <c r="P30" s="440"/>
      <c r="Q30" s="441"/>
      <c r="R30" s="440"/>
      <c r="S30" s="441"/>
      <c r="T30" s="441"/>
      <c r="U30" s="441"/>
      <c r="V30" s="440"/>
      <c r="W30" s="420">
        <v>26364625.299999997</v>
      </c>
      <c r="X30" s="421">
        <v>300946.69</v>
      </c>
      <c r="Y30" s="421">
        <v>130787.36</v>
      </c>
      <c r="Z30" s="420">
        <v>21519.119999999999</v>
      </c>
      <c r="AA30" s="420">
        <v>14262.949999999999</v>
      </c>
      <c r="AB30" s="420">
        <v>12933.58</v>
      </c>
      <c r="AC30" s="420">
        <v>1135.78</v>
      </c>
      <c r="AD30" s="420">
        <v>178.43</v>
      </c>
      <c r="AE30" s="420">
        <v>0</v>
      </c>
      <c r="AF30" s="445">
        <v>999.28</v>
      </c>
      <c r="AG30" s="448">
        <v>5921.67</v>
      </c>
      <c r="AH30" s="430">
        <f t="shared" si="0"/>
        <v>26853310.16</v>
      </c>
    </row>
    <row r="31" spans="1:34" s="413" customFormat="1" ht="15" customHeight="1">
      <c r="A31" s="431">
        <v>22</v>
      </c>
      <c r="B31" s="432">
        <f t="shared" si="1"/>
        <v>44865</v>
      </c>
      <c r="C31" s="442"/>
      <c r="D31" s="440"/>
      <c r="E31" s="440"/>
      <c r="F31" s="440"/>
      <c r="G31" s="440"/>
      <c r="H31" s="440"/>
      <c r="I31" s="440"/>
      <c r="J31" s="440"/>
      <c r="K31" s="440"/>
      <c r="L31" s="440"/>
      <c r="M31" s="440"/>
      <c r="N31" s="440"/>
      <c r="O31" s="441"/>
      <c r="P31" s="440"/>
      <c r="Q31" s="441"/>
      <c r="R31" s="440"/>
      <c r="S31" s="441"/>
      <c r="T31" s="441"/>
      <c r="U31" s="441"/>
      <c r="V31" s="440"/>
      <c r="W31" s="440"/>
      <c r="X31" s="421">
        <v>26401331.440000001</v>
      </c>
      <c r="Y31" s="421">
        <v>336327.36</v>
      </c>
      <c r="Z31" s="420">
        <v>150135.69</v>
      </c>
      <c r="AA31" s="420">
        <v>18418.27</v>
      </c>
      <c r="AB31" s="420">
        <v>5596.99</v>
      </c>
      <c r="AC31" s="420">
        <v>10573.55</v>
      </c>
      <c r="AD31" s="420">
        <v>7887.24</v>
      </c>
      <c r="AE31" s="420">
        <v>4041.69</v>
      </c>
      <c r="AF31" s="445">
        <v>3778.63</v>
      </c>
      <c r="AG31" s="448">
        <v>-14914.7</v>
      </c>
      <c r="AH31" s="430">
        <f t="shared" si="0"/>
        <v>26923176.16</v>
      </c>
    </row>
    <row r="32" spans="1:34" s="413" customFormat="1" ht="15" customHeight="1">
      <c r="A32" s="431">
        <v>23</v>
      </c>
      <c r="B32" s="432">
        <f t="shared" si="1"/>
        <v>44834</v>
      </c>
      <c r="C32" s="442"/>
      <c r="D32" s="440"/>
      <c r="E32" s="440"/>
      <c r="F32" s="440"/>
      <c r="G32" s="440"/>
      <c r="H32" s="440"/>
      <c r="I32" s="440"/>
      <c r="J32" s="440"/>
      <c r="K32" s="440"/>
      <c r="L32" s="440"/>
      <c r="M32" s="440"/>
      <c r="N32" s="440"/>
      <c r="O32" s="441"/>
      <c r="P32" s="440"/>
      <c r="Q32" s="441"/>
      <c r="R32" s="440"/>
      <c r="S32" s="441"/>
      <c r="T32" s="441"/>
      <c r="U32" s="441"/>
      <c r="V32" s="440"/>
      <c r="W32" s="441"/>
      <c r="X32" s="440"/>
      <c r="Y32" s="421">
        <v>26172159.439999998</v>
      </c>
      <c r="Z32" s="420">
        <v>400762.77</v>
      </c>
      <c r="AA32" s="420">
        <v>71293.37</v>
      </c>
      <c r="AB32" s="420">
        <v>124613.27</v>
      </c>
      <c r="AC32" s="420">
        <v>24670.61</v>
      </c>
      <c r="AD32" s="420">
        <v>1261.05</v>
      </c>
      <c r="AE32" s="420">
        <v>5897.4900000000007</v>
      </c>
      <c r="AF32" s="445">
        <v>2053.0100000000002</v>
      </c>
      <c r="AG32" s="448">
        <v>-1639.37</v>
      </c>
      <c r="AH32" s="430">
        <f t="shared" si="0"/>
        <v>26801071.639999997</v>
      </c>
    </row>
    <row r="33" spans="1:79" s="413" customFormat="1" ht="15" customHeight="1">
      <c r="A33" s="431">
        <v>24</v>
      </c>
      <c r="B33" s="432">
        <f t="shared" si="1"/>
        <v>44804</v>
      </c>
      <c r="C33" s="442"/>
      <c r="D33" s="440"/>
      <c r="E33" s="440"/>
      <c r="F33" s="440"/>
      <c r="G33" s="440"/>
      <c r="H33" s="440"/>
      <c r="I33" s="440"/>
      <c r="J33" s="440"/>
      <c r="K33" s="440"/>
      <c r="L33" s="440"/>
      <c r="M33" s="440"/>
      <c r="N33" s="440"/>
      <c r="O33" s="441"/>
      <c r="P33" s="440"/>
      <c r="Q33" s="441"/>
      <c r="R33" s="440"/>
      <c r="S33" s="441"/>
      <c r="T33" s="441"/>
      <c r="U33" s="441"/>
      <c r="V33" s="440"/>
      <c r="W33" s="441"/>
      <c r="X33" s="441"/>
      <c r="Y33" s="440"/>
      <c r="Z33" s="420">
        <v>27439803.73</v>
      </c>
      <c r="AA33" s="420">
        <v>270149.88</v>
      </c>
      <c r="AB33" s="420">
        <v>123418.47</v>
      </c>
      <c r="AC33" s="420">
        <v>35314.04</v>
      </c>
      <c r="AD33" s="420">
        <v>21189</v>
      </c>
      <c r="AE33" s="420">
        <v>5619.56</v>
      </c>
      <c r="AF33" s="445">
        <v>-194.92</v>
      </c>
      <c r="AG33" s="448">
        <v>69739.529999999984</v>
      </c>
      <c r="AH33" s="430">
        <f t="shared" si="0"/>
        <v>27965039.289999995</v>
      </c>
    </row>
    <row r="34" spans="1:79" s="413" customFormat="1" ht="15" customHeight="1">
      <c r="A34" s="431">
        <v>25</v>
      </c>
      <c r="B34" s="432">
        <f t="shared" si="1"/>
        <v>44773</v>
      </c>
      <c r="C34" s="442"/>
      <c r="D34" s="440"/>
      <c r="E34" s="440"/>
      <c r="F34" s="440"/>
      <c r="G34" s="440"/>
      <c r="H34" s="440"/>
      <c r="I34" s="440"/>
      <c r="J34" s="440"/>
      <c r="K34" s="440"/>
      <c r="L34" s="440"/>
      <c r="M34" s="440"/>
      <c r="N34" s="440"/>
      <c r="O34" s="441"/>
      <c r="P34" s="440"/>
      <c r="Q34" s="441"/>
      <c r="R34" s="440"/>
      <c r="S34" s="441"/>
      <c r="T34" s="441"/>
      <c r="U34" s="441"/>
      <c r="V34" s="440"/>
      <c r="W34" s="441"/>
      <c r="X34" s="441"/>
      <c r="Y34" s="441"/>
      <c r="Z34" s="440"/>
      <c r="AA34" s="420">
        <v>25846252.759999998</v>
      </c>
      <c r="AB34" s="420">
        <v>191668.75999999998</v>
      </c>
      <c r="AC34" s="420">
        <v>37523.78</v>
      </c>
      <c r="AD34" s="420">
        <v>6775.91</v>
      </c>
      <c r="AE34" s="420">
        <v>3336.96</v>
      </c>
      <c r="AF34" s="445">
        <v>3526</v>
      </c>
      <c r="AG34" s="448">
        <v>51771.78</v>
      </c>
      <c r="AH34" s="430">
        <f t="shared" si="0"/>
        <v>26140855.950000003</v>
      </c>
    </row>
    <row r="35" spans="1:79" s="413" customFormat="1" ht="15" customHeight="1">
      <c r="A35" s="431">
        <v>26</v>
      </c>
      <c r="B35" s="432">
        <f t="shared" si="1"/>
        <v>44742</v>
      </c>
      <c r="C35" s="442"/>
      <c r="D35" s="440"/>
      <c r="E35" s="440"/>
      <c r="F35" s="440"/>
      <c r="G35" s="440"/>
      <c r="H35" s="440"/>
      <c r="I35" s="440"/>
      <c r="J35" s="440"/>
      <c r="K35" s="440"/>
      <c r="L35" s="440"/>
      <c r="M35" s="440"/>
      <c r="N35" s="440"/>
      <c r="O35" s="441"/>
      <c r="P35" s="440"/>
      <c r="Q35" s="441"/>
      <c r="R35" s="440"/>
      <c r="S35" s="441"/>
      <c r="T35" s="441"/>
      <c r="U35" s="441"/>
      <c r="V35" s="440"/>
      <c r="W35" s="441"/>
      <c r="X35" s="441"/>
      <c r="Y35" s="441"/>
      <c r="Z35" s="440"/>
      <c r="AA35" s="440"/>
      <c r="AB35" s="420">
        <v>26151941.009999998</v>
      </c>
      <c r="AC35" s="420">
        <v>394218.57</v>
      </c>
      <c r="AD35" s="420">
        <v>97941.01</v>
      </c>
      <c r="AE35" s="420">
        <v>14662.06</v>
      </c>
      <c r="AF35" s="445">
        <v>4969.5</v>
      </c>
      <c r="AG35" s="448">
        <v>54940.899999999994</v>
      </c>
      <c r="AH35" s="430">
        <f t="shared" si="0"/>
        <v>26718673.049999997</v>
      </c>
    </row>
    <row r="36" spans="1:79" s="413" customFormat="1" ht="15" customHeight="1">
      <c r="A36" s="431">
        <v>27</v>
      </c>
      <c r="B36" s="432">
        <f t="shared" si="1"/>
        <v>44712</v>
      </c>
      <c r="C36" s="442"/>
      <c r="D36" s="440"/>
      <c r="E36" s="440"/>
      <c r="F36" s="440"/>
      <c r="G36" s="440"/>
      <c r="H36" s="440"/>
      <c r="I36" s="440"/>
      <c r="J36" s="440"/>
      <c r="K36" s="440"/>
      <c r="L36" s="440"/>
      <c r="M36" s="440"/>
      <c r="N36" s="440"/>
      <c r="O36" s="441"/>
      <c r="P36" s="440"/>
      <c r="Q36" s="441"/>
      <c r="R36" s="440"/>
      <c r="S36" s="441"/>
      <c r="T36" s="441"/>
      <c r="U36" s="441"/>
      <c r="V36" s="440"/>
      <c r="W36" s="441"/>
      <c r="X36" s="441"/>
      <c r="Y36" s="441"/>
      <c r="Z36" s="440"/>
      <c r="AA36" s="441"/>
      <c r="AB36" s="440"/>
      <c r="AC36" s="420">
        <v>25244484.539999999</v>
      </c>
      <c r="AD36" s="420">
        <v>320327.50999999995</v>
      </c>
      <c r="AE36" s="420">
        <v>110785.91</v>
      </c>
      <c r="AF36" s="445">
        <v>37446.129999999997</v>
      </c>
      <c r="AG36" s="448">
        <v>104875.51999999999</v>
      </c>
      <c r="AH36" s="430">
        <f t="shared" si="0"/>
        <v>25817919.609999999</v>
      </c>
    </row>
    <row r="37" spans="1:79" s="413" customFormat="1" ht="15" customHeight="1">
      <c r="A37" s="431">
        <v>28</v>
      </c>
      <c r="B37" s="432">
        <f t="shared" si="1"/>
        <v>44681</v>
      </c>
      <c r="C37" s="442"/>
      <c r="D37" s="440"/>
      <c r="E37" s="440"/>
      <c r="F37" s="440"/>
      <c r="G37" s="440"/>
      <c r="H37" s="440"/>
      <c r="I37" s="440"/>
      <c r="J37" s="440"/>
      <c r="K37" s="440"/>
      <c r="L37" s="440"/>
      <c r="M37" s="440"/>
      <c r="N37" s="440"/>
      <c r="O37" s="441"/>
      <c r="P37" s="440"/>
      <c r="Q37" s="441"/>
      <c r="R37" s="440"/>
      <c r="S37" s="441"/>
      <c r="T37" s="441"/>
      <c r="U37" s="441"/>
      <c r="V37" s="440"/>
      <c r="W37" s="441"/>
      <c r="X37" s="441"/>
      <c r="Y37" s="441"/>
      <c r="Z37" s="440"/>
      <c r="AA37" s="441"/>
      <c r="AB37" s="440"/>
      <c r="AC37" s="440"/>
      <c r="AD37" s="420">
        <v>24433413.98</v>
      </c>
      <c r="AE37" s="420">
        <v>472613.83</v>
      </c>
      <c r="AF37" s="445">
        <v>61260.280000000006</v>
      </c>
      <c r="AG37" s="448">
        <v>50716.36</v>
      </c>
      <c r="AH37" s="430">
        <f t="shared" si="0"/>
        <v>25018004.449999999</v>
      </c>
    </row>
    <row r="38" spans="1:79" s="413" customFormat="1" ht="15" customHeight="1">
      <c r="A38" s="431">
        <v>29</v>
      </c>
      <c r="B38" s="432">
        <f t="shared" si="1"/>
        <v>44651</v>
      </c>
      <c r="C38" s="442"/>
      <c r="D38" s="440"/>
      <c r="E38" s="440"/>
      <c r="F38" s="440"/>
      <c r="G38" s="440"/>
      <c r="H38" s="440"/>
      <c r="I38" s="440"/>
      <c r="J38" s="440"/>
      <c r="K38" s="440"/>
      <c r="L38" s="440"/>
      <c r="M38" s="440"/>
      <c r="N38" s="440"/>
      <c r="O38" s="441"/>
      <c r="P38" s="440"/>
      <c r="Q38" s="441"/>
      <c r="R38" s="440"/>
      <c r="S38" s="441"/>
      <c r="T38" s="441"/>
      <c r="U38" s="441"/>
      <c r="V38" s="440"/>
      <c r="W38" s="441"/>
      <c r="X38" s="441"/>
      <c r="Y38" s="441"/>
      <c r="Z38" s="440"/>
      <c r="AA38" s="441"/>
      <c r="AB38" s="440"/>
      <c r="AC38" s="440"/>
      <c r="AD38" s="440"/>
      <c r="AE38" s="420">
        <v>25986426.84</v>
      </c>
      <c r="AF38" s="445">
        <v>405269.44</v>
      </c>
      <c r="AG38" s="448">
        <v>165306.23999999999</v>
      </c>
      <c r="AH38" s="430">
        <f t="shared" si="0"/>
        <v>26557002.52</v>
      </c>
    </row>
    <row r="39" spans="1:79" s="413" customFormat="1" ht="15" customHeight="1">
      <c r="A39" s="431">
        <v>30</v>
      </c>
      <c r="B39" s="432">
        <f t="shared" si="1"/>
        <v>44620</v>
      </c>
      <c r="C39" s="442"/>
      <c r="D39" s="440"/>
      <c r="E39" s="440"/>
      <c r="F39" s="440"/>
      <c r="G39" s="440"/>
      <c r="H39" s="440"/>
      <c r="I39" s="440"/>
      <c r="J39" s="440"/>
      <c r="K39" s="440"/>
      <c r="L39" s="440"/>
      <c r="M39" s="440"/>
      <c r="N39" s="440"/>
      <c r="O39" s="441"/>
      <c r="P39" s="440"/>
      <c r="Q39" s="441"/>
      <c r="R39" s="440"/>
      <c r="S39" s="441"/>
      <c r="T39" s="441"/>
      <c r="U39" s="441"/>
      <c r="V39" s="440"/>
      <c r="W39" s="441"/>
      <c r="X39" s="441"/>
      <c r="Y39" s="441"/>
      <c r="Z39" s="440"/>
      <c r="AA39" s="441"/>
      <c r="AB39" s="440"/>
      <c r="AC39" s="440"/>
      <c r="AD39" s="440"/>
      <c r="AE39" s="440"/>
      <c r="AF39" s="445">
        <v>22087624.030000001</v>
      </c>
      <c r="AG39" s="448">
        <v>532209.41</v>
      </c>
      <c r="AH39" s="430">
        <f>SUM(C39:AG39)</f>
        <v>22619833.440000001</v>
      </c>
    </row>
    <row r="40" spans="1:79" s="413" customFormat="1" ht="31.35" customHeight="1" thickBot="1">
      <c r="A40" s="431">
        <v>31</v>
      </c>
      <c r="B40" s="432" t="s">
        <v>1580</v>
      </c>
      <c r="C40" s="454"/>
      <c r="D40" s="442"/>
      <c r="E40" s="440"/>
      <c r="F40" s="440"/>
      <c r="G40" s="440"/>
      <c r="H40" s="440"/>
      <c r="I40" s="440"/>
      <c r="J40" s="440"/>
      <c r="K40" s="440"/>
      <c r="L40" s="440"/>
      <c r="M40" s="440"/>
      <c r="N40" s="440"/>
      <c r="O40" s="440"/>
      <c r="P40" s="441"/>
      <c r="Q40" s="440"/>
      <c r="R40" s="441"/>
      <c r="S40" s="440"/>
      <c r="T40" s="441"/>
      <c r="U40" s="441"/>
      <c r="V40" s="441"/>
      <c r="W40" s="440"/>
      <c r="X40" s="441"/>
      <c r="Y40" s="441"/>
      <c r="Z40" s="441"/>
      <c r="AA40" s="440"/>
      <c r="AB40" s="441"/>
      <c r="AC40" s="440"/>
      <c r="AD40" s="440"/>
      <c r="AE40" s="440"/>
      <c r="AF40" s="461"/>
      <c r="AG40" s="447">
        <v>307822663.27999991</v>
      </c>
      <c r="AH40" s="430">
        <f>SUM(C40:AG40)</f>
        <v>307822663.27999991</v>
      </c>
    </row>
    <row r="41" spans="1:79" s="413" customFormat="1" ht="40.35" customHeight="1">
      <c r="A41" s="951">
        <v>32</v>
      </c>
      <c r="B41" s="952" t="s">
        <v>1582</v>
      </c>
      <c r="C41" s="953">
        <f>SUM(C10:C40)</f>
        <v>35053362.450000003</v>
      </c>
      <c r="D41" s="953">
        <f>SUM(D10:D40)</f>
        <v>30778095.93</v>
      </c>
      <c r="E41" s="953">
        <f t="shared" ref="E41:AC41" si="2">SUM(E10:E40)</f>
        <v>32803234.399999999</v>
      </c>
      <c r="F41" s="953">
        <f t="shared" si="2"/>
        <v>33193539.400000002</v>
      </c>
      <c r="G41" s="953">
        <f t="shared" si="2"/>
        <v>31918607.869999997</v>
      </c>
      <c r="H41" s="953">
        <f t="shared" si="2"/>
        <v>30487287.68</v>
      </c>
      <c r="I41" s="953">
        <f t="shared" si="2"/>
        <v>32967210.080000002</v>
      </c>
      <c r="J41" s="953">
        <f t="shared" si="2"/>
        <v>31097576.25</v>
      </c>
      <c r="K41" s="953">
        <f t="shared" si="2"/>
        <v>31591490.310000002</v>
      </c>
      <c r="L41" s="953">
        <f t="shared" si="2"/>
        <v>32944577.77</v>
      </c>
      <c r="M41" s="953">
        <f t="shared" si="2"/>
        <v>29527927.739999998</v>
      </c>
      <c r="N41" s="953">
        <f t="shared" si="2"/>
        <v>32598829.829999998</v>
      </c>
      <c r="O41" s="953">
        <f t="shared" si="2"/>
        <v>29833147.319999997</v>
      </c>
      <c r="P41" s="953">
        <f t="shared" si="2"/>
        <v>30736817.959999997</v>
      </c>
      <c r="Q41" s="953">
        <f t="shared" si="2"/>
        <v>30899647.159999996</v>
      </c>
      <c r="R41" s="953">
        <f t="shared" si="2"/>
        <v>28733208.720000003</v>
      </c>
      <c r="S41" s="953">
        <f t="shared" si="2"/>
        <v>30933103.619999997</v>
      </c>
      <c r="T41" s="953">
        <f t="shared" si="2"/>
        <v>26648134.810000002</v>
      </c>
      <c r="U41" s="953">
        <f t="shared" si="2"/>
        <v>29964942.669999998</v>
      </c>
      <c r="V41" s="953">
        <f t="shared" si="2"/>
        <v>27245210.240000002</v>
      </c>
      <c r="W41" s="953">
        <f t="shared" si="2"/>
        <v>26933081.379999995</v>
      </c>
      <c r="X41" s="953">
        <f t="shared" si="2"/>
        <v>26914209.060000002</v>
      </c>
      <c r="Y41" s="953">
        <f t="shared" si="2"/>
        <v>26691829.719999999</v>
      </c>
      <c r="Z41" s="953">
        <f t="shared" si="2"/>
        <v>28075104.82</v>
      </c>
      <c r="AA41" s="953">
        <f t="shared" si="2"/>
        <v>26263326.649999999</v>
      </c>
      <c r="AB41" s="953">
        <f t="shared" si="2"/>
        <v>26720978.069999997</v>
      </c>
      <c r="AC41" s="953">
        <f t="shared" si="2"/>
        <v>25782417.699999999</v>
      </c>
      <c r="AD41" s="953">
        <f>SUM(AD10:AD40)</f>
        <v>24893441.460000001</v>
      </c>
      <c r="AE41" s="953">
        <f>SUM(AE10:AE40)</f>
        <v>26630660.800000001</v>
      </c>
      <c r="AF41" s="953">
        <f>SUM(AF10:AF40)</f>
        <v>22633880.990000002</v>
      </c>
      <c r="AG41" s="954">
        <f>SUM(AG10:AG40)</f>
        <v>308857134.08999991</v>
      </c>
      <c r="AH41" s="955">
        <f>SUM(AH10:AH40)</f>
        <v>1190352016.95</v>
      </c>
    </row>
    <row r="42" spans="1:79" s="413" customFormat="1" ht="40.35" customHeight="1">
      <c r="A42" s="433">
        <v>33</v>
      </c>
      <c r="B42" s="434" t="s">
        <v>1583</v>
      </c>
      <c r="C42" s="422">
        <v>0</v>
      </c>
      <c r="D42" s="420">
        <v>0</v>
      </c>
      <c r="E42" s="420">
        <v>0</v>
      </c>
      <c r="F42" s="420">
        <v>0</v>
      </c>
      <c r="G42" s="423">
        <v>0</v>
      </c>
      <c r="H42" s="420">
        <v>0</v>
      </c>
      <c r="I42" s="420">
        <v>0</v>
      </c>
      <c r="J42" s="420">
        <v>0</v>
      </c>
      <c r="K42" s="420">
        <v>0</v>
      </c>
      <c r="L42" s="420">
        <v>0</v>
      </c>
      <c r="M42" s="420">
        <v>0</v>
      </c>
      <c r="N42" s="420">
        <v>0</v>
      </c>
      <c r="O42" s="421">
        <v>0</v>
      </c>
      <c r="P42" s="420">
        <v>0</v>
      </c>
      <c r="Q42" s="421">
        <v>0</v>
      </c>
      <c r="R42" s="420">
        <v>0</v>
      </c>
      <c r="S42" s="421">
        <v>0</v>
      </c>
      <c r="T42" s="421">
        <v>0</v>
      </c>
      <c r="U42" s="421">
        <v>0</v>
      </c>
      <c r="V42" s="420">
        <v>0</v>
      </c>
      <c r="W42" s="421">
        <v>0</v>
      </c>
      <c r="X42" s="421">
        <v>0</v>
      </c>
      <c r="Y42" s="421">
        <v>0</v>
      </c>
      <c r="Z42" s="420">
        <v>0</v>
      </c>
      <c r="AA42" s="421">
        <v>0</v>
      </c>
      <c r="AB42" s="420">
        <v>0</v>
      </c>
      <c r="AC42" s="421">
        <v>0</v>
      </c>
      <c r="AD42" s="421">
        <v>0</v>
      </c>
      <c r="AE42" s="420">
        <v>0</v>
      </c>
      <c r="AF42" s="463">
        <v>0</v>
      </c>
      <c r="AG42" s="423">
        <v>0</v>
      </c>
      <c r="AH42" s="430">
        <f>SUM(C42:AG42)</f>
        <v>0</v>
      </c>
    </row>
    <row r="43" spans="1:79" s="413" customFormat="1" ht="40.35" customHeight="1">
      <c r="A43" s="433">
        <v>34</v>
      </c>
      <c r="B43" s="434" t="s">
        <v>1584</v>
      </c>
      <c r="C43" s="422">
        <v>-5916328.0846999995</v>
      </c>
      <c r="D43" s="420">
        <v>-5487998.8483289806</v>
      </c>
      <c r="E43" s="420">
        <v>-5840670.5134218242</v>
      </c>
      <c r="F43" s="420">
        <v>-5916139.0978029827</v>
      </c>
      <c r="G43" s="423">
        <v>-5658520.8914168645</v>
      </c>
      <c r="H43" s="420">
        <v>-5414346.8006645683</v>
      </c>
      <c r="I43" s="420">
        <v>-5883370.1588162575</v>
      </c>
      <c r="J43" s="420">
        <v>-5847589.1421054732</v>
      </c>
      <c r="K43" s="420">
        <v>-5933405.8895872626</v>
      </c>
      <c r="L43" s="420">
        <v>-6206876.1004040521</v>
      </c>
      <c r="M43" s="420">
        <v>-5542247.675865151</v>
      </c>
      <c r="N43" s="420">
        <v>-6132833.8744313419</v>
      </c>
      <c r="O43" s="421">
        <v>-5636394.7779403944</v>
      </c>
      <c r="P43" s="420">
        <v>-5670043.7079999996</v>
      </c>
      <c r="Q43" s="421">
        <v>-5802282.2991000004</v>
      </c>
      <c r="R43" s="420">
        <v>-5333679.983</v>
      </c>
      <c r="S43" s="421">
        <v>-5510405.8508000001</v>
      </c>
      <c r="T43" s="421">
        <v>-4811793.1363000004</v>
      </c>
      <c r="U43" s="421">
        <v>-5333127.9227999998</v>
      </c>
      <c r="V43" s="420">
        <v>-4577542.3192000007</v>
      </c>
      <c r="W43" s="421">
        <v>-4509321.6168999998</v>
      </c>
      <c r="X43" s="421">
        <v>-4579430.8742999993</v>
      </c>
      <c r="Y43" s="421">
        <v>-4347551.6959999995</v>
      </c>
      <c r="Z43" s="420">
        <v>-4555475.1777999997</v>
      </c>
      <c r="AA43" s="421">
        <v>-4350274.7262000004</v>
      </c>
      <c r="AB43" s="420">
        <v>-4432026.2762000002</v>
      </c>
      <c r="AC43" s="421">
        <v>-4319549.9997000005</v>
      </c>
      <c r="AD43" s="421">
        <v>-4111845.4944000002</v>
      </c>
      <c r="AE43" s="420">
        <v>-4280867.1464999998</v>
      </c>
      <c r="AF43" s="463">
        <v>-3681304.5682999999</v>
      </c>
      <c r="AG43" s="423">
        <v>-43456531.425700001</v>
      </c>
      <c r="AH43" s="430"/>
    </row>
    <row r="44" spans="1:79" s="413" customFormat="1" ht="40.35" customHeight="1">
      <c r="A44" s="433">
        <v>35</v>
      </c>
      <c r="B44" s="435" t="s">
        <v>1585</v>
      </c>
      <c r="C44" s="422">
        <v>0</v>
      </c>
      <c r="D44" s="420">
        <v>0</v>
      </c>
      <c r="E44" s="420">
        <v>0</v>
      </c>
      <c r="F44" s="420">
        <v>0</v>
      </c>
      <c r="G44" s="423">
        <v>0</v>
      </c>
      <c r="H44" s="420">
        <v>0</v>
      </c>
      <c r="I44" s="420">
        <v>0</v>
      </c>
      <c r="J44" s="420">
        <v>0</v>
      </c>
      <c r="K44" s="420">
        <v>0</v>
      </c>
      <c r="L44" s="420">
        <v>0</v>
      </c>
      <c r="M44" s="420">
        <v>0</v>
      </c>
      <c r="N44" s="420">
        <v>0</v>
      </c>
      <c r="O44" s="421">
        <v>0</v>
      </c>
      <c r="P44" s="420">
        <v>0</v>
      </c>
      <c r="Q44" s="421">
        <v>0</v>
      </c>
      <c r="R44" s="420">
        <v>0</v>
      </c>
      <c r="S44" s="421">
        <v>0</v>
      </c>
      <c r="T44" s="421">
        <v>0</v>
      </c>
      <c r="U44" s="421">
        <v>0</v>
      </c>
      <c r="V44" s="420">
        <v>0</v>
      </c>
      <c r="W44" s="421">
        <v>0</v>
      </c>
      <c r="X44" s="421">
        <v>0</v>
      </c>
      <c r="Y44" s="421">
        <v>0</v>
      </c>
      <c r="Z44" s="420">
        <v>0</v>
      </c>
      <c r="AA44" s="421">
        <v>0</v>
      </c>
      <c r="AB44" s="420">
        <v>0</v>
      </c>
      <c r="AC44" s="421">
        <v>0</v>
      </c>
      <c r="AD44" s="421">
        <v>0</v>
      </c>
      <c r="AE44" s="420">
        <v>0</v>
      </c>
      <c r="AF44" s="463">
        <v>0</v>
      </c>
      <c r="AG44" s="423">
        <v>0</v>
      </c>
      <c r="AH44" s="426">
        <f>SUM(C44:AG44)</f>
        <v>0</v>
      </c>
    </row>
    <row r="45" spans="1:79" s="413" customFormat="1" ht="38.25">
      <c r="A45" s="433">
        <v>36</v>
      </c>
      <c r="B45" s="436" t="s">
        <v>1586</v>
      </c>
      <c r="C45" s="424">
        <f>SUM(C41:C44)</f>
        <v>29137034.365300003</v>
      </c>
      <c r="D45" s="424">
        <f>SUM(D41:D44)</f>
        <v>25290097.081671018</v>
      </c>
      <c r="E45" s="425">
        <f t="shared" ref="E45:AB45" si="3">SUM(E41:E44)</f>
        <v>26962563.886578172</v>
      </c>
      <c r="F45" s="425">
        <f>SUM(F41:F44)</f>
        <v>27277400.302197021</v>
      </c>
      <c r="G45" s="425">
        <f t="shared" si="3"/>
        <v>26260086.978583135</v>
      </c>
      <c r="H45" s="425">
        <f t="shared" si="3"/>
        <v>25072940.879335433</v>
      </c>
      <c r="I45" s="425">
        <f t="shared" si="3"/>
        <v>27083839.921183743</v>
      </c>
      <c r="J45" s="425">
        <f t="shared" si="3"/>
        <v>25249987.107894525</v>
      </c>
      <c r="K45" s="425">
        <f t="shared" si="3"/>
        <v>25658084.420412742</v>
      </c>
      <c r="L45" s="425">
        <f t="shared" si="3"/>
        <v>26737701.669595949</v>
      </c>
      <c r="M45" s="425">
        <f t="shared" si="3"/>
        <v>23985680.064134847</v>
      </c>
      <c r="N45" s="425">
        <f t="shared" si="3"/>
        <v>26465995.955568656</v>
      </c>
      <c r="O45" s="425">
        <f t="shared" si="3"/>
        <v>24196752.5420596</v>
      </c>
      <c r="P45" s="425">
        <f t="shared" si="3"/>
        <v>25066774.251999997</v>
      </c>
      <c r="Q45" s="425">
        <f t="shared" si="3"/>
        <v>25097364.860899996</v>
      </c>
      <c r="R45" s="425">
        <f t="shared" si="3"/>
        <v>23399528.737000003</v>
      </c>
      <c r="S45" s="425">
        <f t="shared" si="3"/>
        <v>25422697.769199997</v>
      </c>
      <c r="T45" s="425">
        <f t="shared" si="3"/>
        <v>21836341.673700001</v>
      </c>
      <c r="U45" s="425">
        <f t="shared" si="3"/>
        <v>24631814.747199997</v>
      </c>
      <c r="V45" s="425">
        <f t="shared" si="3"/>
        <v>22667667.9208</v>
      </c>
      <c r="W45" s="425">
        <f t="shared" si="3"/>
        <v>22423759.763099995</v>
      </c>
      <c r="X45" s="425">
        <f t="shared" si="3"/>
        <v>22334778.185700003</v>
      </c>
      <c r="Y45" s="425">
        <f t="shared" si="3"/>
        <v>22344278.024</v>
      </c>
      <c r="Z45" s="425">
        <f t="shared" si="3"/>
        <v>23519629.642200001</v>
      </c>
      <c r="AA45" s="425">
        <f t="shared" si="3"/>
        <v>21913051.923799999</v>
      </c>
      <c r="AB45" s="425">
        <f t="shared" si="3"/>
        <v>22288951.793799996</v>
      </c>
      <c r="AC45" s="425">
        <f t="shared" ref="AC45:AH45" si="4">SUM(AC41:AC44)</f>
        <v>21462867.700300001</v>
      </c>
      <c r="AD45" s="425">
        <f t="shared" si="4"/>
        <v>20781595.965599999</v>
      </c>
      <c r="AE45" s="425">
        <f t="shared" si="4"/>
        <v>22349793.653500002</v>
      </c>
      <c r="AF45" s="425">
        <f t="shared" si="4"/>
        <v>18952576.421700001</v>
      </c>
      <c r="AG45" s="427">
        <f t="shared" si="4"/>
        <v>265400602.66429991</v>
      </c>
      <c r="AH45" s="426">
        <f t="shared" si="4"/>
        <v>1190352016.95</v>
      </c>
    </row>
    <row r="46" spans="1:79" s="413" customFormat="1" ht="53.25" customHeight="1">
      <c r="A46" s="433">
        <v>37</v>
      </c>
      <c r="B46" s="436" t="s">
        <v>1587</v>
      </c>
      <c r="C46" s="422">
        <v>1145296.4718550388</v>
      </c>
      <c r="D46" s="420">
        <v>716075.47164874151</v>
      </c>
      <c r="E46" s="420">
        <v>153786.29915917065</v>
      </c>
      <c r="F46" s="420">
        <v>64522.544034549072</v>
      </c>
      <c r="G46" s="423">
        <v>59963.610706369713</v>
      </c>
      <c r="H46" s="420">
        <v>30203.144896302168</v>
      </c>
      <c r="I46" s="420">
        <v>22798.958941018424</v>
      </c>
      <c r="J46" s="420">
        <v>19683.435625857277</v>
      </c>
      <c r="K46" s="420">
        <v>15680.845267415214</v>
      </c>
      <c r="L46" s="420">
        <v>13503.636215405311</v>
      </c>
      <c r="M46" s="420">
        <v>7725.0225235881226</v>
      </c>
      <c r="N46" s="420">
        <v>9616.066804619144</v>
      </c>
      <c r="O46" s="421">
        <v>11716.306993864553</v>
      </c>
      <c r="P46" s="420">
        <v>2257.3662659375254</v>
      </c>
      <c r="Q46" s="421">
        <v>1961.0045154200357</v>
      </c>
      <c r="R46" s="420">
        <v>4130.9172643255088</v>
      </c>
      <c r="S46" s="421">
        <v>7114.9067071173704</v>
      </c>
      <c r="T46" s="421">
        <v>1557.3153168759175</v>
      </c>
      <c r="U46" s="421">
        <v>2280.4550205138089</v>
      </c>
      <c r="V46" s="420">
        <v>944.2415730771794</v>
      </c>
      <c r="W46" s="421">
        <v>831.10496433852006</v>
      </c>
      <c r="X46" s="421">
        <v>2839.7063192054325</v>
      </c>
      <c r="Y46" s="421">
        <v>-1135.6231172842063</v>
      </c>
      <c r="Z46" s="420">
        <v>-1957.7609229749539</v>
      </c>
      <c r="AA46" s="421">
        <v>-169.83951466818667</v>
      </c>
      <c r="AB46" s="420">
        <v>-346.94598644435905</v>
      </c>
      <c r="AC46" s="421">
        <v>613.76270174838635</v>
      </c>
      <c r="AD46" s="421">
        <v>-1557.781921621624</v>
      </c>
      <c r="AE46" s="420">
        <v>-321.92397261430159</v>
      </c>
      <c r="AF46" s="463">
        <v>-972.82967556919482</v>
      </c>
      <c r="AG46" s="423">
        <v>0</v>
      </c>
      <c r="AH46" s="426">
        <f>SUM(C46:AG46)</f>
        <v>2288639.8902093237</v>
      </c>
    </row>
    <row r="47" spans="1:79" s="413" customFormat="1" ht="40.35" customHeight="1" thickBot="1">
      <c r="A47" s="437">
        <v>38</v>
      </c>
      <c r="B47" s="438" t="s">
        <v>1588</v>
      </c>
      <c r="C47" s="428">
        <f>SUM(C45:C46)</f>
        <v>30282330.837155044</v>
      </c>
      <c r="D47" s="428">
        <f t="shared" ref="D47:AC47" si="5">SUM(D45:D46)</f>
        <v>26006172.55331976</v>
      </c>
      <c r="E47" s="428">
        <f t="shared" si="5"/>
        <v>27116350.185737342</v>
      </c>
      <c r="F47" s="428">
        <f t="shared" si="5"/>
        <v>27341922.846231569</v>
      </c>
      <c r="G47" s="428">
        <f t="shared" si="5"/>
        <v>26320050.589289505</v>
      </c>
      <c r="H47" s="428">
        <f t="shared" si="5"/>
        <v>25103144.024231736</v>
      </c>
      <c r="I47" s="428">
        <f t="shared" si="5"/>
        <v>27106638.880124763</v>
      </c>
      <c r="J47" s="428">
        <f t="shared" si="5"/>
        <v>25269670.543520384</v>
      </c>
      <c r="K47" s="428">
        <f t="shared" si="5"/>
        <v>25673765.265680157</v>
      </c>
      <c r="L47" s="428">
        <f t="shared" si="5"/>
        <v>26751205.305811353</v>
      </c>
      <c r="M47" s="428">
        <f t="shared" si="5"/>
        <v>23993405.086658437</v>
      </c>
      <c r="N47" s="428">
        <f t="shared" si="5"/>
        <v>26475612.022373274</v>
      </c>
      <c r="O47" s="428">
        <f t="shared" si="5"/>
        <v>24208468.849053465</v>
      </c>
      <c r="P47" s="428">
        <f t="shared" si="5"/>
        <v>25069031.618265934</v>
      </c>
      <c r="Q47" s="428">
        <f t="shared" si="5"/>
        <v>25099325.865415417</v>
      </c>
      <c r="R47" s="428">
        <f t="shared" si="5"/>
        <v>23403659.654264327</v>
      </c>
      <c r="S47" s="428">
        <f t="shared" si="5"/>
        <v>25429812.675907116</v>
      </c>
      <c r="T47" s="428">
        <f t="shared" si="5"/>
        <v>21837898.989016876</v>
      </c>
      <c r="U47" s="428">
        <f t="shared" si="5"/>
        <v>24634095.202220511</v>
      </c>
      <c r="V47" s="428">
        <f t="shared" si="5"/>
        <v>22668612.162373077</v>
      </c>
      <c r="W47" s="428">
        <f t="shared" si="5"/>
        <v>22424590.868064333</v>
      </c>
      <c r="X47" s="428">
        <f t="shared" si="5"/>
        <v>22337617.892019209</v>
      </c>
      <c r="Y47" s="428">
        <f t="shared" si="5"/>
        <v>22343142.400882717</v>
      </c>
      <c r="Z47" s="428">
        <f t="shared" si="5"/>
        <v>23517671.881277025</v>
      </c>
      <c r="AA47" s="428">
        <f t="shared" si="5"/>
        <v>21912882.08428533</v>
      </c>
      <c r="AB47" s="428">
        <f t="shared" si="5"/>
        <v>22288604.84781355</v>
      </c>
      <c r="AC47" s="428">
        <f t="shared" si="5"/>
        <v>21463481.46300175</v>
      </c>
      <c r="AD47" s="428">
        <f>SUM(AD45:AD46)</f>
        <v>20780038.183678377</v>
      </c>
      <c r="AE47" s="428">
        <f>SUM(AE45:AE46)</f>
        <v>22349471.729527388</v>
      </c>
      <c r="AF47" s="428">
        <f>SUM(AF45:AF46)</f>
        <v>18951603.592024431</v>
      </c>
      <c r="AG47" s="446">
        <f>SUM(AG45:AG46)</f>
        <v>265400602.66429991</v>
      </c>
      <c r="AH47" s="429">
        <f>SUM(AH45:AH46)</f>
        <v>1192640656.8402095</v>
      </c>
    </row>
    <row r="48" spans="1:79">
      <c r="AG48" s="411"/>
      <c r="AH48" s="411"/>
      <c r="AI48" s="411"/>
      <c r="AJ48" s="411"/>
      <c r="AK48" s="411"/>
      <c r="AL48" s="411"/>
      <c r="AM48" s="411"/>
      <c r="AN48" s="411"/>
      <c r="AO48" s="411"/>
      <c r="AP48" s="411"/>
      <c r="AQ48" s="411"/>
      <c r="AR48" s="411"/>
      <c r="AS48" s="411"/>
      <c r="AT48" s="411"/>
      <c r="AU48" s="411"/>
      <c r="AV48" s="411"/>
      <c r="AW48" s="411"/>
      <c r="AX48" s="411"/>
      <c r="AY48" s="411"/>
      <c r="AZ48" s="411"/>
      <c r="BA48" s="411"/>
      <c r="BB48" s="411"/>
      <c r="BC48" s="411"/>
      <c r="BD48" s="411"/>
      <c r="BE48" s="411"/>
      <c r="BF48" s="411"/>
      <c r="BG48" s="411"/>
      <c r="BH48" s="411"/>
      <c r="BI48" s="411"/>
      <c r="BJ48" s="411"/>
      <c r="BK48" s="411"/>
      <c r="BL48" s="411"/>
      <c r="BM48" s="411"/>
      <c r="BN48" s="411"/>
      <c r="BO48" s="411"/>
      <c r="BP48" s="411"/>
      <c r="BQ48" s="411"/>
      <c r="BR48" s="411"/>
      <c r="BS48" s="411"/>
      <c r="BT48" s="411"/>
      <c r="BU48" s="411"/>
      <c r="BV48" s="411"/>
      <c r="BW48" s="411"/>
      <c r="BX48" s="411"/>
      <c r="BY48" s="411"/>
      <c r="BZ48" s="411"/>
      <c r="CA48" s="411"/>
    </row>
    <row r="49" spans="33:79">
      <c r="AG49" s="411"/>
      <c r="AH49" s="411"/>
      <c r="AI49" s="411"/>
      <c r="AJ49" s="411"/>
      <c r="AK49" s="411"/>
      <c r="AL49" s="411"/>
      <c r="AM49" s="411"/>
      <c r="AN49" s="411"/>
      <c r="AO49" s="411"/>
      <c r="AP49" s="411"/>
      <c r="AQ49" s="411"/>
      <c r="AR49" s="411"/>
      <c r="AS49" s="411"/>
      <c r="AT49" s="411"/>
      <c r="AU49" s="411"/>
      <c r="AV49" s="411"/>
      <c r="AW49" s="411"/>
      <c r="AX49" s="411"/>
      <c r="AY49" s="411"/>
      <c r="AZ49" s="411"/>
      <c r="BA49" s="411"/>
      <c r="BB49" s="411"/>
      <c r="BC49" s="411"/>
      <c r="BD49" s="411"/>
      <c r="BE49" s="411"/>
      <c r="BF49" s="411"/>
      <c r="BG49" s="411"/>
      <c r="BH49" s="411"/>
      <c r="BI49" s="411"/>
      <c r="BJ49" s="411"/>
      <c r="BK49" s="411"/>
      <c r="BL49" s="411"/>
      <c r="BM49" s="411"/>
      <c r="BN49" s="411"/>
      <c r="BO49" s="411"/>
      <c r="BP49" s="411"/>
      <c r="BQ49" s="411"/>
      <c r="BR49" s="411"/>
      <c r="BS49" s="411"/>
      <c r="BT49" s="411"/>
      <c r="BU49" s="411"/>
      <c r="BV49" s="411"/>
      <c r="BW49" s="411"/>
      <c r="BX49" s="411"/>
      <c r="BY49" s="411"/>
      <c r="BZ49" s="411"/>
      <c r="CA49" s="411"/>
    </row>
    <row r="50" spans="33:79">
      <c r="AG50" s="411"/>
      <c r="AH50" s="411"/>
      <c r="AI50" s="411"/>
      <c r="AJ50" s="411"/>
      <c r="AK50" s="411"/>
      <c r="AL50" s="411"/>
      <c r="AM50" s="411"/>
      <c r="AN50" s="411"/>
      <c r="AO50" s="411"/>
      <c r="AP50" s="411"/>
      <c r="AQ50" s="411"/>
      <c r="AR50" s="411"/>
      <c r="AS50" s="411"/>
      <c r="AT50" s="411"/>
      <c r="AU50" s="411"/>
      <c r="AV50" s="411"/>
      <c r="AW50" s="411"/>
      <c r="AX50" s="411"/>
      <c r="AY50" s="411"/>
      <c r="AZ50" s="411"/>
      <c r="BA50" s="411"/>
      <c r="BB50" s="411"/>
      <c r="BC50" s="411"/>
      <c r="BD50" s="411"/>
      <c r="BE50" s="411"/>
      <c r="BF50" s="411"/>
      <c r="BG50" s="411"/>
      <c r="BH50" s="411"/>
      <c r="BI50" s="411"/>
      <c r="BJ50" s="411"/>
      <c r="BK50" s="411"/>
      <c r="BL50" s="411"/>
      <c r="BM50" s="411"/>
      <c r="BN50" s="411"/>
      <c r="BO50" s="411"/>
      <c r="BP50" s="411"/>
      <c r="BQ50" s="411"/>
      <c r="BR50" s="411"/>
      <c r="BS50" s="411"/>
      <c r="BT50" s="411"/>
      <c r="BU50" s="411"/>
      <c r="BV50" s="411"/>
      <c r="BW50" s="411"/>
      <c r="BX50" s="411"/>
      <c r="BY50" s="411"/>
      <c r="BZ50" s="411"/>
      <c r="CA50" s="411"/>
    </row>
    <row r="51" spans="33:79">
      <c r="AG51" s="411"/>
      <c r="AH51" s="411"/>
      <c r="AI51" s="411"/>
      <c r="AJ51" s="411"/>
      <c r="AK51" s="411"/>
      <c r="AL51" s="411"/>
      <c r="AM51" s="411"/>
      <c r="AN51" s="411"/>
      <c r="AO51" s="411"/>
      <c r="AP51" s="411"/>
      <c r="AQ51" s="411"/>
      <c r="AR51" s="411"/>
      <c r="AS51" s="411"/>
      <c r="AT51" s="411"/>
      <c r="AU51" s="411"/>
      <c r="AV51" s="411"/>
      <c r="AW51" s="411"/>
      <c r="AX51" s="411"/>
      <c r="AY51" s="411"/>
      <c r="AZ51" s="411"/>
      <c r="BA51" s="411"/>
      <c r="BB51" s="411"/>
      <c r="BC51" s="411"/>
      <c r="BD51" s="411"/>
      <c r="BE51" s="411"/>
      <c r="BF51" s="411"/>
      <c r="BG51" s="411"/>
      <c r="BH51" s="411"/>
      <c r="BI51" s="411"/>
      <c r="BJ51" s="411"/>
      <c r="BK51" s="411"/>
      <c r="BL51" s="411"/>
      <c r="BM51" s="411"/>
      <c r="BN51" s="411"/>
      <c r="BO51" s="411"/>
      <c r="BP51" s="411"/>
      <c r="BQ51" s="411"/>
      <c r="BR51" s="411"/>
      <c r="BS51" s="411"/>
      <c r="BT51" s="411"/>
      <c r="BU51" s="411"/>
      <c r="BV51" s="411"/>
      <c r="BW51" s="411"/>
      <c r="BX51" s="411"/>
      <c r="BY51" s="411"/>
      <c r="BZ51" s="411"/>
      <c r="CA51" s="411"/>
    </row>
    <row r="52" spans="33:79">
      <c r="AG52" s="411"/>
      <c r="AH52" s="411"/>
      <c r="AI52" s="411"/>
      <c r="AJ52" s="411"/>
      <c r="AK52" s="411"/>
      <c r="AL52" s="411"/>
      <c r="AM52" s="411"/>
      <c r="AN52" s="411"/>
      <c r="AO52" s="411"/>
      <c r="AP52" s="411"/>
      <c r="AQ52" s="411"/>
      <c r="AR52" s="411"/>
      <c r="AS52" s="411"/>
      <c r="AT52" s="411"/>
      <c r="AU52" s="411"/>
      <c r="AV52" s="411"/>
      <c r="AW52" s="411"/>
      <c r="AX52" s="411"/>
      <c r="AY52" s="411"/>
      <c r="AZ52" s="411"/>
      <c r="BA52" s="411"/>
      <c r="BB52" s="411"/>
      <c r="BC52" s="411"/>
      <c r="BD52" s="411"/>
      <c r="BE52" s="411"/>
      <c r="BF52" s="411"/>
      <c r="BG52" s="411"/>
      <c r="BH52" s="411"/>
      <c r="BI52" s="411"/>
      <c r="BJ52" s="411"/>
      <c r="BK52" s="411"/>
      <c r="BL52" s="411"/>
      <c r="BM52" s="411"/>
      <c r="BN52" s="411"/>
      <c r="BO52" s="411"/>
      <c r="BP52" s="411"/>
      <c r="BQ52" s="411"/>
      <c r="BR52" s="411"/>
      <c r="BS52" s="411"/>
      <c r="BT52" s="411"/>
      <c r="BU52" s="411"/>
      <c r="BV52" s="411"/>
      <c r="BW52" s="411"/>
      <c r="BX52" s="411"/>
      <c r="BY52" s="411"/>
      <c r="BZ52" s="411"/>
      <c r="CA52" s="411"/>
    </row>
    <row r="53" spans="33:79">
      <c r="AG53" s="411"/>
      <c r="AH53" s="411"/>
      <c r="AI53" s="411"/>
      <c r="AJ53" s="411"/>
      <c r="AK53" s="411"/>
      <c r="AL53" s="411"/>
      <c r="AM53" s="411"/>
      <c r="AN53" s="411"/>
      <c r="AO53" s="411"/>
      <c r="AP53" s="411"/>
      <c r="AQ53" s="411"/>
      <c r="AR53" s="411"/>
      <c r="AS53" s="411"/>
      <c r="AT53" s="411"/>
      <c r="AU53" s="411"/>
      <c r="AV53" s="411"/>
      <c r="AW53" s="411"/>
      <c r="AX53" s="411"/>
      <c r="AY53" s="411"/>
      <c r="AZ53" s="411"/>
      <c r="BA53" s="411"/>
      <c r="BB53" s="411"/>
      <c r="BC53" s="411"/>
      <c r="BD53" s="411"/>
      <c r="BE53" s="411"/>
      <c r="BF53" s="411"/>
      <c r="BG53" s="411"/>
      <c r="BH53" s="411"/>
      <c r="BI53" s="411"/>
      <c r="BJ53" s="411"/>
      <c r="BK53" s="411"/>
      <c r="BL53" s="411"/>
      <c r="BM53" s="411"/>
      <c r="BN53" s="411"/>
      <c r="BO53" s="411"/>
      <c r="BP53" s="411"/>
      <c r="BQ53" s="411"/>
      <c r="BR53" s="411"/>
      <c r="BS53" s="411"/>
      <c r="BT53" s="411"/>
      <c r="BU53" s="411"/>
      <c r="BV53" s="411"/>
      <c r="BW53" s="411"/>
      <c r="BX53" s="411"/>
      <c r="BY53" s="411"/>
      <c r="BZ53" s="411"/>
      <c r="CA53" s="411"/>
    </row>
    <row r="54" spans="33:79">
      <c r="AG54" s="411"/>
      <c r="AH54" s="411"/>
      <c r="AI54" s="411"/>
      <c r="AJ54" s="411"/>
      <c r="AK54" s="411"/>
      <c r="AL54" s="411"/>
      <c r="AM54" s="411"/>
      <c r="AN54" s="411"/>
      <c r="AO54" s="411"/>
      <c r="AP54" s="411"/>
      <c r="AQ54" s="411"/>
      <c r="AR54" s="411"/>
      <c r="AS54" s="411"/>
      <c r="AT54" s="411"/>
      <c r="AU54" s="411"/>
      <c r="AV54" s="411"/>
      <c r="AW54" s="411"/>
      <c r="AX54" s="411"/>
      <c r="AY54" s="411"/>
      <c r="AZ54" s="411"/>
      <c r="BA54" s="411"/>
      <c r="BB54" s="411"/>
      <c r="BC54" s="411"/>
      <c r="BD54" s="411"/>
      <c r="BE54" s="411"/>
      <c r="BF54" s="411"/>
      <c r="BG54" s="411"/>
      <c r="BH54" s="411"/>
      <c r="BI54" s="411"/>
      <c r="BJ54" s="411"/>
      <c r="BK54" s="411"/>
      <c r="BL54" s="411"/>
      <c r="BM54" s="411"/>
      <c r="BN54" s="411"/>
      <c r="BO54" s="411"/>
      <c r="BP54" s="411"/>
      <c r="BQ54" s="411"/>
      <c r="BR54" s="411"/>
      <c r="BS54" s="411"/>
      <c r="BT54" s="411"/>
      <c r="BU54" s="411"/>
      <c r="BV54" s="411"/>
      <c r="BW54" s="411"/>
      <c r="BX54" s="411"/>
      <c r="BY54" s="411"/>
      <c r="BZ54" s="411"/>
      <c r="CA54" s="411"/>
    </row>
    <row r="55" spans="33:79">
      <c r="AG55" s="411"/>
      <c r="AH55" s="411"/>
      <c r="AI55" s="411"/>
      <c r="AJ55" s="411"/>
      <c r="AK55" s="411"/>
      <c r="AL55" s="411"/>
      <c r="AM55" s="411"/>
      <c r="AN55" s="411"/>
      <c r="AO55" s="411"/>
      <c r="AP55" s="411"/>
      <c r="AQ55" s="411"/>
      <c r="AR55" s="411"/>
      <c r="AS55" s="411"/>
      <c r="AT55" s="411"/>
      <c r="AU55" s="411"/>
      <c r="AV55" s="411"/>
      <c r="AW55" s="411"/>
      <c r="AX55" s="411"/>
      <c r="AY55" s="411"/>
      <c r="AZ55" s="411"/>
      <c r="BA55" s="411"/>
      <c r="BB55" s="411"/>
      <c r="BC55" s="411"/>
      <c r="BD55" s="411"/>
      <c r="BE55" s="411"/>
      <c r="BF55" s="411"/>
      <c r="BG55" s="411"/>
      <c r="BH55" s="411"/>
      <c r="BI55" s="411"/>
      <c r="BJ55" s="411"/>
      <c r="BK55" s="411"/>
      <c r="BL55" s="411"/>
      <c r="BM55" s="411"/>
      <c r="BN55" s="411"/>
      <c r="BO55" s="411"/>
      <c r="BP55" s="411"/>
      <c r="BQ55" s="411"/>
      <c r="BR55" s="411"/>
      <c r="BS55" s="411"/>
      <c r="BT55" s="411"/>
      <c r="BU55" s="411"/>
      <c r="BV55" s="411"/>
      <c r="BW55" s="411"/>
      <c r="BX55" s="411"/>
      <c r="BY55" s="411"/>
      <c r="BZ55" s="411"/>
      <c r="CA55" s="411"/>
    </row>
    <row r="56" spans="33:79">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411"/>
      <c r="BS56" s="411"/>
      <c r="BT56" s="411"/>
      <c r="BU56" s="411"/>
      <c r="BV56" s="411"/>
      <c r="BW56" s="411"/>
      <c r="BX56" s="411"/>
      <c r="BY56" s="411"/>
      <c r="BZ56" s="411"/>
      <c r="CA56" s="411"/>
    </row>
    <row r="57" spans="33:79">
      <c r="AG57" s="411"/>
      <c r="AH57" s="411"/>
      <c r="AI57" s="411"/>
      <c r="AJ57" s="411"/>
      <c r="AK57" s="411"/>
      <c r="AL57" s="411"/>
      <c r="AM57" s="411"/>
      <c r="AN57" s="411"/>
      <c r="AO57" s="411"/>
      <c r="AP57" s="411"/>
      <c r="AQ57" s="411"/>
      <c r="AR57" s="411"/>
      <c r="AS57" s="411"/>
      <c r="AT57" s="411"/>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1"/>
      <c r="BR57" s="411"/>
      <c r="BS57" s="411"/>
      <c r="BT57" s="411"/>
      <c r="BU57" s="411"/>
      <c r="BV57" s="411"/>
      <c r="BW57" s="411"/>
      <c r="BX57" s="411"/>
      <c r="BY57" s="411"/>
      <c r="BZ57" s="411"/>
      <c r="CA57" s="411"/>
    </row>
    <row r="58" spans="33:79">
      <c r="AG58" s="411"/>
      <c r="AH58" s="411"/>
      <c r="AI58" s="411"/>
      <c r="AJ58" s="411"/>
      <c r="AK58" s="411"/>
      <c r="AL58" s="411"/>
      <c r="AM58" s="411"/>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11"/>
      <c r="BT58" s="411"/>
      <c r="BU58" s="411"/>
      <c r="BV58" s="411"/>
      <c r="BW58" s="411"/>
      <c r="BX58" s="411"/>
      <c r="BY58" s="411"/>
      <c r="BZ58" s="411"/>
      <c r="CA58" s="411"/>
    </row>
    <row r="59" spans="33:79">
      <c r="AG59" s="411"/>
      <c r="AH59" s="411"/>
      <c r="AI59" s="411"/>
      <c r="AJ59" s="411"/>
      <c r="AK59" s="411"/>
      <c r="AL59" s="411"/>
      <c r="AM59" s="411"/>
      <c r="AN59" s="411"/>
      <c r="AO59" s="411"/>
      <c r="AP59" s="411"/>
      <c r="AQ59" s="411"/>
      <c r="AR59" s="411"/>
      <c r="AS59" s="411"/>
      <c r="AT59" s="411"/>
      <c r="AU59" s="411"/>
      <c r="AV59" s="411"/>
      <c r="AW59" s="411"/>
      <c r="AX59" s="411"/>
      <c r="AY59" s="411"/>
      <c r="AZ59" s="411"/>
      <c r="BA59" s="411"/>
      <c r="BB59" s="411"/>
      <c r="BC59" s="411"/>
      <c r="BD59" s="411"/>
      <c r="BE59" s="411"/>
      <c r="BF59" s="411"/>
      <c r="BG59" s="411"/>
      <c r="BH59" s="411"/>
      <c r="BI59" s="411"/>
      <c r="BJ59" s="411"/>
      <c r="BK59" s="411"/>
      <c r="BL59" s="411"/>
      <c r="BM59" s="411"/>
      <c r="BN59" s="411"/>
      <c r="BO59" s="411"/>
      <c r="BP59" s="411"/>
      <c r="BQ59" s="411"/>
      <c r="BR59" s="411"/>
      <c r="BS59" s="411"/>
      <c r="BT59" s="411"/>
      <c r="BU59" s="411"/>
      <c r="BV59" s="411"/>
      <c r="BW59" s="411"/>
      <c r="BX59" s="411"/>
      <c r="BY59" s="411"/>
      <c r="BZ59" s="411"/>
      <c r="CA59" s="411"/>
    </row>
    <row r="60" spans="33:79">
      <c r="AG60" s="411"/>
      <c r="AH60" s="411"/>
      <c r="AI60" s="411"/>
      <c r="AJ60" s="411"/>
      <c r="AK60" s="411"/>
      <c r="AL60" s="411"/>
      <c r="AM60" s="411"/>
      <c r="AN60" s="411"/>
      <c r="AO60" s="411"/>
      <c r="AP60" s="411"/>
      <c r="AQ60" s="411"/>
      <c r="AR60" s="411"/>
      <c r="AS60" s="411"/>
      <c r="AT60" s="411"/>
      <c r="AU60" s="411"/>
      <c r="AV60" s="411"/>
      <c r="AW60" s="411"/>
      <c r="AX60" s="411"/>
      <c r="AY60" s="411"/>
      <c r="AZ60" s="411"/>
      <c r="BA60" s="411"/>
      <c r="BB60" s="411"/>
      <c r="BC60" s="411"/>
      <c r="BD60" s="411"/>
      <c r="BE60" s="411"/>
      <c r="BF60" s="411"/>
      <c r="BG60" s="411"/>
      <c r="BH60" s="411"/>
      <c r="BI60" s="411"/>
      <c r="BJ60" s="411"/>
      <c r="BK60" s="411"/>
      <c r="BL60" s="411"/>
      <c r="BM60" s="411"/>
      <c r="BN60" s="411"/>
      <c r="BO60" s="411"/>
      <c r="BP60" s="411"/>
      <c r="BQ60" s="411"/>
      <c r="BR60" s="411"/>
      <c r="BS60" s="411"/>
      <c r="BT60" s="411"/>
      <c r="BU60" s="411"/>
      <c r="BV60" s="411"/>
      <c r="BW60" s="411"/>
      <c r="BX60" s="411"/>
      <c r="BY60" s="411"/>
      <c r="BZ60" s="411"/>
      <c r="CA60" s="411"/>
    </row>
    <row r="61" spans="33:79">
      <c r="AG61" s="411"/>
      <c r="AH61" s="411"/>
      <c r="AI61" s="411"/>
      <c r="AJ61" s="411"/>
      <c r="AK61" s="411"/>
      <c r="AL61" s="411"/>
      <c r="AM61" s="411"/>
      <c r="AN61" s="411"/>
      <c r="AO61" s="411"/>
      <c r="AP61" s="411"/>
      <c r="AQ61" s="411"/>
      <c r="AR61" s="411"/>
      <c r="AS61" s="411"/>
      <c r="AT61" s="411"/>
      <c r="AU61" s="411"/>
      <c r="AV61" s="411"/>
      <c r="AW61" s="411"/>
      <c r="AX61" s="411"/>
      <c r="AY61" s="411"/>
      <c r="AZ61" s="411"/>
      <c r="BA61" s="411"/>
      <c r="BB61" s="411"/>
      <c r="BC61" s="411"/>
      <c r="BD61" s="411"/>
      <c r="BE61" s="411"/>
      <c r="BF61" s="411"/>
      <c r="BG61" s="411"/>
      <c r="BH61" s="411"/>
      <c r="BI61" s="411"/>
      <c r="BJ61" s="411"/>
      <c r="BK61" s="411"/>
      <c r="BL61" s="411"/>
      <c r="BM61" s="411"/>
      <c r="BN61" s="411"/>
      <c r="BO61" s="411"/>
      <c r="BP61" s="411"/>
      <c r="BQ61" s="411"/>
      <c r="BR61" s="411"/>
      <c r="BS61" s="411"/>
      <c r="BT61" s="411"/>
      <c r="BU61" s="411"/>
      <c r="BV61" s="411"/>
      <c r="BW61" s="411"/>
      <c r="BX61" s="411"/>
      <c r="BY61" s="411"/>
      <c r="BZ61" s="411"/>
      <c r="CA61" s="411"/>
    </row>
  </sheetData>
  <sheetProtection algorithmName="SHA-512" hashValue="MO/DYK+4wR9osupGGmEUYt1SVybfaVSRM5JR67k1sd6kIBjyCJN597IBntQLziHyLgVnZqQy/22rhxS4MAEbkg==" saltValue="tV6L4AmJybQ9F0uyCGoRNQ==" spinCount="100000" sheet="1" formatColumns="0"/>
  <pageMargins left="0.7" right="0.7" top="0.75" bottom="0.75" header="0.3" footer="0.3"/>
  <pageSetup scale="48" orientation="landscape" r:id="rId1"/>
  <headerFooter>
    <oddFooter>&amp;CPage &amp;P of &amp;N&amp;R&amp;D</oddFooter>
  </headerFooter>
  <colBreaks count="2" manualBreakCount="2">
    <brk id="14" max="50" man="1"/>
    <brk id="26" max="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43"/>
  <sheetViews>
    <sheetView zoomScale="60" zoomScaleNormal="60" workbookViewId="0"/>
  </sheetViews>
  <sheetFormatPr defaultColWidth="9.42578125" defaultRowHeight="12.75"/>
  <cols>
    <col min="1" max="1" width="17.5703125" style="237" customWidth="1"/>
    <col min="2" max="2" width="63.5703125" style="236" customWidth="1"/>
    <col min="3" max="3" width="84" style="236" customWidth="1"/>
    <col min="4" max="16384" width="9.42578125" style="236"/>
  </cols>
  <sheetData>
    <row r="1" spans="1:3" s="235" customFormat="1" ht="26.25" thickBot="1">
      <c r="A1" s="234" t="s">
        <v>36</v>
      </c>
      <c r="B1" s="849" t="s">
        <v>37</v>
      </c>
      <c r="C1" s="850" t="s">
        <v>38</v>
      </c>
    </row>
    <row r="2" spans="1:3" ht="51.75" thickBot="1">
      <c r="A2" s="851"/>
      <c r="B2" s="852" t="s">
        <v>39</v>
      </c>
      <c r="C2" s="853" t="s">
        <v>40</v>
      </c>
    </row>
    <row r="3" spans="1:3" ht="38.25">
      <c r="A3" s="552" t="s">
        <v>41</v>
      </c>
      <c r="B3" s="854" t="s">
        <v>42</v>
      </c>
      <c r="C3" s="239" t="s">
        <v>43</v>
      </c>
    </row>
    <row r="4" spans="1:3" ht="38.25">
      <c r="A4" s="238" t="s">
        <v>44</v>
      </c>
      <c r="B4" s="854" t="s">
        <v>45</v>
      </c>
      <c r="C4" s="239" t="s">
        <v>46</v>
      </c>
    </row>
    <row r="5" spans="1:3" ht="25.5">
      <c r="A5" s="238">
        <v>1</v>
      </c>
      <c r="B5" s="854" t="s">
        <v>47</v>
      </c>
      <c r="C5" s="239" t="s">
        <v>48</v>
      </c>
    </row>
    <row r="6" spans="1:3" ht="25.5">
      <c r="A6" s="238">
        <v>2</v>
      </c>
      <c r="B6" s="854" t="s">
        <v>49</v>
      </c>
      <c r="C6" s="239" t="s">
        <v>50</v>
      </c>
    </row>
    <row r="7" spans="1:3" ht="38.25">
      <c r="A7" s="238">
        <v>3</v>
      </c>
      <c r="B7" s="854" t="s">
        <v>51</v>
      </c>
      <c r="C7" s="239" t="s">
        <v>52</v>
      </c>
    </row>
    <row r="8" spans="1:3" ht="26.25" thickBot="1">
      <c r="A8" s="238">
        <v>4</v>
      </c>
      <c r="B8" s="854" t="s">
        <v>53</v>
      </c>
      <c r="C8" s="239" t="s">
        <v>54</v>
      </c>
    </row>
    <row r="9" spans="1:3" ht="26.25" thickBot="1">
      <c r="A9" s="851"/>
      <c r="B9" s="852" t="s">
        <v>55</v>
      </c>
      <c r="C9" s="853" t="s">
        <v>56</v>
      </c>
    </row>
    <row r="10" spans="1:3">
      <c r="A10" s="855"/>
      <c r="B10" s="856" t="s">
        <v>57</v>
      </c>
      <c r="C10" s="857"/>
    </row>
    <row r="11" spans="1:3" ht="51">
      <c r="A11" s="240">
        <f>'Schedule 2_Balance Sheet'!B11</f>
        <v>1</v>
      </c>
      <c r="B11" s="858" t="s">
        <v>58</v>
      </c>
      <c r="C11" s="127" t="s">
        <v>59</v>
      </c>
    </row>
    <row r="12" spans="1:3" ht="51">
      <c r="A12" s="241">
        <f>'Schedule 2_Balance Sheet'!B12</f>
        <v>2</v>
      </c>
      <c r="B12" s="858" t="s">
        <v>60</v>
      </c>
      <c r="C12" s="859" t="s">
        <v>61</v>
      </c>
    </row>
    <row r="13" spans="1:3">
      <c r="A13" s="241">
        <f>'Schedule 2_Balance Sheet'!B13</f>
        <v>3</v>
      </c>
      <c r="B13" s="858" t="s">
        <v>62</v>
      </c>
      <c r="C13" s="859" t="s">
        <v>63</v>
      </c>
    </row>
    <row r="14" spans="1:3">
      <c r="A14" s="241">
        <f>'Schedule 2_Balance Sheet'!B14</f>
        <v>4</v>
      </c>
      <c r="B14" s="858" t="s">
        <v>64</v>
      </c>
      <c r="C14" s="859" t="s">
        <v>65</v>
      </c>
    </row>
    <row r="15" spans="1:3" ht="25.5">
      <c r="A15" s="241">
        <f>'Schedule 2_Balance Sheet'!B15</f>
        <v>5</v>
      </c>
      <c r="B15" s="858" t="s">
        <v>66</v>
      </c>
      <c r="C15" s="859" t="s">
        <v>67</v>
      </c>
    </row>
    <row r="16" spans="1:3">
      <c r="A16" s="241">
        <f>'Schedule 2_Balance Sheet'!B16</f>
        <v>6</v>
      </c>
      <c r="B16" s="858" t="s">
        <v>68</v>
      </c>
      <c r="C16" s="860" t="s">
        <v>69</v>
      </c>
    </row>
    <row r="17" spans="1:3">
      <c r="A17" s="242" t="s">
        <v>70</v>
      </c>
      <c r="B17" s="858" t="s">
        <v>71</v>
      </c>
      <c r="C17" s="859" t="s">
        <v>72</v>
      </c>
    </row>
    <row r="18" spans="1:3">
      <c r="A18" s="243">
        <v>11</v>
      </c>
      <c r="B18" s="854" t="s">
        <v>73</v>
      </c>
      <c r="C18" s="861" t="s">
        <v>74</v>
      </c>
    </row>
    <row r="19" spans="1:3">
      <c r="A19" s="241">
        <v>12</v>
      </c>
      <c r="B19" s="858" t="s">
        <v>75</v>
      </c>
      <c r="C19" s="859" t="s">
        <v>76</v>
      </c>
    </row>
    <row r="20" spans="1:3" ht="38.25">
      <c r="A20" s="241">
        <v>13</v>
      </c>
      <c r="B20" s="858" t="s">
        <v>77</v>
      </c>
      <c r="C20" s="860" t="s">
        <v>78</v>
      </c>
    </row>
    <row r="21" spans="1:3">
      <c r="A21" s="241">
        <v>14</v>
      </c>
      <c r="B21" s="858" t="s">
        <v>79</v>
      </c>
      <c r="C21" s="860" t="s">
        <v>80</v>
      </c>
    </row>
    <row r="22" spans="1:3">
      <c r="A22" s="241">
        <v>15</v>
      </c>
      <c r="B22" s="858" t="s">
        <v>81</v>
      </c>
      <c r="C22" s="860" t="s">
        <v>82</v>
      </c>
    </row>
    <row r="23" spans="1:3">
      <c r="A23" s="241">
        <v>16</v>
      </c>
      <c r="B23" s="858" t="s">
        <v>83</v>
      </c>
      <c r="C23" s="860" t="s">
        <v>84</v>
      </c>
    </row>
    <row r="24" spans="1:3" ht="38.25">
      <c r="A24" s="241">
        <v>17</v>
      </c>
      <c r="B24" s="858" t="s">
        <v>85</v>
      </c>
      <c r="C24" s="860" t="s">
        <v>86</v>
      </c>
    </row>
    <row r="25" spans="1:3">
      <c r="A25" s="241" t="s">
        <v>87</v>
      </c>
      <c r="B25" s="858" t="s">
        <v>88</v>
      </c>
      <c r="C25" s="860" t="s">
        <v>89</v>
      </c>
    </row>
    <row r="26" spans="1:3">
      <c r="A26" s="243">
        <v>21</v>
      </c>
      <c r="B26" s="854" t="s">
        <v>90</v>
      </c>
      <c r="C26" s="861" t="s">
        <v>91</v>
      </c>
    </row>
    <row r="27" spans="1:3">
      <c r="A27" s="241">
        <v>22</v>
      </c>
      <c r="B27" s="858" t="s">
        <v>92</v>
      </c>
      <c r="C27" s="860" t="s">
        <v>93</v>
      </c>
    </row>
    <row r="28" spans="1:3" ht="38.25">
      <c r="A28" s="241">
        <v>23</v>
      </c>
      <c r="B28" s="858" t="s">
        <v>94</v>
      </c>
      <c r="C28" s="860" t="s">
        <v>95</v>
      </c>
    </row>
    <row r="29" spans="1:3" ht="38.25">
      <c r="A29" s="241">
        <v>24</v>
      </c>
      <c r="B29" s="858" t="s">
        <v>96</v>
      </c>
      <c r="C29" s="862" t="s">
        <v>97</v>
      </c>
    </row>
    <row r="30" spans="1:3" ht="39" customHeight="1">
      <c r="A30" s="241">
        <v>25</v>
      </c>
      <c r="B30" s="858" t="s">
        <v>98</v>
      </c>
      <c r="C30" s="860" t="s">
        <v>99</v>
      </c>
    </row>
    <row r="31" spans="1:3" ht="16.7" customHeight="1">
      <c r="A31" s="241">
        <v>26</v>
      </c>
      <c r="B31" s="858" t="s">
        <v>100</v>
      </c>
      <c r="C31" s="860" t="s">
        <v>101</v>
      </c>
    </row>
    <row r="32" spans="1:3" ht="28.7" customHeight="1">
      <c r="A32" s="241" t="s">
        <v>102</v>
      </c>
      <c r="B32" s="858" t="s">
        <v>103</v>
      </c>
      <c r="C32" s="860" t="s">
        <v>104</v>
      </c>
    </row>
    <row r="33" spans="1:3">
      <c r="A33" s="243">
        <v>30</v>
      </c>
      <c r="B33" s="854" t="s">
        <v>105</v>
      </c>
      <c r="C33" s="862" t="s">
        <v>106</v>
      </c>
    </row>
    <row r="34" spans="1:3">
      <c r="A34" s="241">
        <v>31</v>
      </c>
      <c r="B34" s="858" t="s">
        <v>107</v>
      </c>
      <c r="C34" s="860" t="s">
        <v>108</v>
      </c>
    </row>
    <row r="35" spans="1:3">
      <c r="A35" s="233"/>
      <c r="B35" s="77" t="s">
        <v>109</v>
      </c>
      <c r="C35" s="863"/>
    </row>
    <row r="36" spans="1:3" ht="38.25">
      <c r="A36" s="241">
        <v>32</v>
      </c>
      <c r="B36" s="858" t="s">
        <v>110</v>
      </c>
      <c r="C36" s="860" t="s">
        <v>111</v>
      </c>
    </row>
    <row r="37" spans="1:3">
      <c r="A37" s="241">
        <v>33</v>
      </c>
      <c r="B37" s="858" t="s">
        <v>112</v>
      </c>
      <c r="C37" s="860" t="s">
        <v>113</v>
      </c>
    </row>
    <row r="38" spans="1:3">
      <c r="A38" s="241">
        <v>34</v>
      </c>
      <c r="B38" s="858" t="s">
        <v>114</v>
      </c>
      <c r="C38" s="860" t="s">
        <v>115</v>
      </c>
    </row>
    <row r="39" spans="1:3">
      <c r="A39" s="241">
        <v>35</v>
      </c>
      <c r="B39" s="858" t="s">
        <v>116</v>
      </c>
      <c r="C39" s="860" t="s">
        <v>117</v>
      </c>
    </row>
    <row r="40" spans="1:3">
      <c r="A40" s="241">
        <v>36</v>
      </c>
      <c r="B40" s="858" t="s">
        <v>118</v>
      </c>
      <c r="C40" s="860" t="s">
        <v>119</v>
      </c>
    </row>
    <row r="41" spans="1:3">
      <c r="A41" s="241">
        <v>37</v>
      </c>
      <c r="B41" s="858" t="s">
        <v>120</v>
      </c>
      <c r="C41" s="860" t="s">
        <v>121</v>
      </c>
    </row>
    <row r="42" spans="1:3" ht="25.5">
      <c r="A42" s="241">
        <v>38</v>
      </c>
      <c r="B42" s="858" t="s">
        <v>122</v>
      </c>
      <c r="C42" s="860" t="s">
        <v>123</v>
      </c>
    </row>
    <row r="43" spans="1:3">
      <c r="A43" s="241">
        <v>39</v>
      </c>
      <c r="B43" s="858" t="s">
        <v>124</v>
      </c>
      <c r="C43" s="860" t="s">
        <v>125</v>
      </c>
    </row>
    <row r="44" spans="1:3" ht="38.25">
      <c r="A44" s="241">
        <v>40</v>
      </c>
      <c r="B44" s="858" t="s">
        <v>126</v>
      </c>
      <c r="C44" s="860" t="s">
        <v>127</v>
      </c>
    </row>
    <row r="45" spans="1:3">
      <c r="A45" s="241" t="s">
        <v>128</v>
      </c>
      <c r="B45" s="858" t="s">
        <v>129</v>
      </c>
      <c r="C45" s="860" t="s">
        <v>130</v>
      </c>
    </row>
    <row r="46" spans="1:3">
      <c r="A46" s="241">
        <v>45</v>
      </c>
      <c r="B46" s="858" t="s">
        <v>131</v>
      </c>
      <c r="C46" s="860" t="s">
        <v>132</v>
      </c>
    </row>
    <row r="47" spans="1:3" ht="38.25">
      <c r="A47" s="241">
        <v>46</v>
      </c>
      <c r="B47" s="858" t="s">
        <v>133</v>
      </c>
      <c r="C47" s="860" t="s">
        <v>134</v>
      </c>
    </row>
    <row r="48" spans="1:3" ht="38.25">
      <c r="A48" s="241">
        <v>47</v>
      </c>
      <c r="B48" s="858" t="s">
        <v>135</v>
      </c>
      <c r="C48" s="860" t="s">
        <v>136</v>
      </c>
    </row>
    <row r="49" spans="1:3">
      <c r="A49" s="241" t="s">
        <v>137</v>
      </c>
      <c r="B49" s="858" t="s">
        <v>138</v>
      </c>
      <c r="C49" s="860" t="s">
        <v>139</v>
      </c>
    </row>
    <row r="50" spans="1:3">
      <c r="A50" s="241">
        <v>52</v>
      </c>
      <c r="B50" s="858" t="s">
        <v>140</v>
      </c>
      <c r="C50" s="860" t="s">
        <v>141</v>
      </c>
    </row>
    <row r="51" spans="1:3">
      <c r="A51" s="241">
        <v>53</v>
      </c>
      <c r="B51" s="858" t="s">
        <v>142</v>
      </c>
      <c r="C51" s="860" t="s">
        <v>143</v>
      </c>
    </row>
    <row r="52" spans="1:3">
      <c r="A52" s="233"/>
      <c r="B52" s="77" t="s">
        <v>144</v>
      </c>
      <c r="C52" s="863"/>
    </row>
    <row r="53" spans="1:3" ht="25.5">
      <c r="A53" s="241">
        <v>54</v>
      </c>
      <c r="B53" s="858" t="s">
        <v>145</v>
      </c>
      <c r="C53" s="860" t="s">
        <v>146</v>
      </c>
    </row>
    <row r="54" spans="1:3">
      <c r="A54" s="241">
        <v>55</v>
      </c>
      <c r="B54" s="858" t="s">
        <v>147</v>
      </c>
      <c r="C54" s="860" t="s">
        <v>148</v>
      </c>
    </row>
    <row r="55" spans="1:3" ht="51">
      <c r="A55" s="241">
        <v>56</v>
      </c>
      <c r="B55" s="858" t="s">
        <v>149</v>
      </c>
      <c r="C55" s="860" t="s">
        <v>150</v>
      </c>
    </row>
    <row r="56" spans="1:3">
      <c r="A56" s="241">
        <v>57</v>
      </c>
      <c r="B56" s="858" t="s">
        <v>151</v>
      </c>
      <c r="C56" s="862" t="s">
        <v>152</v>
      </c>
    </row>
    <row r="57" spans="1:3">
      <c r="A57" s="241" t="s">
        <v>153</v>
      </c>
      <c r="B57" s="858" t="s">
        <v>154</v>
      </c>
      <c r="C57" s="862" t="s">
        <v>155</v>
      </c>
    </row>
    <row r="58" spans="1:3" ht="25.5">
      <c r="A58" s="241">
        <v>62</v>
      </c>
      <c r="B58" s="858" t="s">
        <v>156</v>
      </c>
      <c r="C58" s="860" t="s">
        <v>157</v>
      </c>
    </row>
    <row r="59" spans="1:3" ht="28.35" customHeight="1">
      <c r="A59" s="243">
        <v>63</v>
      </c>
      <c r="B59" s="854" t="s">
        <v>158</v>
      </c>
      <c r="C59" s="862" t="s">
        <v>159</v>
      </c>
    </row>
    <row r="60" spans="1:3" ht="28.35" customHeight="1">
      <c r="A60" s="243">
        <v>64</v>
      </c>
      <c r="B60" s="854" t="s">
        <v>160</v>
      </c>
      <c r="C60" s="862" t="s">
        <v>161</v>
      </c>
    </row>
    <row r="61" spans="1:3">
      <c r="A61" s="243">
        <v>65</v>
      </c>
      <c r="B61" s="854" t="s">
        <v>162</v>
      </c>
      <c r="C61" s="862" t="s">
        <v>163</v>
      </c>
    </row>
    <row r="62" spans="1:3" ht="27.6" customHeight="1" thickBot="1">
      <c r="A62" s="244">
        <v>66</v>
      </c>
      <c r="B62" s="864" t="s">
        <v>164</v>
      </c>
      <c r="C62" s="865" t="s">
        <v>165</v>
      </c>
    </row>
    <row r="63" spans="1:3" s="553" customFormat="1" ht="13.5" thickBot="1">
      <c r="A63" s="851"/>
      <c r="B63" s="866" t="s">
        <v>166</v>
      </c>
      <c r="C63" s="459" t="s">
        <v>167</v>
      </c>
    </row>
    <row r="64" spans="1:3" s="553" customFormat="1">
      <c r="A64" s="554">
        <v>1</v>
      </c>
      <c r="B64" s="555" t="s">
        <v>168</v>
      </c>
      <c r="C64" s="557" t="s">
        <v>169</v>
      </c>
    </row>
    <row r="65" spans="1:3" s="553" customFormat="1">
      <c r="A65" s="554">
        <v>2</v>
      </c>
      <c r="B65" s="555" t="s">
        <v>170</v>
      </c>
      <c r="C65" s="557" t="s">
        <v>171</v>
      </c>
    </row>
    <row r="66" spans="1:3" s="553" customFormat="1">
      <c r="A66" s="554">
        <v>3</v>
      </c>
      <c r="B66" s="555" t="s">
        <v>172</v>
      </c>
      <c r="C66" s="557" t="s">
        <v>173</v>
      </c>
    </row>
    <row r="67" spans="1:3" s="553" customFormat="1">
      <c r="A67" s="554">
        <v>4</v>
      </c>
      <c r="B67" s="555" t="s">
        <v>174</v>
      </c>
      <c r="C67" s="557" t="s">
        <v>175</v>
      </c>
    </row>
    <row r="68" spans="1:3" s="553" customFormat="1">
      <c r="A68" s="554">
        <v>5</v>
      </c>
      <c r="B68" s="555" t="s">
        <v>176</v>
      </c>
      <c r="C68" s="557" t="s">
        <v>177</v>
      </c>
    </row>
    <row r="69" spans="1:3" s="553" customFormat="1">
      <c r="A69" s="554">
        <v>6</v>
      </c>
      <c r="B69" s="555" t="s">
        <v>178</v>
      </c>
      <c r="C69" s="557" t="s">
        <v>179</v>
      </c>
    </row>
    <row r="70" spans="1:3" s="556" customFormat="1">
      <c r="A70" s="554">
        <v>7</v>
      </c>
      <c r="B70" s="555" t="s">
        <v>180</v>
      </c>
      <c r="C70" s="557" t="s">
        <v>181</v>
      </c>
    </row>
    <row r="71" spans="1:3" s="556" customFormat="1">
      <c r="A71" s="554">
        <v>8</v>
      </c>
      <c r="B71" s="555" t="s">
        <v>182</v>
      </c>
      <c r="C71" s="557" t="s">
        <v>183</v>
      </c>
    </row>
    <row r="72" spans="1:3" s="553" customFormat="1">
      <c r="A72" s="554">
        <v>9</v>
      </c>
      <c r="B72" s="555" t="s">
        <v>184</v>
      </c>
      <c r="C72" s="557" t="s">
        <v>185</v>
      </c>
    </row>
    <row r="73" spans="1:3" s="553" customFormat="1">
      <c r="A73" s="554">
        <v>10</v>
      </c>
      <c r="B73" s="555" t="s">
        <v>186</v>
      </c>
      <c r="C73" s="557" t="s">
        <v>187</v>
      </c>
    </row>
    <row r="74" spans="1:3" s="553" customFormat="1" ht="13.5" thickBot="1">
      <c r="A74" s="554">
        <v>11</v>
      </c>
      <c r="B74" s="555" t="s">
        <v>188</v>
      </c>
      <c r="C74" s="557" t="s">
        <v>189</v>
      </c>
    </row>
    <row r="75" spans="1:3" ht="39" thickBot="1">
      <c r="A75" s="851"/>
      <c r="B75" s="866" t="s">
        <v>190</v>
      </c>
      <c r="C75" s="459" t="s">
        <v>191</v>
      </c>
    </row>
    <row r="76" spans="1:3">
      <c r="A76" s="233"/>
      <c r="B76" s="77" t="s">
        <v>192</v>
      </c>
      <c r="C76" s="537" t="s">
        <v>193</v>
      </c>
    </row>
    <row r="77" spans="1:3">
      <c r="A77" s="241">
        <v>1</v>
      </c>
      <c r="B77" s="125" t="s">
        <v>194</v>
      </c>
      <c r="C77" s="126" t="s">
        <v>195</v>
      </c>
    </row>
    <row r="78" spans="1:3" ht="63.75">
      <c r="A78" s="241">
        <v>2</v>
      </c>
      <c r="B78" s="125" t="s">
        <v>196</v>
      </c>
      <c r="C78" s="246" t="s">
        <v>197</v>
      </c>
    </row>
    <row r="79" spans="1:3" ht="25.5">
      <c r="A79" s="241">
        <v>3</v>
      </c>
      <c r="B79" s="125" t="s">
        <v>198</v>
      </c>
      <c r="C79" s="126" t="s">
        <v>199</v>
      </c>
    </row>
    <row r="80" spans="1:3" ht="25.5">
      <c r="A80" s="241">
        <v>4</v>
      </c>
      <c r="B80" s="125" t="s">
        <v>200</v>
      </c>
      <c r="C80" s="126" t="s">
        <v>201</v>
      </c>
    </row>
    <row r="81" spans="1:3">
      <c r="A81" s="241">
        <v>5</v>
      </c>
      <c r="B81" s="125" t="s">
        <v>202</v>
      </c>
      <c r="C81" s="126" t="s">
        <v>203</v>
      </c>
    </row>
    <row r="82" spans="1:3" ht="25.5">
      <c r="A82" s="241">
        <v>6</v>
      </c>
      <c r="B82" s="125" t="s">
        <v>204</v>
      </c>
      <c r="C82" s="126" t="s">
        <v>205</v>
      </c>
    </row>
    <row r="83" spans="1:3" ht="25.5">
      <c r="A83" s="241">
        <v>7</v>
      </c>
      <c r="B83" s="125" t="s">
        <v>206</v>
      </c>
      <c r="C83" s="859" t="s">
        <v>207</v>
      </c>
    </row>
    <row r="84" spans="1:3">
      <c r="A84" s="241">
        <v>8</v>
      </c>
      <c r="B84" s="125" t="s">
        <v>208</v>
      </c>
      <c r="C84" s="859" t="s">
        <v>209</v>
      </c>
    </row>
    <row r="85" spans="1:3" ht="25.5">
      <c r="A85" s="241">
        <v>9</v>
      </c>
      <c r="B85" s="125" t="s">
        <v>210</v>
      </c>
      <c r="C85" s="487" t="s">
        <v>211</v>
      </c>
    </row>
    <row r="86" spans="1:3">
      <c r="A86" s="241">
        <v>10</v>
      </c>
      <c r="B86" s="124" t="s">
        <v>212</v>
      </c>
      <c r="C86" s="246" t="s">
        <v>213</v>
      </c>
    </row>
    <row r="87" spans="1:3">
      <c r="A87" s="241">
        <v>11</v>
      </c>
      <c r="B87" s="125" t="s">
        <v>214</v>
      </c>
      <c r="C87" s="126" t="s">
        <v>215</v>
      </c>
    </row>
    <row r="88" spans="1:3">
      <c r="A88" s="245">
        <v>12</v>
      </c>
      <c r="B88" s="125" t="s">
        <v>174</v>
      </c>
      <c r="C88" s="126" t="s">
        <v>216</v>
      </c>
    </row>
    <row r="89" spans="1:3">
      <c r="A89" s="233"/>
      <c r="B89" s="78" t="s">
        <v>217</v>
      </c>
      <c r="C89" s="537" t="s">
        <v>218</v>
      </c>
    </row>
    <row r="90" spans="1:3">
      <c r="A90" s="238">
        <v>13</v>
      </c>
      <c r="B90" s="124" t="s">
        <v>219</v>
      </c>
      <c r="C90" s="126" t="s">
        <v>220</v>
      </c>
    </row>
    <row r="91" spans="1:3">
      <c r="A91" s="243">
        <v>14</v>
      </c>
      <c r="B91" s="124" t="s">
        <v>221</v>
      </c>
      <c r="C91" s="126" t="s">
        <v>220</v>
      </c>
    </row>
    <row r="92" spans="1:3">
      <c r="A92" s="243">
        <v>15</v>
      </c>
      <c r="B92" s="854" t="s">
        <v>222</v>
      </c>
      <c r="C92" s="126" t="s">
        <v>220</v>
      </c>
    </row>
    <row r="93" spans="1:3">
      <c r="A93" s="243">
        <v>16</v>
      </c>
      <c r="B93" s="854" t="s">
        <v>223</v>
      </c>
      <c r="C93" s="126" t="s">
        <v>220</v>
      </c>
    </row>
    <row r="94" spans="1:3">
      <c r="A94" s="243">
        <v>17</v>
      </c>
      <c r="B94" s="854" t="s">
        <v>224</v>
      </c>
      <c r="C94" s="126" t="s">
        <v>220</v>
      </c>
    </row>
    <row r="95" spans="1:3">
      <c r="A95" s="243">
        <v>18</v>
      </c>
      <c r="B95" s="854" t="s">
        <v>225</v>
      </c>
      <c r="C95" s="246" t="s">
        <v>220</v>
      </c>
    </row>
    <row r="96" spans="1:3">
      <c r="A96" s="243">
        <v>19</v>
      </c>
      <c r="B96" s="854" t="s">
        <v>226</v>
      </c>
      <c r="C96" s="246" t="s">
        <v>220</v>
      </c>
    </row>
    <row r="97" spans="1:3">
      <c r="A97" s="243">
        <v>20</v>
      </c>
      <c r="B97" s="854" t="s">
        <v>227</v>
      </c>
      <c r="C97" s="246" t="s">
        <v>220</v>
      </c>
    </row>
    <row r="98" spans="1:3">
      <c r="A98" s="243">
        <v>21</v>
      </c>
      <c r="B98" s="854" t="s">
        <v>228</v>
      </c>
      <c r="C98" s="246" t="s">
        <v>220</v>
      </c>
    </row>
    <row r="99" spans="1:3">
      <c r="A99" s="243" t="s">
        <v>229</v>
      </c>
      <c r="B99" s="124" t="s">
        <v>230</v>
      </c>
      <c r="C99" s="246" t="s">
        <v>231</v>
      </c>
    </row>
    <row r="100" spans="1:3">
      <c r="A100" s="243" t="s">
        <v>232</v>
      </c>
      <c r="B100" s="124" t="s">
        <v>233</v>
      </c>
      <c r="C100" s="246" t="s">
        <v>234</v>
      </c>
    </row>
    <row r="101" spans="1:3">
      <c r="A101" s="243" t="s">
        <v>235</v>
      </c>
      <c r="B101" s="124" t="s">
        <v>236</v>
      </c>
      <c r="C101" s="246" t="s">
        <v>231</v>
      </c>
    </row>
    <row r="102" spans="1:3">
      <c r="A102" s="243" t="s">
        <v>237</v>
      </c>
      <c r="B102" s="124" t="s">
        <v>238</v>
      </c>
      <c r="C102" s="246" t="s">
        <v>234</v>
      </c>
    </row>
    <row r="103" spans="1:3">
      <c r="A103" s="243">
        <v>24</v>
      </c>
      <c r="B103" s="854" t="s">
        <v>239</v>
      </c>
      <c r="C103" s="246" t="s">
        <v>220</v>
      </c>
    </row>
    <row r="104" spans="1:3">
      <c r="A104" s="243">
        <v>25</v>
      </c>
      <c r="B104" s="854" t="s">
        <v>240</v>
      </c>
      <c r="C104" s="246" t="s">
        <v>220</v>
      </c>
    </row>
    <row r="105" spans="1:3">
      <c r="A105" s="243">
        <v>26</v>
      </c>
      <c r="B105" s="854" t="s">
        <v>241</v>
      </c>
      <c r="C105" s="246" t="s">
        <v>220</v>
      </c>
    </row>
    <row r="106" spans="1:3">
      <c r="A106" s="243">
        <v>27</v>
      </c>
      <c r="B106" s="854" t="s">
        <v>242</v>
      </c>
      <c r="C106" s="246" t="s">
        <v>220</v>
      </c>
    </row>
    <row r="107" spans="1:3">
      <c r="A107" s="243">
        <v>28</v>
      </c>
      <c r="B107" s="854" t="s">
        <v>243</v>
      </c>
      <c r="C107" s="246" t="s">
        <v>220</v>
      </c>
    </row>
    <row r="108" spans="1:3">
      <c r="A108" s="243">
        <v>29</v>
      </c>
      <c r="B108" s="854" t="s">
        <v>244</v>
      </c>
      <c r="C108" s="246" t="s">
        <v>220</v>
      </c>
    </row>
    <row r="109" spans="1:3">
      <c r="A109" s="243">
        <v>30</v>
      </c>
      <c r="B109" s="854" t="s">
        <v>245</v>
      </c>
      <c r="C109" s="246" t="s">
        <v>220</v>
      </c>
    </row>
    <row r="110" spans="1:3">
      <c r="A110" s="243">
        <v>31</v>
      </c>
      <c r="B110" s="854" t="s">
        <v>246</v>
      </c>
      <c r="C110" s="246" t="s">
        <v>220</v>
      </c>
    </row>
    <row r="111" spans="1:3">
      <c r="A111" s="243">
        <v>32</v>
      </c>
      <c r="B111" s="854" t="s">
        <v>247</v>
      </c>
      <c r="C111" s="246" t="s">
        <v>220</v>
      </c>
    </row>
    <row r="112" spans="1:3">
      <c r="A112" s="243">
        <v>33</v>
      </c>
      <c r="B112" s="854" t="s">
        <v>248</v>
      </c>
      <c r="C112" s="246" t="s">
        <v>220</v>
      </c>
    </row>
    <row r="113" spans="1:3">
      <c r="A113" s="243">
        <v>34</v>
      </c>
      <c r="B113" s="854" t="s">
        <v>249</v>
      </c>
      <c r="C113" s="246" t="s">
        <v>220</v>
      </c>
    </row>
    <row r="114" spans="1:3">
      <c r="A114" s="243">
        <v>35</v>
      </c>
      <c r="B114" s="854" t="s">
        <v>250</v>
      </c>
      <c r="C114" s="246" t="s">
        <v>220</v>
      </c>
    </row>
    <row r="115" spans="1:3">
      <c r="A115" s="867">
        <v>36</v>
      </c>
      <c r="B115" s="854" t="s">
        <v>251</v>
      </c>
      <c r="C115" s="868" t="s">
        <v>220</v>
      </c>
    </row>
    <row r="116" spans="1:3">
      <c r="A116" s="867">
        <v>37</v>
      </c>
      <c r="B116" s="854" t="s">
        <v>252</v>
      </c>
      <c r="C116" s="868" t="s">
        <v>220</v>
      </c>
    </row>
    <row r="117" spans="1:3" ht="25.5">
      <c r="A117" s="867">
        <v>38</v>
      </c>
      <c r="B117" s="854" t="s">
        <v>253</v>
      </c>
      <c r="C117" s="868" t="s">
        <v>254</v>
      </c>
    </row>
    <row r="118" spans="1:3" ht="25.5">
      <c r="A118" s="867">
        <v>39</v>
      </c>
      <c r="B118" s="854" t="s">
        <v>255</v>
      </c>
      <c r="C118" s="868" t="s">
        <v>256</v>
      </c>
    </row>
    <row r="119" spans="1:3" ht="25.5">
      <c r="A119" s="867">
        <v>40</v>
      </c>
      <c r="B119" s="854" t="s">
        <v>257</v>
      </c>
      <c r="C119" s="246" t="s">
        <v>258</v>
      </c>
    </row>
    <row r="120" spans="1:3">
      <c r="A120" s="867">
        <v>41</v>
      </c>
      <c r="B120" s="854" t="s">
        <v>259</v>
      </c>
      <c r="C120" s="868" t="s">
        <v>260</v>
      </c>
    </row>
    <row r="121" spans="1:3">
      <c r="A121" s="233"/>
      <c r="B121" s="77" t="s">
        <v>261</v>
      </c>
      <c r="C121" s="863"/>
    </row>
    <row r="122" spans="1:3">
      <c r="A122" s="867">
        <v>42</v>
      </c>
      <c r="B122" s="124" t="s">
        <v>262</v>
      </c>
      <c r="C122" s="246" t="s">
        <v>263</v>
      </c>
    </row>
    <row r="123" spans="1:3" ht="25.5">
      <c r="A123" s="867">
        <v>43</v>
      </c>
      <c r="B123" s="124" t="s">
        <v>264</v>
      </c>
      <c r="C123" s="246" t="s">
        <v>265</v>
      </c>
    </row>
    <row r="124" spans="1:3" ht="25.5">
      <c r="A124" s="243">
        <v>44</v>
      </c>
      <c r="B124" s="124" t="s">
        <v>250</v>
      </c>
      <c r="C124" s="246" t="s">
        <v>266</v>
      </c>
    </row>
    <row r="125" spans="1:3" ht="38.25">
      <c r="A125" s="238">
        <v>45</v>
      </c>
      <c r="B125" s="124" t="s">
        <v>267</v>
      </c>
      <c r="C125" s="246" t="s">
        <v>268</v>
      </c>
    </row>
    <row r="126" spans="1:3">
      <c r="A126" s="233"/>
      <c r="B126" s="77" t="s">
        <v>269</v>
      </c>
      <c r="C126" s="863"/>
    </row>
    <row r="127" spans="1:3" ht="38.25">
      <c r="A127" s="867">
        <v>46</v>
      </c>
      <c r="B127" s="124" t="s">
        <v>270</v>
      </c>
      <c r="C127" s="246" t="s">
        <v>271</v>
      </c>
    </row>
    <row r="128" spans="1:3" ht="51">
      <c r="A128" s="867">
        <v>47</v>
      </c>
      <c r="B128" s="124" t="s">
        <v>272</v>
      </c>
      <c r="C128" s="246" t="s">
        <v>273</v>
      </c>
    </row>
    <row r="129" spans="1:3">
      <c r="A129" s="867">
        <v>48</v>
      </c>
      <c r="B129" s="124" t="s">
        <v>274</v>
      </c>
      <c r="C129" s="246" t="s">
        <v>275</v>
      </c>
    </row>
    <row r="130" spans="1:3" ht="51">
      <c r="A130" s="867">
        <v>49</v>
      </c>
      <c r="B130" s="124" t="s">
        <v>276</v>
      </c>
      <c r="C130" s="246" t="s">
        <v>277</v>
      </c>
    </row>
    <row r="131" spans="1:3" ht="38.25">
      <c r="A131" s="867">
        <v>50</v>
      </c>
      <c r="B131" s="124" t="s">
        <v>278</v>
      </c>
      <c r="C131" s="246" t="s">
        <v>279</v>
      </c>
    </row>
    <row r="132" spans="1:3" ht="51">
      <c r="A132" s="867">
        <v>51</v>
      </c>
      <c r="B132" s="124" t="s">
        <v>280</v>
      </c>
      <c r="C132" s="246" t="s">
        <v>281</v>
      </c>
    </row>
    <row r="133" spans="1:3" ht="25.5">
      <c r="A133" s="867">
        <v>52</v>
      </c>
      <c r="B133" s="124" t="s">
        <v>282</v>
      </c>
      <c r="C133" s="246" t="s">
        <v>283</v>
      </c>
    </row>
    <row r="134" spans="1:3">
      <c r="A134" s="867">
        <v>53</v>
      </c>
      <c r="B134" s="124" t="s">
        <v>284</v>
      </c>
      <c r="C134" s="246" t="s">
        <v>285</v>
      </c>
    </row>
    <row r="135" spans="1:3">
      <c r="A135" s="867">
        <v>54</v>
      </c>
      <c r="B135" s="124" t="s">
        <v>286</v>
      </c>
      <c r="C135" s="246" t="s">
        <v>287</v>
      </c>
    </row>
    <row r="136" spans="1:3">
      <c r="A136" s="867">
        <v>55</v>
      </c>
      <c r="B136" s="124" t="s">
        <v>288</v>
      </c>
      <c r="C136" s="246" t="s">
        <v>289</v>
      </c>
    </row>
    <row r="137" spans="1:3" ht="38.25">
      <c r="A137" s="867">
        <v>56</v>
      </c>
      <c r="B137" s="124" t="s">
        <v>290</v>
      </c>
      <c r="C137" s="246" t="s">
        <v>291</v>
      </c>
    </row>
    <row r="138" spans="1:3">
      <c r="A138" s="867">
        <v>57</v>
      </c>
      <c r="B138" s="124" t="s">
        <v>292</v>
      </c>
      <c r="C138" s="246" t="s">
        <v>293</v>
      </c>
    </row>
    <row r="139" spans="1:3" ht="38.25">
      <c r="A139" s="867">
        <v>58</v>
      </c>
      <c r="B139" s="124" t="s">
        <v>294</v>
      </c>
      <c r="C139" s="246" t="s">
        <v>295</v>
      </c>
    </row>
    <row r="140" spans="1:3">
      <c r="A140" s="867">
        <v>59</v>
      </c>
      <c r="B140" s="128" t="s">
        <v>296</v>
      </c>
      <c r="C140" s="551" t="s">
        <v>297</v>
      </c>
    </row>
    <row r="141" spans="1:3" ht="25.5">
      <c r="A141" s="867">
        <v>60</v>
      </c>
      <c r="B141" s="124" t="s">
        <v>298</v>
      </c>
      <c r="C141" s="246" t="s">
        <v>299</v>
      </c>
    </row>
    <row r="142" spans="1:3" ht="38.25">
      <c r="A142" s="867">
        <v>61</v>
      </c>
      <c r="B142" s="124" t="s">
        <v>300</v>
      </c>
      <c r="C142" s="246" t="s">
        <v>301</v>
      </c>
    </row>
    <row r="143" spans="1:3" ht="25.5">
      <c r="A143" s="867">
        <v>62</v>
      </c>
      <c r="B143" s="124" t="s">
        <v>302</v>
      </c>
      <c r="C143" s="246" t="s">
        <v>303</v>
      </c>
    </row>
    <row r="144" spans="1:3" ht="26.25" thickBot="1">
      <c r="A144" s="867">
        <v>63</v>
      </c>
      <c r="B144" s="124" t="s">
        <v>304</v>
      </c>
      <c r="C144" s="246" t="s">
        <v>305</v>
      </c>
    </row>
    <row r="145" spans="1:3" s="553" customFormat="1" ht="26.25" thickBot="1">
      <c r="A145" s="851"/>
      <c r="B145" s="852" t="s">
        <v>306</v>
      </c>
      <c r="C145" s="853" t="s">
        <v>307</v>
      </c>
    </row>
    <row r="146" spans="1:3" s="553" customFormat="1" ht="25.5">
      <c r="A146" s="233"/>
      <c r="B146" s="869" t="s">
        <v>308</v>
      </c>
      <c r="C146" s="560" t="s">
        <v>309</v>
      </c>
    </row>
    <row r="147" spans="1:3" s="553" customFormat="1">
      <c r="A147" s="558" t="s">
        <v>310</v>
      </c>
      <c r="B147" s="559" t="s">
        <v>311</v>
      </c>
      <c r="C147" s="487" t="s">
        <v>312</v>
      </c>
    </row>
    <row r="148" spans="1:3" s="556" customFormat="1" ht="25.5">
      <c r="A148" s="558" t="s">
        <v>313</v>
      </c>
      <c r="B148" s="559" t="s">
        <v>314</v>
      </c>
      <c r="C148" s="487" t="s">
        <v>315</v>
      </c>
    </row>
    <row r="149" spans="1:3" s="553" customFormat="1">
      <c r="A149" s="558" t="s">
        <v>316</v>
      </c>
      <c r="B149" s="559" t="s">
        <v>317</v>
      </c>
      <c r="C149" s="487" t="s">
        <v>318</v>
      </c>
    </row>
    <row r="150" spans="1:3" s="553" customFormat="1" ht="25.5">
      <c r="A150" s="558" t="s">
        <v>319</v>
      </c>
      <c r="B150" s="559" t="s">
        <v>320</v>
      </c>
      <c r="C150" s="487" t="s">
        <v>321</v>
      </c>
    </row>
    <row r="151" spans="1:3" s="553" customFormat="1">
      <c r="A151" s="558" t="s">
        <v>322</v>
      </c>
      <c r="B151" s="559" t="s">
        <v>53</v>
      </c>
      <c r="C151" s="487" t="s">
        <v>323</v>
      </c>
    </row>
    <row r="152" spans="1:3" s="553" customFormat="1">
      <c r="A152" s="558" t="s">
        <v>324</v>
      </c>
      <c r="B152" s="559" t="s">
        <v>325</v>
      </c>
      <c r="C152" s="487" t="s">
        <v>326</v>
      </c>
    </row>
    <row r="153" spans="1:3" s="553" customFormat="1" ht="25.5">
      <c r="A153" s="233"/>
      <c r="B153" s="561" t="s">
        <v>327</v>
      </c>
      <c r="C153" s="560" t="s">
        <v>328</v>
      </c>
    </row>
    <row r="154" spans="1:3" s="553" customFormat="1">
      <c r="A154" s="558" t="s">
        <v>329</v>
      </c>
      <c r="B154" s="559" t="s">
        <v>330</v>
      </c>
      <c r="C154" s="487" t="s">
        <v>331</v>
      </c>
    </row>
    <row r="155" spans="1:3" s="553" customFormat="1" ht="25.5">
      <c r="A155" s="558" t="s">
        <v>332</v>
      </c>
      <c r="B155" s="559" t="s">
        <v>333</v>
      </c>
      <c r="C155" s="487" t="s">
        <v>334</v>
      </c>
    </row>
    <row r="156" spans="1:3" s="553" customFormat="1">
      <c r="A156" s="558" t="s">
        <v>335</v>
      </c>
      <c r="B156" s="559" t="s">
        <v>336</v>
      </c>
      <c r="C156" s="487" t="s">
        <v>331</v>
      </c>
    </row>
    <row r="157" spans="1:3" s="553" customFormat="1" ht="25.5">
      <c r="A157" s="558" t="s">
        <v>337</v>
      </c>
      <c r="B157" s="559" t="s">
        <v>338</v>
      </c>
      <c r="C157" s="487" t="s">
        <v>339</v>
      </c>
    </row>
    <row r="158" spans="1:3" s="553" customFormat="1">
      <c r="A158" s="558" t="s">
        <v>340</v>
      </c>
      <c r="B158" s="559" t="s">
        <v>317</v>
      </c>
      <c r="C158" s="487" t="s">
        <v>341</v>
      </c>
    </row>
    <row r="159" spans="1:3" s="553" customFormat="1" ht="25.5">
      <c r="A159" s="558" t="s">
        <v>342</v>
      </c>
      <c r="B159" s="559" t="s">
        <v>343</v>
      </c>
      <c r="C159" s="487" t="s">
        <v>344</v>
      </c>
    </row>
    <row r="160" spans="1:3" s="553" customFormat="1">
      <c r="A160" s="558" t="s">
        <v>345</v>
      </c>
      <c r="B160" s="559" t="s">
        <v>53</v>
      </c>
      <c r="C160" s="487" t="s">
        <v>346</v>
      </c>
    </row>
    <row r="161" spans="1:3" s="553" customFormat="1" ht="13.5" thickBot="1">
      <c r="A161" s="558" t="s">
        <v>347</v>
      </c>
      <c r="B161" s="559" t="s">
        <v>325</v>
      </c>
      <c r="C161" s="487" t="s">
        <v>348</v>
      </c>
    </row>
    <row r="162" spans="1:3" ht="39" thickBot="1">
      <c r="A162" s="851"/>
      <c r="B162" s="852" t="s">
        <v>349</v>
      </c>
      <c r="C162" s="853" t="s">
        <v>350</v>
      </c>
    </row>
    <row r="163" spans="1:3" ht="25.5">
      <c r="A163" s="870" t="s">
        <v>351</v>
      </c>
      <c r="B163" s="871" t="s">
        <v>352</v>
      </c>
      <c r="C163" s="872" t="s">
        <v>353</v>
      </c>
    </row>
    <row r="164" spans="1:3" ht="127.5">
      <c r="A164" s="465" t="s">
        <v>354</v>
      </c>
      <c r="B164" s="873" t="s">
        <v>355</v>
      </c>
      <c r="C164" s="862" t="s">
        <v>356</v>
      </c>
    </row>
    <row r="165" spans="1:3" ht="116.1" customHeight="1">
      <c r="A165" s="465" t="s">
        <v>357</v>
      </c>
      <c r="B165" s="873" t="s">
        <v>358</v>
      </c>
      <c r="C165" s="874" t="s">
        <v>359</v>
      </c>
    </row>
    <row r="166" spans="1:3" ht="25.5">
      <c r="A166" s="465" t="s">
        <v>360</v>
      </c>
      <c r="B166" s="873" t="s">
        <v>361</v>
      </c>
      <c r="C166" s="862" t="s">
        <v>362</v>
      </c>
    </row>
    <row r="167" spans="1:3" ht="51">
      <c r="A167" s="465" t="s">
        <v>363</v>
      </c>
      <c r="B167" s="873" t="s">
        <v>364</v>
      </c>
      <c r="C167" s="862" t="s">
        <v>365</v>
      </c>
    </row>
    <row r="168" spans="1:3" ht="51">
      <c r="A168" s="465" t="s">
        <v>366</v>
      </c>
      <c r="B168" s="873" t="s">
        <v>367</v>
      </c>
      <c r="C168" s="862" t="s">
        <v>368</v>
      </c>
    </row>
    <row r="169" spans="1:3" ht="51">
      <c r="A169" s="465" t="s">
        <v>369</v>
      </c>
      <c r="B169" s="873" t="s">
        <v>370</v>
      </c>
      <c r="C169" s="862" t="s">
        <v>371</v>
      </c>
    </row>
    <row r="170" spans="1:3" ht="25.5">
      <c r="A170" s="465" t="s">
        <v>372</v>
      </c>
      <c r="B170" s="873" t="s">
        <v>373</v>
      </c>
      <c r="C170" s="862" t="s">
        <v>374</v>
      </c>
    </row>
    <row r="171" spans="1:3" ht="38.25">
      <c r="A171" s="465" t="s">
        <v>375</v>
      </c>
      <c r="B171" s="873" t="s">
        <v>376</v>
      </c>
      <c r="C171" s="862" t="s">
        <v>377</v>
      </c>
    </row>
    <row r="172" spans="1:3" ht="38.25">
      <c r="A172" s="465" t="s">
        <v>378</v>
      </c>
      <c r="B172" s="873" t="s">
        <v>379</v>
      </c>
      <c r="C172" s="862" t="s">
        <v>380</v>
      </c>
    </row>
    <row r="173" spans="1:3">
      <c r="A173" s="465" t="s">
        <v>381</v>
      </c>
      <c r="B173" s="873" t="s">
        <v>382</v>
      </c>
      <c r="C173" s="862" t="s">
        <v>383</v>
      </c>
    </row>
    <row r="174" spans="1:3" ht="38.25">
      <c r="A174" s="465" t="s">
        <v>384</v>
      </c>
      <c r="B174" s="873" t="s">
        <v>385</v>
      </c>
      <c r="C174" s="862" t="s">
        <v>386</v>
      </c>
    </row>
    <row r="175" spans="1:3">
      <c r="A175" s="465" t="s">
        <v>387</v>
      </c>
      <c r="B175" s="873" t="s">
        <v>388</v>
      </c>
      <c r="C175" s="862" t="s">
        <v>389</v>
      </c>
    </row>
    <row r="176" spans="1:3" ht="25.5">
      <c r="A176" s="465" t="s">
        <v>390</v>
      </c>
      <c r="B176" s="873" t="s">
        <v>391</v>
      </c>
      <c r="C176" s="862" t="s">
        <v>392</v>
      </c>
    </row>
    <row r="177" spans="1:3" ht="25.5">
      <c r="A177" s="465" t="s">
        <v>393</v>
      </c>
      <c r="B177" s="873" t="s">
        <v>394</v>
      </c>
      <c r="C177" s="862" t="s">
        <v>395</v>
      </c>
    </row>
    <row r="178" spans="1:3" ht="38.25">
      <c r="A178" s="465" t="s">
        <v>396</v>
      </c>
      <c r="B178" s="873" t="s">
        <v>397</v>
      </c>
      <c r="C178" s="862" t="s">
        <v>398</v>
      </c>
    </row>
    <row r="179" spans="1:3" ht="25.5">
      <c r="A179" s="465" t="s">
        <v>399</v>
      </c>
      <c r="B179" s="873" t="s">
        <v>400</v>
      </c>
      <c r="C179" s="862" t="s">
        <v>401</v>
      </c>
    </row>
    <row r="180" spans="1:3" ht="39" thickBot="1">
      <c r="A180" s="465" t="s">
        <v>402</v>
      </c>
      <c r="B180" s="875" t="s">
        <v>403</v>
      </c>
      <c r="C180" s="865" t="s">
        <v>404</v>
      </c>
    </row>
    <row r="181" spans="1:3" ht="13.5" thickBot="1">
      <c r="A181" s="851"/>
      <c r="B181" s="852" t="s">
        <v>405</v>
      </c>
      <c r="C181" s="853" t="s">
        <v>406</v>
      </c>
    </row>
    <row r="182" spans="1:3" ht="27.95" customHeight="1" thickBot="1">
      <c r="A182" s="851"/>
      <c r="B182" s="852" t="s">
        <v>407</v>
      </c>
      <c r="C182" s="876" t="s">
        <v>408</v>
      </c>
    </row>
    <row r="183" spans="1:3">
      <c r="A183" s="233"/>
      <c r="B183" s="77" t="s">
        <v>409</v>
      </c>
      <c r="C183" s="877"/>
    </row>
    <row r="184" spans="1:3">
      <c r="A184" s="241"/>
      <c r="B184" s="125" t="s">
        <v>410</v>
      </c>
      <c r="C184" s="126" t="s">
        <v>411</v>
      </c>
    </row>
    <row r="185" spans="1:3" ht="51">
      <c r="A185" s="241"/>
      <c r="B185" s="124" t="s">
        <v>412</v>
      </c>
      <c r="C185" s="246" t="s">
        <v>413</v>
      </c>
    </row>
    <row r="186" spans="1:3">
      <c r="A186" s="241"/>
      <c r="B186" s="124" t="s">
        <v>414</v>
      </c>
      <c r="C186" s="246" t="s">
        <v>415</v>
      </c>
    </row>
    <row r="187" spans="1:3">
      <c r="A187" s="241"/>
      <c r="B187" s="124" t="s">
        <v>416</v>
      </c>
      <c r="C187" s="246" t="s">
        <v>417</v>
      </c>
    </row>
    <row r="188" spans="1:3" ht="51">
      <c r="A188" s="241"/>
      <c r="B188" s="124" t="s">
        <v>418</v>
      </c>
      <c r="C188" s="246" t="s">
        <v>419</v>
      </c>
    </row>
    <row r="189" spans="1:3">
      <c r="A189" s="241"/>
      <c r="B189" s="124" t="s">
        <v>420</v>
      </c>
      <c r="C189" s="246" t="s">
        <v>421</v>
      </c>
    </row>
    <row r="190" spans="1:3">
      <c r="A190" s="241"/>
      <c r="B190" s="124" t="s">
        <v>422</v>
      </c>
      <c r="C190" s="246" t="s">
        <v>423</v>
      </c>
    </row>
    <row r="191" spans="1:3" ht="38.25">
      <c r="A191" s="241"/>
      <c r="B191" s="124" t="s">
        <v>424</v>
      </c>
      <c r="C191" s="246" t="s">
        <v>425</v>
      </c>
    </row>
    <row r="192" spans="1:3" ht="25.5">
      <c r="A192" s="241"/>
      <c r="B192" s="124" t="s">
        <v>426</v>
      </c>
      <c r="C192" s="246" t="s">
        <v>427</v>
      </c>
    </row>
    <row r="193" spans="1:3">
      <c r="A193" s="241"/>
      <c r="B193" s="124" t="s">
        <v>428</v>
      </c>
      <c r="C193" s="246" t="s">
        <v>429</v>
      </c>
    </row>
    <row r="194" spans="1:3" ht="25.5">
      <c r="A194" s="241"/>
      <c r="B194" s="124" t="s">
        <v>430</v>
      </c>
      <c r="C194" s="246" t="s">
        <v>431</v>
      </c>
    </row>
    <row r="195" spans="1:3" ht="38.25">
      <c r="A195" s="241"/>
      <c r="B195" s="124" t="s">
        <v>432</v>
      </c>
      <c r="C195" s="246" t="s">
        <v>433</v>
      </c>
    </row>
    <row r="196" spans="1:3">
      <c r="A196" s="241"/>
      <c r="B196" s="124" t="s">
        <v>434</v>
      </c>
      <c r="C196" s="246" t="s">
        <v>435</v>
      </c>
    </row>
    <row r="197" spans="1:3">
      <c r="A197" s="233"/>
      <c r="B197" s="78" t="s">
        <v>436</v>
      </c>
      <c r="C197" s="878"/>
    </row>
    <row r="198" spans="1:3">
      <c r="A198" s="240">
        <v>1</v>
      </c>
      <c r="B198" s="125" t="s">
        <v>219</v>
      </c>
      <c r="C198" s="126" t="s">
        <v>220</v>
      </c>
    </row>
    <row r="199" spans="1:3">
      <c r="A199" s="241">
        <v>2</v>
      </c>
      <c r="B199" s="125" t="s">
        <v>437</v>
      </c>
      <c r="C199" s="126" t="s">
        <v>220</v>
      </c>
    </row>
    <row r="200" spans="1:3">
      <c r="A200" s="241">
        <v>3</v>
      </c>
      <c r="B200" s="858" t="s">
        <v>222</v>
      </c>
      <c r="C200" s="126" t="s">
        <v>220</v>
      </c>
    </row>
    <row r="201" spans="1:3">
      <c r="A201" s="240">
        <v>4</v>
      </c>
      <c r="B201" s="858" t="s">
        <v>223</v>
      </c>
      <c r="C201" s="126" t="s">
        <v>220</v>
      </c>
    </row>
    <row r="202" spans="1:3">
      <c r="A202" s="241">
        <v>5</v>
      </c>
      <c r="B202" s="858" t="s">
        <v>224</v>
      </c>
      <c r="C202" s="126" t="s">
        <v>220</v>
      </c>
    </row>
    <row r="203" spans="1:3">
      <c r="A203" s="241">
        <v>6</v>
      </c>
      <c r="B203" s="858" t="s">
        <v>225</v>
      </c>
      <c r="C203" s="126" t="s">
        <v>220</v>
      </c>
    </row>
    <row r="204" spans="1:3">
      <c r="A204" s="240">
        <v>7</v>
      </c>
      <c r="B204" s="858" t="s">
        <v>226</v>
      </c>
      <c r="C204" s="126" t="s">
        <v>220</v>
      </c>
    </row>
    <row r="205" spans="1:3">
      <c r="A205" s="241">
        <v>8</v>
      </c>
      <c r="B205" s="858" t="s">
        <v>227</v>
      </c>
      <c r="C205" s="126" t="s">
        <v>220</v>
      </c>
    </row>
    <row r="206" spans="1:3">
      <c r="A206" s="243">
        <v>9</v>
      </c>
      <c r="B206" s="124" t="s">
        <v>228</v>
      </c>
      <c r="C206" s="246" t="s">
        <v>220</v>
      </c>
    </row>
    <row r="207" spans="1:3">
      <c r="A207" s="243" t="s">
        <v>438</v>
      </c>
      <c r="B207" s="124" t="s">
        <v>230</v>
      </c>
      <c r="C207" s="246" t="s">
        <v>220</v>
      </c>
    </row>
    <row r="208" spans="1:3">
      <c r="A208" s="238" t="s">
        <v>439</v>
      </c>
      <c r="B208" s="124" t="s">
        <v>233</v>
      </c>
      <c r="C208" s="246" t="s">
        <v>220</v>
      </c>
    </row>
    <row r="209" spans="1:3">
      <c r="A209" s="238" t="s">
        <v>440</v>
      </c>
      <c r="B209" s="124" t="s">
        <v>236</v>
      </c>
      <c r="C209" s="246" t="s">
        <v>220</v>
      </c>
    </row>
    <row r="210" spans="1:3">
      <c r="A210" s="238" t="s">
        <v>441</v>
      </c>
      <c r="B210" s="124" t="s">
        <v>238</v>
      </c>
      <c r="C210" s="246" t="s">
        <v>220</v>
      </c>
    </row>
    <row r="211" spans="1:3">
      <c r="A211" s="238">
        <v>12</v>
      </c>
      <c r="B211" s="124" t="s">
        <v>239</v>
      </c>
      <c r="C211" s="246" t="s">
        <v>220</v>
      </c>
    </row>
    <row r="212" spans="1:3">
      <c r="A212" s="243">
        <v>13</v>
      </c>
      <c r="B212" s="854" t="s">
        <v>240</v>
      </c>
      <c r="C212" s="246" t="s">
        <v>220</v>
      </c>
    </row>
    <row r="213" spans="1:3">
      <c r="A213" s="243">
        <v>14</v>
      </c>
      <c r="B213" s="854" t="s">
        <v>241</v>
      </c>
      <c r="C213" s="246" t="s">
        <v>220</v>
      </c>
    </row>
    <row r="214" spans="1:3">
      <c r="A214" s="238">
        <v>15</v>
      </c>
      <c r="B214" s="854" t="s">
        <v>242</v>
      </c>
      <c r="C214" s="246" t="s">
        <v>220</v>
      </c>
    </row>
    <row r="215" spans="1:3">
      <c r="A215" s="238">
        <v>16</v>
      </c>
      <c r="B215" s="854" t="s">
        <v>243</v>
      </c>
      <c r="C215" s="246" t="s">
        <v>220</v>
      </c>
    </row>
    <row r="216" spans="1:3">
      <c r="A216" s="238">
        <v>17</v>
      </c>
      <c r="B216" s="854" t="s">
        <v>244</v>
      </c>
      <c r="C216" s="246" t="s">
        <v>220</v>
      </c>
    </row>
    <row r="217" spans="1:3">
      <c r="A217" s="238">
        <v>18</v>
      </c>
      <c r="B217" s="854" t="s">
        <v>245</v>
      </c>
      <c r="C217" s="246" t="s">
        <v>220</v>
      </c>
    </row>
    <row r="218" spans="1:3">
      <c r="A218" s="238">
        <v>19</v>
      </c>
      <c r="B218" s="854" t="s">
        <v>246</v>
      </c>
      <c r="C218" s="246" t="s">
        <v>220</v>
      </c>
    </row>
    <row r="219" spans="1:3">
      <c r="A219" s="243">
        <v>20</v>
      </c>
      <c r="B219" s="854" t="s">
        <v>247</v>
      </c>
      <c r="C219" s="246" t="s">
        <v>220</v>
      </c>
    </row>
    <row r="220" spans="1:3">
      <c r="A220" s="243">
        <v>21</v>
      </c>
      <c r="B220" s="854" t="s">
        <v>248</v>
      </c>
      <c r="C220" s="246" t="s">
        <v>220</v>
      </c>
    </row>
    <row r="221" spans="1:3">
      <c r="A221" s="238">
        <v>22</v>
      </c>
      <c r="B221" s="854" t="s">
        <v>249</v>
      </c>
      <c r="C221" s="246" t="s">
        <v>220</v>
      </c>
    </row>
    <row r="222" spans="1:3">
      <c r="A222" s="243">
        <v>23</v>
      </c>
      <c r="B222" s="854" t="s">
        <v>250</v>
      </c>
      <c r="C222" s="246" t="s">
        <v>220</v>
      </c>
    </row>
    <row r="223" spans="1:3">
      <c r="A223" s="243">
        <v>24</v>
      </c>
      <c r="B223" s="124" t="s">
        <v>442</v>
      </c>
      <c r="C223" s="246" t="s">
        <v>220</v>
      </c>
    </row>
    <row r="224" spans="1:3">
      <c r="A224" s="243">
        <v>25</v>
      </c>
      <c r="B224" s="854" t="s">
        <v>252</v>
      </c>
      <c r="C224" s="246" t="s">
        <v>220</v>
      </c>
    </row>
    <row r="225" spans="1:3">
      <c r="A225" s="243">
        <v>26</v>
      </c>
      <c r="B225" s="124" t="s">
        <v>53</v>
      </c>
      <c r="C225" s="246" t="s">
        <v>443</v>
      </c>
    </row>
    <row r="226" spans="1:3" ht="25.5">
      <c r="A226" s="243">
        <v>27</v>
      </c>
      <c r="B226" s="124" t="s">
        <v>226</v>
      </c>
      <c r="C226" s="246" t="s">
        <v>444</v>
      </c>
    </row>
    <row r="227" spans="1:3" ht="25.5">
      <c r="A227" s="243">
        <v>28</v>
      </c>
      <c r="B227" s="124" t="s">
        <v>445</v>
      </c>
      <c r="C227" s="246" t="s">
        <v>444</v>
      </c>
    </row>
    <row r="228" spans="1:3" ht="25.5">
      <c r="A228" s="238">
        <v>29</v>
      </c>
      <c r="B228" s="854" t="s">
        <v>446</v>
      </c>
      <c r="C228" s="246" t="s">
        <v>444</v>
      </c>
    </row>
    <row r="229" spans="1:3" ht="28.35" customHeight="1">
      <c r="A229" s="243">
        <v>30</v>
      </c>
      <c r="B229" s="854" t="s">
        <v>224</v>
      </c>
      <c r="C229" s="246" t="s">
        <v>444</v>
      </c>
    </row>
    <row r="230" spans="1:3" ht="25.5">
      <c r="A230" s="238">
        <v>31</v>
      </c>
      <c r="B230" s="858" t="s">
        <v>447</v>
      </c>
      <c r="C230" s="126" t="s">
        <v>444</v>
      </c>
    </row>
    <row r="231" spans="1:3" ht="26.25" thickBot="1">
      <c r="A231" s="244">
        <v>32</v>
      </c>
      <c r="B231" s="879" t="s">
        <v>448</v>
      </c>
      <c r="C231" s="247" t="s">
        <v>444</v>
      </c>
    </row>
    <row r="232" spans="1:3" ht="268.5" thickBot="1">
      <c r="A232" s="851"/>
      <c r="B232" s="852" t="s">
        <v>449</v>
      </c>
      <c r="C232" s="853" t="s">
        <v>450</v>
      </c>
    </row>
    <row r="233" spans="1:3" ht="26.25" thickBot="1">
      <c r="A233" s="851"/>
      <c r="B233" s="852" t="s">
        <v>451</v>
      </c>
      <c r="C233" s="853" t="s">
        <v>452</v>
      </c>
    </row>
    <row r="234" spans="1:3" ht="26.25" thickBot="1">
      <c r="A234" s="851"/>
      <c r="B234" s="852" t="s">
        <v>453</v>
      </c>
      <c r="C234" s="853" t="s">
        <v>454</v>
      </c>
    </row>
    <row r="235" spans="1:3" ht="75" customHeight="1" thickBot="1">
      <c r="A235" s="880"/>
      <c r="B235" s="881" t="s">
        <v>455</v>
      </c>
      <c r="C235" s="882" t="s">
        <v>456</v>
      </c>
    </row>
    <row r="236" spans="1:3" ht="39" thickBot="1">
      <c r="A236" s="880"/>
      <c r="B236" s="883" t="s">
        <v>457</v>
      </c>
      <c r="C236" s="884" t="s">
        <v>458</v>
      </c>
    </row>
    <row r="237" spans="1:3" ht="39" thickBot="1">
      <c r="A237" s="851"/>
      <c r="B237" s="852" t="s">
        <v>459</v>
      </c>
      <c r="C237" s="853" t="s">
        <v>460</v>
      </c>
    </row>
    <row r="238" spans="1:3" ht="13.5" thickBot="1">
      <c r="A238" s="851"/>
      <c r="B238" s="852" t="s">
        <v>461</v>
      </c>
      <c r="C238" s="853" t="s">
        <v>462</v>
      </c>
    </row>
    <row r="239" spans="1:3">
      <c r="A239" s="885"/>
      <c r="B239" s="885"/>
      <c r="C239" s="886"/>
    </row>
    <row r="240" spans="1:3">
      <c r="A240" s="885"/>
      <c r="B240" s="885"/>
      <c r="C240" s="886"/>
    </row>
    <row r="241" spans="1:3">
      <c r="A241" s="885"/>
      <c r="B241" s="885"/>
      <c r="C241" s="886"/>
    </row>
    <row r="242" spans="1:3">
      <c r="A242" s="885"/>
      <c r="B242" s="885"/>
      <c r="C242" s="886"/>
    </row>
    <row r="243" spans="1:3">
      <c r="A243" s="885"/>
      <c r="B243" s="885"/>
      <c r="C243" s="886"/>
    </row>
  </sheetData>
  <sheetProtection algorithmName="SHA-512" hashValue="Wl4+O+aaQ2V+e+U1uajE276QoVOUnj+M2umIuaimXrcv/IzHXyEZF/t7HriCqXme2nNJDwD4FCQKVc4AKDNasg==" saltValue="W+VIPoA+6JTJYkA2Qtp8yg==" spinCount="100000" sheet="1" formatColumns="0" formatRows="0"/>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DJ61"/>
  <sheetViews>
    <sheetView zoomScale="60" zoomScaleNormal="60" workbookViewId="0">
      <selection activeCell="O53" sqref="O53"/>
    </sheetView>
  </sheetViews>
  <sheetFormatPr defaultColWidth="8" defaultRowHeight="12.75"/>
  <cols>
    <col min="1" max="1" width="6.5703125" style="410" bestFit="1" customWidth="1"/>
    <col min="2" max="2" width="24.5703125" style="419" customWidth="1"/>
    <col min="3" max="3" width="16.5703125" style="419" customWidth="1"/>
    <col min="4" max="28" width="16.5703125" style="409" customWidth="1"/>
    <col min="29" max="32" width="16.5703125" style="410" customWidth="1"/>
    <col min="33" max="33" width="23.42578125" style="412" bestFit="1" customWidth="1"/>
    <col min="34" max="34" width="16.5703125" style="412" customWidth="1"/>
    <col min="35" max="16384" width="8" style="412"/>
  </cols>
  <sheetData>
    <row r="1" spans="1:114" ht="15.75">
      <c r="A1" s="383" t="s">
        <v>1592</v>
      </c>
      <c r="B1" s="407"/>
      <c r="C1" s="408"/>
      <c r="D1" s="386"/>
      <c r="E1" s="408"/>
      <c r="F1" s="408"/>
      <c r="AB1" s="410"/>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11"/>
      <c r="BW1" s="411"/>
      <c r="BX1" s="411"/>
      <c r="BY1" s="411"/>
      <c r="BZ1" s="411"/>
      <c r="CA1" s="411"/>
      <c r="CB1" s="411"/>
      <c r="CC1" s="411"/>
      <c r="CD1" s="411"/>
      <c r="CE1" s="411"/>
      <c r="CF1" s="411"/>
      <c r="CG1" s="411"/>
      <c r="CH1" s="411"/>
      <c r="CI1" s="411"/>
      <c r="CJ1" s="411"/>
      <c r="CK1" s="411"/>
      <c r="CL1" s="411"/>
      <c r="CM1" s="411"/>
      <c r="CN1" s="411"/>
      <c r="CO1" s="411"/>
      <c r="CP1" s="411"/>
      <c r="CQ1" s="411"/>
      <c r="CR1" s="411"/>
      <c r="CS1" s="411"/>
      <c r="CT1" s="411"/>
      <c r="CU1" s="411"/>
      <c r="CV1" s="411"/>
      <c r="CW1" s="411"/>
      <c r="CX1" s="411"/>
      <c r="CY1" s="411"/>
      <c r="CZ1" s="411"/>
      <c r="DA1" s="411"/>
      <c r="DB1" s="411"/>
      <c r="DC1" s="411"/>
      <c r="DD1" s="411"/>
      <c r="DE1" s="411"/>
      <c r="DF1" s="411"/>
      <c r="DG1" s="411"/>
      <c r="DH1" s="411"/>
      <c r="DI1" s="411"/>
      <c r="DJ1" s="411"/>
    </row>
    <row r="2" spans="1:114">
      <c r="A2" s="165" t="s">
        <v>1353</v>
      </c>
      <c r="B2" s="165"/>
      <c r="C2" s="356" t="str">
        <f>'Schedule 2_Balance Sheet'!C2</f>
        <v>CCA One Care-Commonwealth Care Alliance</v>
      </c>
      <c r="D2" s="357"/>
      <c r="E2" s="357"/>
      <c r="F2" s="358"/>
      <c r="AB2" s="410"/>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411"/>
      <c r="CB2" s="411"/>
      <c r="CC2" s="411"/>
      <c r="CD2" s="411"/>
      <c r="CE2" s="411"/>
      <c r="CF2" s="411"/>
      <c r="CG2" s="411"/>
      <c r="CH2" s="411"/>
      <c r="CI2" s="411"/>
      <c r="CJ2" s="411"/>
      <c r="CK2" s="411"/>
      <c r="CL2" s="411"/>
      <c r="CM2" s="411"/>
      <c r="CN2" s="411"/>
      <c r="CO2" s="411"/>
      <c r="CP2" s="411"/>
      <c r="CQ2" s="411"/>
      <c r="CR2" s="411"/>
      <c r="CS2" s="411"/>
      <c r="CT2" s="411"/>
      <c r="CU2" s="411"/>
      <c r="CV2" s="411"/>
      <c r="CW2" s="411"/>
      <c r="CX2" s="411"/>
      <c r="CY2" s="411"/>
      <c r="CZ2" s="411"/>
      <c r="DA2" s="411"/>
      <c r="DB2" s="411"/>
      <c r="DC2" s="411"/>
      <c r="DD2" s="411"/>
      <c r="DE2" s="411"/>
      <c r="DF2" s="411"/>
      <c r="DG2" s="411"/>
      <c r="DH2" s="411"/>
      <c r="DI2" s="411"/>
      <c r="DJ2" s="411"/>
    </row>
    <row r="3" spans="1:114">
      <c r="A3" s="165" t="s">
        <v>1338</v>
      </c>
      <c r="B3" s="165"/>
      <c r="C3" s="456" t="str">
        <f>'Schedule 2_Balance Sheet'!C3</f>
        <v>January 2024-June 2024</v>
      </c>
      <c r="D3" s="457"/>
      <c r="E3" s="457"/>
      <c r="F3" s="458"/>
      <c r="AB3" s="410"/>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c r="CA3" s="411"/>
      <c r="CB3" s="411"/>
      <c r="CC3" s="411"/>
      <c r="CD3" s="411"/>
      <c r="CE3" s="411"/>
      <c r="CF3" s="411"/>
      <c r="CG3" s="411"/>
      <c r="CH3" s="411"/>
      <c r="CI3" s="411"/>
      <c r="CJ3" s="411"/>
      <c r="CK3" s="411"/>
      <c r="CL3" s="411"/>
      <c r="CM3" s="411"/>
      <c r="CN3" s="411"/>
      <c r="CO3" s="411"/>
      <c r="CP3" s="411"/>
      <c r="CQ3" s="411"/>
      <c r="CR3" s="411"/>
      <c r="CS3" s="411"/>
      <c r="CT3" s="411"/>
      <c r="CU3" s="411"/>
      <c r="CV3" s="411"/>
      <c r="CW3" s="411"/>
      <c r="CX3" s="411"/>
      <c r="CY3" s="411"/>
      <c r="CZ3" s="411"/>
      <c r="DA3" s="411"/>
      <c r="DB3" s="411"/>
      <c r="DC3" s="411"/>
      <c r="DD3" s="411"/>
      <c r="DE3" s="411"/>
      <c r="DF3" s="411"/>
      <c r="DG3" s="411"/>
      <c r="DH3" s="411"/>
      <c r="DI3" s="411"/>
      <c r="DJ3" s="411"/>
    </row>
    <row r="4" spans="1:114">
      <c r="A4" s="165" t="s">
        <v>1356</v>
      </c>
      <c r="B4" s="165"/>
      <c r="C4" s="359">
        <f>'Schedule 2_Balance Sheet'!C4</f>
        <v>45473</v>
      </c>
      <c r="D4" s="357"/>
      <c r="E4" s="357"/>
      <c r="F4" s="358"/>
      <c r="AB4" s="410"/>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1"/>
      <c r="CP4" s="411"/>
      <c r="CQ4" s="411"/>
      <c r="CR4" s="411"/>
      <c r="CS4" s="411"/>
      <c r="CT4" s="411"/>
      <c r="CU4" s="411"/>
      <c r="CV4" s="411"/>
      <c r="CW4" s="411"/>
      <c r="CX4" s="411"/>
      <c r="CY4" s="411"/>
      <c r="CZ4" s="411"/>
      <c r="DA4" s="411"/>
      <c r="DB4" s="411"/>
      <c r="DC4" s="411"/>
      <c r="DD4" s="411"/>
      <c r="DE4" s="411"/>
      <c r="DF4" s="411"/>
      <c r="DG4" s="411"/>
      <c r="DH4" s="411"/>
      <c r="DI4" s="411"/>
      <c r="DJ4" s="411"/>
    </row>
    <row r="5" spans="1:114">
      <c r="A5" s="165" t="s">
        <v>1357</v>
      </c>
      <c r="B5" s="165"/>
      <c r="C5" s="356" t="str">
        <f>'Schedule 2_Balance Sheet'!C5</f>
        <v>CCA</v>
      </c>
      <c r="D5" s="357"/>
      <c r="E5" s="357"/>
      <c r="F5" s="358"/>
      <c r="AB5" s="410"/>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c r="BO5" s="411"/>
      <c r="BP5" s="411"/>
      <c r="BQ5" s="411"/>
      <c r="BR5" s="411"/>
      <c r="BS5" s="411"/>
      <c r="BT5" s="411"/>
      <c r="BU5" s="411"/>
      <c r="BV5" s="411"/>
      <c r="BW5" s="411"/>
      <c r="BX5" s="411"/>
      <c r="BY5" s="411"/>
      <c r="BZ5" s="411"/>
      <c r="CA5" s="411"/>
      <c r="CB5" s="411"/>
      <c r="CC5" s="411"/>
      <c r="CD5" s="411"/>
      <c r="CE5" s="411"/>
      <c r="CF5" s="411"/>
      <c r="CG5" s="411"/>
      <c r="CH5" s="411"/>
      <c r="CI5" s="411"/>
      <c r="CJ5" s="411"/>
      <c r="CK5" s="411"/>
      <c r="CL5" s="411"/>
      <c r="CM5" s="411"/>
      <c r="CN5" s="411"/>
      <c r="CO5" s="411"/>
      <c r="CP5" s="411"/>
      <c r="CQ5" s="411"/>
      <c r="CR5" s="411"/>
      <c r="CS5" s="411"/>
      <c r="CT5" s="411"/>
      <c r="CU5" s="411"/>
      <c r="CV5" s="411"/>
      <c r="CW5" s="411"/>
      <c r="CX5" s="411"/>
      <c r="CY5" s="411"/>
      <c r="CZ5" s="411"/>
      <c r="DA5" s="411"/>
      <c r="DB5" s="411"/>
      <c r="DC5" s="411"/>
      <c r="DD5" s="411"/>
      <c r="DE5" s="411"/>
      <c r="DF5" s="411"/>
      <c r="DG5" s="411"/>
      <c r="DH5" s="411"/>
      <c r="DI5" s="411"/>
      <c r="DJ5" s="411"/>
    </row>
    <row r="6" spans="1:114">
      <c r="A6" s="165" t="s">
        <v>1341</v>
      </c>
      <c r="B6" s="165"/>
      <c r="C6" s="359">
        <f>'Schedule 2_Balance Sheet'!C6</f>
        <v>45534</v>
      </c>
      <c r="D6" s="357"/>
      <c r="E6" s="357"/>
      <c r="F6" s="358"/>
      <c r="AB6" s="410"/>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c r="CM6" s="411"/>
      <c r="CN6" s="411"/>
      <c r="CO6" s="411"/>
      <c r="CP6" s="411"/>
      <c r="CQ6" s="411"/>
      <c r="CR6" s="411"/>
      <c r="CS6" s="411"/>
      <c r="CT6" s="411"/>
      <c r="CU6" s="411"/>
      <c r="CV6" s="411"/>
      <c r="CW6" s="411"/>
      <c r="CX6" s="411"/>
      <c r="CY6" s="411"/>
      <c r="CZ6" s="411"/>
      <c r="DA6" s="411"/>
      <c r="DB6" s="411"/>
      <c r="DC6" s="411"/>
      <c r="DD6" s="411"/>
      <c r="DE6" s="411"/>
      <c r="DF6" s="411"/>
      <c r="DG6" s="411"/>
      <c r="DH6" s="411"/>
      <c r="DI6" s="411"/>
      <c r="DJ6" s="411"/>
    </row>
    <row r="7" spans="1:114" ht="13.5" thickBot="1">
      <c r="A7" s="163" t="s">
        <v>1577</v>
      </c>
      <c r="B7" s="314"/>
      <c r="C7" s="314"/>
      <c r="D7" s="314"/>
      <c r="E7" s="314"/>
      <c r="F7" s="314"/>
      <c r="G7" s="314"/>
      <c r="H7" s="314"/>
      <c r="AB7" s="410"/>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1"/>
      <c r="CB7" s="411"/>
      <c r="CC7" s="411"/>
      <c r="CD7" s="411"/>
      <c r="CE7" s="411"/>
      <c r="CF7" s="411"/>
      <c r="CG7" s="411"/>
      <c r="CH7" s="411"/>
      <c r="CI7" s="411"/>
      <c r="CJ7" s="411"/>
      <c r="CK7" s="411"/>
      <c r="CL7" s="411"/>
      <c r="CM7" s="411"/>
      <c r="CN7" s="411"/>
      <c r="CO7" s="411"/>
      <c r="CP7" s="411"/>
      <c r="CQ7" s="411"/>
      <c r="CR7" s="411"/>
      <c r="CS7" s="411"/>
      <c r="CT7" s="411"/>
      <c r="CU7" s="411"/>
      <c r="CV7" s="411"/>
      <c r="CW7" s="411"/>
      <c r="CX7" s="411"/>
      <c r="CY7" s="411"/>
      <c r="CZ7" s="411"/>
      <c r="DA7" s="411"/>
      <c r="DB7" s="411"/>
      <c r="DC7" s="411"/>
      <c r="DD7" s="411"/>
      <c r="DE7" s="411"/>
      <c r="DF7" s="411"/>
      <c r="DG7" s="411"/>
      <c r="DH7" s="411"/>
      <c r="DI7" s="411"/>
      <c r="DJ7" s="411"/>
    </row>
    <row r="8" spans="1:114" s="413" customFormat="1" ht="16.5" customHeight="1" thickBot="1">
      <c r="A8" s="934"/>
      <c r="B8" s="935"/>
      <c r="C8" s="936" t="s">
        <v>1578</v>
      </c>
      <c r="D8" s="936"/>
      <c r="E8" s="937"/>
      <c r="F8" s="937"/>
      <c r="G8" s="937"/>
      <c r="H8" s="936"/>
      <c r="I8" s="936"/>
      <c r="J8" s="937"/>
      <c r="K8" s="937"/>
      <c r="L8" s="938"/>
      <c r="M8" s="936" t="s">
        <v>1578</v>
      </c>
      <c r="N8" s="936"/>
      <c r="O8" s="937"/>
      <c r="P8" s="938"/>
      <c r="Q8" s="937"/>
      <c r="R8" s="936"/>
      <c r="S8" s="936"/>
      <c r="T8" s="937"/>
      <c r="U8" s="937"/>
      <c r="V8" s="938"/>
      <c r="W8" s="936" t="s">
        <v>1578</v>
      </c>
      <c r="X8" s="936"/>
      <c r="Y8" s="937"/>
      <c r="Z8" s="937"/>
      <c r="AA8" s="937"/>
      <c r="AB8" s="939"/>
      <c r="AC8" s="936"/>
      <c r="AD8" s="936"/>
      <c r="AE8" s="936"/>
      <c r="AF8" s="936"/>
      <c r="AG8" s="940"/>
      <c r="AH8" s="941"/>
    </row>
    <row r="9" spans="1:114" s="414" customFormat="1" ht="26.25" thickBot="1">
      <c r="A9" s="444" t="s">
        <v>489</v>
      </c>
      <c r="B9" s="942" t="s">
        <v>1579</v>
      </c>
      <c r="C9" s="943">
        <f t="array" ref="C9:AF9">TRANSPOSE(B10:B39)</f>
        <v>45504</v>
      </c>
      <c r="D9" s="944">
        <v>45473</v>
      </c>
      <c r="E9" s="944">
        <v>45443</v>
      </c>
      <c r="F9" s="944">
        <v>45412</v>
      </c>
      <c r="G9" s="944">
        <v>45382</v>
      </c>
      <c r="H9" s="944">
        <v>45351</v>
      </c>
      <c r="I9" s="944">
        <v>45322</v>
      </c>
      <c r="J9" s="944">
        <v>45291</v>
      </c>
      <c r="K9" s="944">
        <v>45260</v>
      </c>
      <c r="L9" s="944">
        <v>45230</v>
      </c>
      <c r="M9" s="944">
        <v>45199</v>
      </c>
      <c r="N9" s="944">
        <v>45169</v>
      </c>
      <c r="O9" s="945">
        <v>45138</v>
      </c>
      <c r="P9" s="944">
        <v>45107</v>
      </c>
      <c r="Q9" s="945">
        <v>45077</v>
      </c>
      <c r="R9" s="944">
        <v>45046</v>
      </c>
      <c r="S9" s="945">
        <v>45016</v>
      </c>
      <c r="T9" s="945">
        <v>44985</v>
      </c>
      <c r="U9" s="945">
        <v>44957</v>
      </c>
      <c r="V9" s="944">
        <v>44926</v>
      </c>
      <c r="W9" s="945">
        <v>44895</v>
      </c>
      <c r="X9" s="945">
        <v>44865</v>
      </c>
      <c r="Y9" s="945">
        <v>44834</v>
      </c>
      <c r="Z9" s="944">
        <v>44804</v>
      </c>
      <c r="AA9" s="945">
        <v>44773</v>
      </c>
      <c r="AB9" s="944">
        <v>44742</v>
      </c>
      <c r="AC9" s="945">
        <v>44712</v>
      </c>
      <c r="AD9" s="945">
        <v>44681</v>
      </c>
      <c r="AE9" s="944">
        <v>44651</v>
      </c>
      <c r="AF9" s="946">
        <v>44620</v>
      </c>
      <c r="AG9" s="439" t="s">
        <v>1580</v>
      </c>
      <c r="AH9" s="947" t="s">
        <v>1581</v>
      </c>
    </row>
    <row r="10" spans="1:114" s="414" customFormat="1">
      <c r="A10" s="431">
        <v>1</v>
      </c>
      <c r="B10" s="455">
        <f>EOMONTH(B11,1)</f>
        <v>45504</v>
      </c>
      <c r="C10" s="948">
        <v>3252752.2399999998</v>
      </c>
      <c r="D10" s="948">
        <v>26270049.449999999</v>
      </c>
      <c r="E10" s="948">
        <v>7095316.5700000012</v>
      </c>
      <c r="F10" s="948">
        <v>971094.2300000001</v>
      </c>
      <c r="G10" s="948">
        <v>342633.37</v>
      </c>
      <c r="H10" s="948">
        <v>595969.93000000005</v>
      </c>
      <c r="I10" s="948">
        <v>560250.02</v>
      </c>
      <c r="J10" s="948">
        <v>645897.59000000008</v>
      </c>
      <c r="K10" s="948">
        <v>635051.46</v>
      </c>
      <c r="L10" s="948">
        <v>648872.92000000004</v>
      </c>
      <c r="M10" s="948">
        <v>584977.94000000018</v>
      </c>
      <c r="N10" s="948">
        <v>557685.02</v>
      </c>
      <c r="O10" s="948">
        <v>530406.56999999995</v>
      </c>
      <c r="P10" s="948">
        <v>530724.40999999992</v>
      </c>
      <c r="Q10" s="948">
        <v>514562.92</v>
      </c>
      <c r="R10" s="948">
        <v>182182.25999999998</v>
      </c>
      <c r="S10" s="948">
        <v>0</v>
      </c>
      <c r="T10" s="948">
        <v>0</v>
      </c>
      <c r="U10" s="948">
        <v>0</v>
      </c>
      <c r="V10" s="948">
        <v>0</v>
      </c>
      <c r="W10" s="948">
        <v>0</v>
      </c>
      <c r="X10" s="948">
        <v>0</v>
      </c>
      <c r="Y10" s="948">
        <v>0</v>
      </c>
      <c r="Z10" s="948">
        <v>0</v>
      </c>
      <c r="AA10" s="948">
        <v>0</v>
      </c>
      <c r="AB10" s="948">
        <v>0</v>
      </c>
      <c r="AC10" s="948">
        <v>0</v>
      </c>
      <c r="AD10" s="948">
        <v>0</v>
      </c>
      <c r="AE10" s="948">
        <v>0</v>
      </c>
      <c r="AF10" s="949">
        <v>0</v>
      </c>
      <c r="AG10" s="950">
        <v>0</v>
      </c>
      <c r="AH10" s="430">
        <f t="shared" ref="AH10:AH38" si="0">SUM(C10:AG10)</f>
        <v>43918426.899999999</v>
      </c>
    </row>
    <row r="11" spans="1:114" s="414" customFormat="1">
      <c r="A11" s="431">
        <v>2</v>
      </c>
      <c r="B11" s="432">
        <f>'Schedule 2_Balance Sheet'!C4</f>
        <v>45473</v>
      </c>
      <c r="C11" s="442"/>
      <c r="D11" s="460">
        <v>3978729.49</v>
      </c>
      <c r="E11" s="460">
        <v>27175030.160000004</v>
      </c>
      <c r="F11" s="460">
        <v>5650842.7600000007</v>
      </c>
      <c r="G11" s="460">
        <v>956228.09</v>
      </c>
      <c r="H11" s="460">
        <v>376739.04</v>
      </c>
      <c r="I11" s="460">
        <v>256350.85</v>
      </c>
      <c r="J11" s="460">
        <v>261365.97999999998</v>
      </c>
      <c r="K11" s="460">
        <v>206215.67</v>
      </c>
      <c r="L11" s="460">
        <v>168789.28999999995</v>
      </c>
      <c r="M11" s="460">
        <v>76445.210000000006</v>
      </c>
      <c r="N11" s="460">
        <v>94155.380000000019</v>
      </c>
      <c r="O11" s="460">
        <v>72086.97</v>
      </c>
      <c r="P11" s="460">
        <v>78342.27</v>
      </c>
      <c r="Q11" s="460">
        <v>71498.260000000009</v>
      </c>
      <c r="R11" s="460">
        <v>51396.93</v>
      </c>
      <c r="S11" s="460">
        <v>167.03</v>
      </c>
      <c r="T11" s="460">
        <v>0</v>
      </c>
      <c r="U11" s="460">
        <v>0</v>
      </c>
      <c r="V11" s="460">
        <v>0</v>
      </c>
      <c r="W11" s="460">
        <v>0</v>
      </c>
      <c r="X11" s="460">
        <v>0</v>
      </c>
      <c r="Y11" s="460">
        <v>176.02</v>
      </c>
      <c r="Z11" s="460">
        <v>0</v>
      </c>
      <c r="AA11" s="460">
        <v>0</v>
      </c>
      <c r="AB11" s="460">
        <v>0</v>
      </c>
      <c r="AC11" s="460">
        <v>369.22</v>
      </c>
      <c r="AD11" s="460">
        <v>0</v>
      </c>
      <c r="AE11" s="460">
        <v>127.72</v>
      </c>
      <c r="AF11" s="451">
        <v>129.32</v>
      </c>
      <c r="AG11" s="449">
        <v>0</v>
      </c>
      <c r="AH11" s="430">
        <f t="shared" si="0"/>
        <v>39475185.660000011</v>
      </c>
    </row>
    <row r="12" spans="1:114" s="413" customFormat="1" ht="15" customHeight="1">
      <c r="A12" s="431">
        <v>3</v>
      </c>
      <c r="B12" s="432">
        <f>EOMONTH(B11,-1)</f>
        <v>45443</v>
      </c>
      <c r="C12" s="442"/>
      <c r="D12" s="442"/>
      <c r="E12" s="420">
        <v>6145690.0899999999</v>
      </c>
      <c r="F12" s="420">
        <v>31313058.619999997</v>
      </c>
      <c r="G12" s="420">
        <v>9021970.7300000004</v>
      </c>
      <c r="H12" s="420">
        <v>1811951.8100000003</v>
      </c>
      <c r="I12" s="420">
        <v>667180.68999999994</v>
      </c>
      <c r="J12" s="420">
        <v>456892.86000000004</v>
      </c>
      <c r="K12" s="420">
        <v>338902.39999999997</v>
      </c>
      <c r="L12" s="420">
        <v>215209.21</v>
      </c>
      <c r="M12" s="420">
        <v>73285.079999999987</v>
      </c>
      <c r="N12" s="420">
        <v>62842.790000000008</v>
      </c>
      <c r="O12" s="420">
        <v>60800.850000000006</v>
      </c>
      <c r="P12" s="420">
        <v>48490.139999999992</v>
      </c>
      <c r="Q12" s="420">
        <v>41803.099999999991</v>
      </c>
      <c r="R12" s="420">
        <v>33125.279999999999</v>
      </c>
      <c r="S12" s="420">
        <v>7555.56</v>
      </c>
      <c r="T12" s="420">
        <v>8570.2900000000009</v>
      </c>
      <c r="U12" s="420">
        <v>3824.99</v>
      </c>
      <c r="V12" s="420">
        <v>7366.5</v>
      </c>
      <c r="W12" s="420">
        <v>3859.39</v>
      </c>
      <c r="X12" s="420">
        <v>3517.47</v>
      </c>
      <c r="Y12" s="420">
        <v>10431.26</v>
      </c>
      <c r="Z12" s="420">
        <v>11953.21</v>
      </c>
      <c r="AA12" s="420">
        <v>2251.58</v>
      </c>
      <c r="AB12" s="420">
        <v>6984.85</v>
      </c>
      <c r="AC12" s="420">
        <v>8640.1299999999992</v>
      </c>
      <c r="AD12" s="420">
        <v>15667.53</v>
      </c>
      <c r="AE12" s="420">
        <v>5998.85</v>
      </c>
      <c r="AF12" s="445">
        <v>4008.99</v>
      </c>
      <c r="AG12" s="449">
        <v>30777.260000000002</v>
      </c>
      <c r="AH12" s="430">
        <f t="shared" si="0"/>
        <v>50422611.510000005</v>
      </c>
    </row>
    <row r="13" spans="1:114" s="413" customFormat="1" ht="15" customHeight="1">
      <c r="A13" s="431">
        <v>4</v>
      </c>
      <c r="B13" s="432">
        <f t="shared" ref="B13:B39" si="1">EOMONTH(B12,-1)</f>
        <v>45412</v>
      </c>
      <c r="C13" s="442"/>
      <c r="D13" s="440"/>
      <c r="E13" s="442"/>
      <c r="F13" s="420">
        <v>3325382.1399999997</v>
      </c>
      <c r="G13" s="420">
        <v>26636479.780000005</v>
      </c>
      <c r="H13" s="420">
        <v>6687536.9400000004</v>
      </c>
      <c r="I13" s="420">
        <v>1818572.8499999999</v>
      </c>
      <c r="J13" s="420">
        <v>715195.59999999986</v>
      </c>
      <c r="K13" s="420">
        <v>587731.01</v>
      </c>
      <c r="L13" s="420">
        <v>498509.8899999999</v>
      </c>
      <c r="M13" s="420">
        <v>345952.45999999996</v>
      </c>
      <c r="N13" s="420">
        <v>384751.9</v>
      </c>
      <c r="O13" s="420">
        <v>702031.47</v>
      </c>
      <c r="P13" s="420">
        <v>303953.2900000001</v>
      </c>
      <c r="Q13" s="420">
        <v>350219.27999999997</v>
      </c>
      <c r="R13" s="420">
        <v>312227.41000000003</v>
      </c>
      <c r="S13" s="421">
        <v>6198.8600000000006</v>
      </c>
      <c r="T13" s="421">
        <v>2896.8199999999997</v>
      </c>
      <c r="U13" s="421">
        <v>6692.01</v>
      </c>
      <c r="V13" s="420">
        <v>442.33000000000004</v>
      </c>
      <c r="W13" s="420">
        <v>1578</v>
      </c>
      <c r="X13" s="421">
        <v>5126.12</v>
      </c>
      <c r="Y13" s="421">
        <v>876</v>
      </c>
      <c r="Z13" s="420">
        <v>280</v>
      </c>
      <c r="AA13" s="420">
        <v>72</v>
      </c>
      <c r="AB13" s="420">
        <v>12246.14</v>
      </c>
      <c r="AC13" s="420">
        <v>0</v>
      </c>
      <c r="AD13" s="420">
        <v>321</v>
      </c>
      <c r="AE13" s="420">
        <v>0</v>
      </c>
      <c r="AF13" s="445">
        <v>75.28</v>
      </c>
      <c r="AG13" s="447">
        <v>343.03</v>
      </c>
      <c r="AH13" s="430">
        <f t="shared" si="0"/>
        <v>42705691.609999999</v>
      </c>
    </row>
    <row r="14" spans="1:114" s="413" customFormat="1" ht="15" customHeight="1">
      <c r="A14" s="431">
        <v>5</v>
      </c>
      <c r="B14" s="432">
        <f t="shared" si="1"/>
        <v>45382</v>
      </c>
      <c r="C14" s="442"/>
      <c r="D14" s="440"/>
      <c r="E14" s="440"/>
      <c r="F14" s="442"/>
      <c r="G14" s="420">
        <v>4589175.6399999987</v>
      </c>
      <c r="H14" s="420">
        <v>24995698.940000005</v>
      </c>
      <c r="I14" s="420">
        <v>6336434.5</v>
      </c>
      <c r="J14" s="420">
        <v>1354425.6800000002</v>
      </c>
      <c r="K14" s="420">
        <v>1101178.1900000002</v>
      </c>
      <c r="L14" s="420">
        <v>785235.27</v>
      </c>
      <c r="M14" s="420">
        <v>549311.51</v>
      </c>
      <c r="N14" s="420">
        <v>421773.40999999992</v>
      </c>
      <c r="O14" s="420">
        <v>415452.45999999996</v>
      </c>
      <c r="P14" s="420">
        <v>432147.27999999997</v>
      </c>
      <c r="Q14" s="420">
        <v>360195.89</v>
      </c>
      <c r="R14" s="420">
        <v>338635.79000000004</v>
      </c>
      <c r="S14" s="421">
        <v>438.24</v>
      </c>
      <c r="T14" s="421">
        <v>20518.02</v>
      </c>
      <c r="U14" s="421">
        <v>5383.25</v>
      </c>
      <c r="V14" s="420">
        <v>2906.94</v>
      </c>
      <c r="W14" s="420">
        <v>3364.04</v>
      </c>
      <c r="X14" s="421">
        <v>10944.99</v>
      </c>
      <c r="Y14" s="421">
        <v>1202.4100000000001</v>
      </c>
      <c r="Z14" s="420">
        <v>2773.2700000000004</v>
      </c>
      <c r="AA14" s="420">
        <v>3506.32</v>
      </c>
      <c r="AB14" s="420">
        <v>3237.71</v>
      </c>
      <c r="AC14" s="420">
        <v>3599.93</v>
      </c>
      <c r="AD14" s="420">
        <v>1889.98</v>
      </c>
      <c r="AE14" s="420">
        <v>0</v>
      </c>
      <c r="AF14" s="445">
        <v>0</v>
      </c>
      <c r="AG14" s="448">
        <v>5777.48</v>
      </c>
      <c r="AH14" s="430">
        <f t="shared" si="0"/>
        <v>41745207.140000001</v>
      </c>
    </row>
    <row r="15" spans="1:114" s="413" customFormat="1" ht="15" customHeight="1">
      <c r="A15" s="431">
        <v>6</v>
      </c>
      <c r="B15" s="432">
        <f t="shared" si="1"/>
        <v>45351</v>
      </c>
      <c r="C15" s="442"/>
      <c r="D15" s="440"/>
      <c r="E15" s="440"/>
      <c r="F15" s="440"/>
      <c r="G15" s="442"/>
      <c r="H15" s="420">
        <v>4878778.669999999</v>
      </c>
      <c r="I15" s="420">
        <v>31923883.210000001</v>
      </c>
      <c r="J15" s="420">
        <v>5704001.3600000003</v>
      </c>
      <c r="K15" s="420">
        <v>1934710.19</v>
      </c>
      <c r="L15" s="420">
        <v>1176196.3799999999</v>
      </c>
      <c r="M15" s="420">
        <v>707723.95000000007</v>
      </c>
      <c r="N15" s="420">
        <v>13453891.91</v>
      </c>
      <c r="O15" s="420">
        <v>13458733.939999999</v>
      </c>
      <c r="P15" s="420">
        <v>407238.68</v>
      </c>
      <c r="Q15" s="420">
        <v>431561.34000000008</v>
      </c>
      <c r="R15" s="420">
        <v>302283.96999999991</v>
      </c>
      <c r="S15" s="421">
        <v>45323.899999999994</v>
      </c>
      <c r="T15" s="421">
        <v>40551.93</v>
      </c>
      <c r="U15" s="421">
        <v>18699.080000000002</v>
      </c>
      <c r="V15" s="420">
        <v>15828.089999999998</v>
      </c>
      <c r="W15" s="420">
        <v>1531.05</v>
      </c>
      <c r="X15" s="421">
        <v>8213.3700000000008</v>
      </c>
      <c r="Y15" s="421">
        <v>1891.19</v>
      </c>
      <c r="Z15" s="420">
        <v>6657</v>
      </c>
      <c r="AA15" s="420">
        <v>3181.2</v>
      </c>
      <c r="AB15" s="420">
        <v>10413.77</v>
      </c>
      <c r="AC15" s="420">
        <v>11549.49</v>
      </c>
      <c r="AD15" s="420">
        <v>1012.06</v>
      </c>
      <c r="AE15" s="420">
        <v>22528.86</v>
      </c>
      <c r="AF15" s="445">
        <v>6998.6399999999994</v>
      </c>
      <c r="AG15" s="448">
        <v>9362.15</v>
      </c>
      <c r="AH15" s="430">
        <f t="shared" si="0"/>
        <v>74582745.380000025</v>
      </c>
    </row>
    <row r="16" spans="1:114" s="413" customFormat="1" ht="15" customHeight="1">
      <c r="A16" s="431">
        <v>7</v>
      </c>
      <c r="B16" s="432">
        <f t="shared" si="1"/>
        <v>45322</v>
      </c>
      <c r="C16" s="442"/>
      <c r="D16" s="440"/>
      <c r="E16" s="440"/>
      <c r="F16" s="443"/>
      <c r="G16" s="440"/>
      <c r="H16" s="442"/>
      <c r="I16" s="420">
        <v>1717333.8199999998</v>
      </c>
      <c r="J16" s="420">
        <v>27616371.989999995</v>
      </c>
      <c r="K16" s="420">
        <v>7560324.1199999992</v>
      </c>
      <c r="L16" s="420">
        <v>3678125.2800000003</v>
      </c>
      <c r="M16" s="420">
        <v>1408689.5599999998</v>
      </c>
      <c r="N16" s="420">
        <v>1085439.0600000003</v>
      </c>
      <c r="O16" s="420">
        <v>828694.24</v>
      </c>
      <c r="P16" s="420">
        <v>781755.16999999993</v>
      </c>
      <c r="Q16" s="420">
        <v>709571.76999999979</v>
      </c>
      <c r="R16" s="420">
        <v>693296.5</v>
      </c>
      <c r="S16" s="421">
        <v>34733.120000000003</v>
      </c>
      <c r="T16" s="421">
        <v>6900.3200000000006</v>
      </c>
      <c r="U16" s="421">
        <v>2517.6000000000004</v>
      </c>
      <c r="V16" s="420">
        <v>779.93</v>
      </c>
      <c r="W16" s="420">
        <v>2024.6100000000001</v>
      </c>
      <c r="X16" s="421">
        <v>113.02</v>
      </c>
      <c r="Y16" s="421">
        <v>3966.21</v>
      </c>
      <c r="Z16" s="420">
        <v>11359.46</v>
      </c>
      <c r="AA16" s="420">
        <v>8929.66</v>
      </c>
      <c r="AB16" s="420">
        <v>11761.83</v>
      </c>
      <c r="AC16" s="420">
        <v>872.48</v>
      </c>
      <c r="AD16" s="420">
        <v>0</v>
      </c>
      <c r="AE16" s="420">
        <v>693.18000000000006</v>
      </c>
      <c r="AF16" s="445">
        <v>0</v>
      </c>
      <c r="AG16" s="448">
        <v>2964.2500000000005</v>
      </c>
      <c r="AH16" s="430">
        <f t="shared" si="0"/>
        <v>46167217.18</v>
      </c>
    </row>
    <row r="17" spans="1:34" s="413" customFormat="1" ht="15" customHeight="1">
      <c r="A17" s="431">
        <v>8</v>
      </c>
      <c r="B17" s="432">
        <f t="shared" si="1"/>
        <v>45291</v>
      </c>
      <c r="C17" s="442"/>
      <c r="D17" s="440"/>
      <c r="E17" s="440"/>
      <c r="F17" s="440"/>
      <c r="G17" s="440"/>
      <c r="H17" s="440"/>
      <c r="I17" s="442"/>
      <c r="J17" s="420">
        <v>4693972.63</v>
      </c>
      <c r="K17" s="420">
        <v>23678591.25</v>
      </c>
      <c r="L17" s="420">
        <v>6821449.870000001</v>
      </c>
      <c r="M17" s="420">
        <v>1284957.05</v>
      </c>
      <c r="N17" s="420">
        <v>880788.85000000009</v>
      </c>
      <c r="O17" s="420">
        <v>688817.94000000018</v>
      </c>
      <c r="P17" s="420">
        <v>674071.05</v>
      </c>
      <c r="Q17" s="420">
        <v>742203.7799999998</v>
      </c>
      <c r="R17" s="420">
        <v>769803.26</v>
      </c>
      <c r="S17" s="421">
        <v>119062.78</v>
      </c>
      <c r="T17" s="421">
        <v>32117.06</v>
      </c>
      <c r="U17" s="421">
        <v>48571.94</v>
      </c>
      <c r="V17" s="420">
        <v>13939.279999999999</v>
      </c>
      <c r="W17" s="420">
        <v>3911.52</v>
      </c>
      <c r="X17" s="421">
        <v>2692.2799999999997</v>
      </c>
      <c r="Y17" s="421">
        <v>2679.65</v>
      </c>
      <c r="Z17" s="420">
        <v>1755.4399999999998</v>
      </c>
      <c r="AA17" s="420">
        <v>5217.91</v>
      </c>
      <c r="AB17" s="420">
        <v>4593.33</v>
      </c>
      <c r="AC17" s="420">
        <v>3416.49</v>
      </c>
      <c r="AD17" s="420">
        <v>882.7</v>
      </c>
      <c r="AE17" s="420">
        <v>3664.3</v>
      </c>
      <c r="AF17" s="445">
        <v>51981.149999999994</v>
      </c>
      <c r="AG17" s="448">
        <v>64728.319999999992</v>
      </c>
      <c r="AH17" s="430">
        <f t="shared" si="0"/>
        <v>40593869.829999991</v>
      </c>
    </row>
    <row r="18" spans="1:34" s="413" customFormat="1" ht="15" customHeight="1">
      <c r="A18" s="431">
        <v>9</v>
      </c>
      <c r="B18" s="432">
        <f t="shared" si="1"/>
        <v>45260</v>
      </c>
      <c r="C18" s="442"/>
      <c r="D18" s="440"/>
      <c r="E18" s="440"/>
      <c r="F18" s="440"/>
      <c r="G18" s="440"/>
      <c r="H18" s="440"/>
      <c r="I18" s="440"/>
      <c r="J18" s="442"/>
      <c r="K18" s="420">
        <v>5294899.8500000006</v>
      </c>
      <c r="L18" s="420">
        <v>25453854.189999998</v>
      </c>
      <c r="M18" s="420">
        <v>7237565.1500000004</v>
      </c>
      <c r="N18" s="420">
        <v>3375236.67</v>
      </c>
      <c r="O18" s="420">
        <v>3427380.76</v>
      </c>
      <c r="P18" s="420">
        <v>3695296.1799999997</v>
      </c>
      <c r="Q18" s="420">
        <v>3602961.2000000007</v>
      </c>
      <c r="R18" s="420">
        <v>3123053.94</v>
      </c>
      <c r="S18" s="421">
        <v>45727.24</v>
      </c>
      <c r="T18" s="421">
        <v>44422.849999999991</v>
      </c>
      <c r="U18" s="421">
        <v>39051.560000000012</v>
      </c>
      <c r="V18" s="420">
        <v>35300.810000000005</v>
      </c>
      <c r="W18" s="420">
        <v>22126.43</v>
      </c>
      <c r="X18" s="421">
        <v>32982.01</v>
      </c>
      <c r="Y18" s="421">
        <v>18531.620000000003</v>
      </c>
      <c r="Z18" s="420">
        <v>14590.470000000001</v>
      </c>
      <c r="AA18" s="420">
        <v>31085.29</v>
      </c>
      <c r="AB18" s="420">
        <v>893.37</v>
      </c>
      <c r="AC18" s="420">
        <v>1236.76</v>
      </c>
      <c r="AD18" s="420">
        <v>918.52</v>
      </c>
      <c r="AE18" s="420">
        <v>451.74</v>
      </c>
      <c r="AF18" s="445">
        <v>2280.1899999999996</v>
      </c>
      <c r="AG18" s="448">
        <v>56761.04</v>
      </c>
      <c r="AH18" s="430">
        <f t="shared" si="0"/>
        <v>55556607.839999996</v>
      </c>
    </row>
    <row r="19" spans="1:34" s="413" customFormat="1" ht="15" customHeight="1">
      <c r="A19" s="431">
        <v>10</v>
      </c>
      <c r="B19" s="432">
        <f t="shared" si="1"/>
        <v>45230</v>
      </c>
      <c r="C19" s="442"/>
      <c r="D19" s="440"/>
      <c r="E19" s="440"/>
      <c r="F19" s="440"/>
      <c r="G19" s="440"/>
      <c r="H19" s="440"/>
      <c r="I19" s="440"/>
      <c r="J19" s="440"/>
      <c r="K19" s="442"/>
      <c r="L19" s="420">
        <v>3391489.31</v>
      </c>
      <c r="M19" s="420">
        <v>23286744.169999998</v>
      </c>
      <c r="N19" s="420">
        <v>6524815.96</v>
      </c>
      <c r="O19" s="420">
        <v>3266267.2399999993</v>
      </c>
      <c r="P19" s="420">
        <v>3184806.43</v>
      </c>
      <c r="Q19" s="420">
        <v>2698835.76</v>
      </c>
      <c r="R19" s="420">
        <v>2250746.14</v>
      </c>
      <c r="S19" s="421">
        <v>54979.369999999995</v>
      </c>
      <c r="T19" s="421">
        <v>25586.38</v>
      </c>
      <c r="U19" s="421">
        <v>80830.899999999994</v>
      </c>
      <c r="V19" s="420">
        <v>3454.0400000000004</v>
      </c>
      <c r="W19" s="420">
        <v>16920.97</v>
      </c>
      <c r="X19" s="421">
        <v>15493.35</v>
      </c>
      <c r="Y19" s="421">
        <v>8947.5400000000009</v>
      </c>
      <c r="Z19" s="420">
        <v>1041.94</v>
      </c>
      <c r="AA19" s="420">
        <v>741.22</v>
      </c>
      <c r="AB19" s="420">
        <v>1969.89</v>
      </c>
      <c r="AC19" s="420">
        <v>3362.88</v>
      </c>
      <c r="AD19" s="420">
        <v>6813.05</v>
      </c>
      <c r="AE19" s="420">
        <v>5848.2400000000007</v>
      </c>
      <c r="AF19" s="445">
        <v>3802.29</v>
      </c>
      <c r="AG19" s="448">
        <v>14205.340000000002</v>
      </c>
      <c r="AH19" s="430">
        <f t="shared" si="0"/>
        <v>44847702.409999996</v>
      </c>
    </row>
    <row r="20" spans="1:34" s="413" customFormat="1" ht="15" customHeight="1">
      <c r="A20" s="431">
        <v>11</v>
      </c>
      <c r="B20" s="432">
        <f t="shared" si="1"/>
        <v>45199</v>
      </c>
      <c r="C20" s="442"/>
      <c r="D20" s="440"/>
      <c r="E20" s="440"/>
      <c r="F20" s="440"/>
      <c r="G20" s="440"/>
      <c r="H20" s="440"/>
      <c r="I20" s="440"/>
      <c r="J20" s="440"/>
      <c r="K20" s="440"/>
      <c r="L20" s="442"/>
      <c r="M20" s="420">
        <v>4155211.69</v>
      </c>
      <c r="N20" s="420">
        <v>12559857.580000002</v>
      </c>
      <c r="O20" s="420">
        <v>5844802.1100000003</v>
      </c>
      <c r="P20" s="420">
        <v>3022254.3600000003</v>
      </c>
      <c r="Q20" s="420">
        <v>2991912.1299999994</v>
      </c>
      <c r="R20" s="420">
        <v>2371627.8999999994</v>
      </c>
      <c r="S20" s="421">
        <v>140808.13999999998</v>
      </c>
      <c r="T20" s="421">
        <v>58324.58</v>
      </c>
      <c r="U20" s="421">
        <v>30737.289999999997</v>
      </c>
      <c r="V20" s="420">
        <v>21525.840000000004</v>
      </c>
      <c r="W20" s="420">
        <v>3255.9100000000003</v>
      </c>
      <c r="X20" s="421">
        <v>9822.11</v>
      </c>
      <c r="Y20" s="421">
        <v>5734.86</v>
      </c>
      <c r="Z20" s="420">
        <v>48067.91</v>
      </c>
      <c r="AA20" s="420">
        <v>31675.549999999996</v>
      </c>
      <c r="AB20" s="420">
        <v>32416.720000000001</v>
      </c>
      <c r="AC20" s="420">
        <v>30294.85</v>
      </c>
      <c r="AD20" s="420">
        <v>33070.89</v>
      </c>
      <c r="AE20" s="420">
        <v>18433.390000000003</v>
      </c>
      <c r="AF20" s="445">
        <v>640.98</v>
      </c>
      <c r="AG20" s="448">
        <v>38112.770000000004</v>
      </c>
      <c r="AH20" s="430">
        <f t="shared" si="0"/>
        <v>31448587.559999999</v>
      </c>
    </row>
    <row r="21" spans="1:34" s="413" customFormat="1" ht="15" customHeight="1">
      <c r="A21" s="431">
        <v>12</v>
      </c>
      <c r="B21" s="432">
        <f t="shared" si="1"/>
        <v>45169</v>
      </c>
      <c r="C21" s="442"/>
      <c r="D21" s="440"/>
      <c r="E21" s="440"/>
      <c r="F21" s="440"/>
      <c r="G21" s="440"/>
      <c r="H21" s="440"/>
      <c r="I21" s="440"/>
      <c r="J21" s="440"/>
      <c r="K21" s="440"/>
      <c r="L21" s="440"/>
      <c r="M21" s="442"/>
      <c r="N21" s="420">
        <v>2625695.0699999998</v>
      </c>
      <c r="O21" s="420">
        <v>9963696.5599999987</v>
      </c>
      <c r="P21" s="420">
        <v>5798810.0700000003</v>
      </c>
      <c r="Q21" s="420">
        <v>4409000.13</v>
      </c>
      <c r="R21" s="420">
        <v>3475635.37</v>
      </c>
      <c r="S21" s="421">
        <v>337628.03</v>
      </c>
      <c r="T21" s="421">
        <v>170188.36999999997</v>
      </c>
      <c r="U21" s="421">
        <v>131624.25</v>
      </c>
      <c r="V21" s="420">
        <v>77155.42</v>
      </c>
      <c r="W21" s="420">
        <v>103570.36</v>
      </c>
      <c r="X21" s="421">
        <v>100843.67000000001</v>
      </c>
      <c r="Y21" s="421">
        <v>81482.899999999994</v>
      </c>
      <c r="Z21" s="420">
        <v>108193.32000000002</v>
      </c>
      <c r="AA21" s="420">
        <v>36981.019999999997</v>
      </c>
      <c r="AB21" s="420">
        <v>24052.38</v>
      </c>
      <c r="AC21" s="420">
        <v>46568.76</v>
      </c>
      <c r="AD21" s="420">
        <v>28230.45</v>
      </c>
      <c r="AE21" s="420">
        <v>6727.9800000000005</v>
      </c>
      <c r="AF21" s="445">
        <v>7762.7400000000007</v>
      </c>
      <c r="AG21" s="448">
        <v>79815.920000000013</v>
      </c>
      <c r="AH21" s="430">
        <f t="shared" si="0"/>
        <v>27613662.770000003</v>
      </c>
    </row>
    <row r="22" spans="1:34" s="413" customFormat="1" ht="15" customHeight="1">
      <c r="A22" s="431">
        <v>13</v>
      </c>
      <c r="B22" s="432">
        <f t="shared" si="1"/>
        <v>45138</v>
      </c>
      <c r="C22" s="442"/>
      <c r="D22" s="440"/>
      <c r="E22" s="440"/>
      <c r="F22" s="440"/>
      <c r="G22" s="440"/>
      <c r="H22" s="440"/>
      <c r="I22" s="440"/>
      <c r="J22" s="440"/>
      <c r="K22" s="440"/>
      <c r="L22" s="440"/>
      <c r="M22" s="440"/>
      <c r="N22" s="442"/>
      <c r="O22" s="420">
        <v>1705540.5699999998</v>
      </c>
      <c r="P22" s="420">
        <v>15122305.289999999</v>
      </c>
      <c r="Q22" s="420">
        <v>2188192.5499999998</v>
      </c>
      <c r="R22" s="420">
        <v>777862.6</v>
      </c>
      <c r="S22" s="421">
        <v>921866.78</v>
      </c>
      <c r="T22" s="421">
        <v>456840.47</v>
      </c>
      <c r="U22" s="421">
        <v>422673.93</v>
      </c>
      <c r="V22" s="420">
        <v>82084.990000000005</v>
      </c>
      <c r="W22" s="420">
        <v>80380.159999999989</v>
      </c>
      <c r="X22" s="421">
        <v>88690.63</v>
      </c>
      <c r="Y22" s="421">
        <v>25662.97</v>
      </c>
      <c r="Z22" s="420">
        <v>67471.95</v>
      </c>
      <c r="AA22" s="420">
        <v>69480.210000000006</v>
      </c>
      <c r="AB22" s="420">
        <v>24232.52</v>
      </c>
      <c r="AC22" s="420">
        <v>18276.38</v>
      </c>
      <c r="AD22" s="420">
        <v>32079.710000000003</v>
      </c>
      <c r="AE22" s="420">
        <v>6372.369999999999</v>
      </c>
      <c r="AF22" s="445">
        <v>11271.35</v>
      </c>
      <c r="AG22" s="448">
        <v>89585.430000000008</v>
      </c>
      <c r="AH22" s="430">
        <f t="shared" si="0"/>
        <v>22190870.859999999</v>
      </c>
    </row>
    <row r="23" spans="1:34" s="413" customFormat="1" ht="15" customHeight="1">
      <c r="A23" s="431">
        <v>14</v>
      </c>
      <c r="B23" s="432">
        <f t="shared" si="1"/>
        <v>45107</v>
      </c>
      <c r="C23" s="442"/>
      <c r="D23" s="440"/>
      <c r="E23" s="440"/>
      <c r="F23" s="440"/>
      <c r="G23" s="440"/>
      <c r="H23" s="440"/>
      <c r="I23" s="440"/>
      <c r="J23" s="440"/>
      <c r="K23" s="440"/>
      <c r="L23" s="440"/>
      <c r="M23" s="440"/>
      <c r="N23" s="440"/>
      <c r="O23" s="442"/>
      <c r="P23" s="420">
        <v>4525148.8699999992</v>
      </c>
      <c r="Q23" s="420">
        <v>18302832.139999997</v>
      </c>
      <c r="R23" s="420">
        <v>4461758.3200000012</v>
      </c>
      <c r="S23" s="421">
        <v>1443407.0699999998</v>
      </c>
      <c r="T23" s="421">
        <v>450215.5799999999</v>
      </c>
      <c r="U23" s="421">
        <v>379338.76999999996</v>
      </c>
      <c r="V23" s="420">
        <v>221090.97999999998</v>
      </c>
      <c r="W23" s="420">
        <v>116735.37</v>
      </c>
      <c r="X23" s="421">
        <v>142187.09</v>
      </c>
      <c r="Y23" s="421">
        <v>72182.360000000015</v>
      </c>
      <c r="Z23" s="420">
        <v>70005.11</v>
      </c>
      <c r="AA23" s="420">
        <v>50672.93</v>
      </c>
      <c r="AB23" s="420">
        <v>22104.39</v>
      </c>
      <c r="AC23" s="420">
        <v>24744.29</v>
      </c>
      <c r="AD23" s="420">
        <v>10210.83</v>
      </c>
      <c r="AE23" s="420">
        <v>8803.8799999999992</v>
      </c>
      <c r="AF23" s="445">
        <v>21725.530000000002</v>
      </c>
      <c r="AG23" s="448">
        <v>36699.669999999991</v>
      </c>
      <c r="AH23" s="430">
        <f t="shared" si="0"/>
        <v>30359863.179999996</v>
      </c>
    </row>
    <row r="24" spans="1:34" s="413" customFormat="1" ht="15" customHeight="1">
      <c r="A24" s="431">
        <v>15</v>
      </c>
      <c r="B24" s="432">
        <f t="shared" si="1"/>
        <v>45077</v>
      </c>
      <c r="C24" s="442"/>
      <c r="D24" s="440"/>
      <c r="E24" s="440"/>
      <c r="F24" s="440"/>
      <c r="G24" s="440"/>
      <c r="H24" s="440"/>
      <c r="I24" s="440"/>
      <c r="J24" s="440"/>
      <c r="K24" s="440"/>
      <c r="L24" s="440"/>
      <c r="M24" s="440"/>
      <c r="N24" s="440"/>
      <c r="O24" s="442"/>
      <c r="P24" s="442"/>
      <c r="Q24" s="420">
        <v>2946379.3900000006</v>
      </c>
      <c r="R24" s="420">
        <v>16868636.280000001</v>
      </c>
      <c r="S24" s="421">
        <v>8289306.919999999</v>
      </c>
      <c r="T24" s="421">
        <v>1471127.5999999999</v>
      </c>
      <c r="U24" s="421">
        <v>802372.99</v>
      </c>
      <c r="V24" s="420">
        <v>189705.85</v>
      </c>
      <c r="W24" s="420">
        <v>256755.13</v>
      </c>
      <c r="X24" s="421">
        <v>146733.92000000004</v>
      </c>
      <c r="Y24" s="421">
        <v>81615.51999999999</v>
      </c>
      <c r="Z24" s="420">
        <v>105058.29999999997</v>
      </c>
      <c r="AA24" s="420">
        <v>72847.62</v>
      </c>
      <c r="AB24" s="420">
        <v>54280.009999999995</v>
      </c>
      <c r="AC24" s="420">
        <v>35680.649999999994</v>
      </c>
      <c r="AD24" s="420">
        <v>6645.67</v>
      </c>
      <c r="AE24" s="420">
        <v>-3343.89</v>
      </c>
      <c r="AF24" s="445">
        <v>2096.1799999999998</v>
      </c>
      <c r="AG24" s="448">
        <v>32963.21</v>
      </c>
      <c r="AH24" s="430">
        <f t="shared" si="0"/>
        <v>31358861.350000005</v>
      </c>
    </row>
    <row r="25" spans="1:34" s="413" customFormat="1" ht="15" customHeight="1">
      <c r="A25" s="431">
        <v>16</v>
      </c>
      <c r="B25" s="432">
        <f t="shared" si="1"/>
        <v>45046</v>
      </c>
      <c r="C25" s="442"/>
      <c r="D25" s="440"/>
      <c r="E25" s="440"/>
      <c r="F25" s="440"/>
      <c r="G25" s="440"/>
      <c r="H25" s="440"/>
      <c r="I25" s="440"/>
      <c r="J25" s="440"/>
      <c r="K25" s="440"/>
      <c r="L25" s="440"/>
      <c r="M25" s="440"/>
      <c r="N25" s="440"/>
      <c r="O25" s="441"/>
      <c r="P25" s="440"/>
      <c r="Q25" s="442"/>
      <c r="R25" s="420">
        <v>1781372.07</v>
      </c>
      <c r="S25" s="421">
        <v>21326437.93</v>
      </c>
      <c r="T25" s="421">
        <v>6492510.830000001</v>
      </c>
      <c r="U25" s="421">
        <v>1719613.5999999999</v>
      </c>
      <c r="V25" s="420">
        <v>421459.38000000006</v>
      </c>
      <c r="W25" s="420">
        <v>410109.27</v>
      </c>
      <c r="X25" s="421">
        <v>230549.66</v>
      </c>
      <c r="Y25" s="421">
        <v>126547.36000000002</v>
      </c>
      <c r="Z25" s="420">
        <v>151358.04</v>
      </c>
      <c r="AA25" s="420">
        <v>84200.25</v>
      </c>
      <c r="AB25" s="420">
        <v>50378.09</v>
      </c>
      <c r="AC25" s="420">
        <v>44200.32</v>
      </c>
      <c r="AD25" s="420">
        <v>39060.409999999996</v>
      </c>
      <c r="AE25" s="420">
        <v>19891.769999999997</v>
      </c>
      <c r="AF25" s="445">
        <v>19167.52</v>
      </c>
      <c r="AG25" s="448">
        <v>91949.68</v>
      </c>
      <c r="AH25" s="430">
        <f t="shared" si="0"/>
        <v>33008806.18</v>
      </c>
    </row>
    <row r="26" spans="1:34" s="413" customFormat="1" ht="15" customHeight="1">
      <c r="A26" s="431">
        <v>17</v>
      </c>
      <c r="B26" s="432">
        <f t="shared" si="1"/>
        <v>45016</v>
      </c>
      <c r="C26" s="442"/>
      <c r="D26" s="440"/>
      <c r="E26" s="440"/>
      <c r="F26" s="440"/>
      <c r="G26" s="440"/>
      <c r="H26" s="440"/>
      <c r="I26" s="440"/>
      <c r="J26" s="440"/>
      <c r="K26" s="440"/>
      <c r="L26" s="440"/>
      <c r="M26" s="440"/>
      <c r="N26" s="440"/>
      <c r="O26" s="441"/>
      <c r="P26" s="440"/>
      <c r="Q26" s="440"/>
      <c r="R26" s="442"/>
      <c r="S26" s="421">
        <v>4610289.2499999991</v>
      </c>
      <c r="T26" s="421">
        <v>21028705.359999999</v>
      </c>
      <c r="U26" s="421">
        <v>10637551.33</v>
      </c>
      <c r="V26" s="420">
        <v>1903601.74</v>
      </c>
      <c r="W26" s="420">
        <v>822438.69000000006</v>
      </c>
      <c r="X26" s="421">
        <v>590748.14</v>
      </c>
      <c r="Y26" s="421">
        <v>303084.23999999993</v>
      </c>
      <c r="Z26" s="420">
        <v>218598.87</v>
      </c>
      <c r="AA26" s="420">
        <v>181075.79</v>
      </c>
      <c r="AB26" s="420">
        <v>89726.849999999991</v>
      </c>
      <c r="AC26" s="420">
        <v>48987.45</v>
      </c>
      <c r="AD26" s="420">
        <v>64147.459999999992</v>
      </c>
      <c r="AE26" s="420">
        <v>39341</v>
      </c>
      <c r="AF26" s="451">
        <v>34896.01</v>
      </c>
      <c r="AG26" s="448">
        <v>99631.450000000012</v>
      </c>
      <c r="AH26" s="430">
        <f t="shared" si="0"/>
        <v>40672823.630000003</v>
      </c>
    </row>
    <row r="27" spans="1:34" s="413" customFormat="1" ht="15" customHeight="1">
      <c r="A27" s="431">
        <v>18</v>
      </c>
      <c r="B27" s="432">
        <f t="shared" si="1"/>
        <v>44985</v>
      </c>
      <c r="C27" s="442"/>
      <c r="D27" s="440"/>
      <c r="E27" s="440"/>
      <c r="F27" s="440"/>
      <c r="G27" s="440"/>
      <c r="H27" s="440"/>
      <c r="I27" s="440"/>
      <c r="J27" s="440"/>
      <c r="K27" s="440"/>
      <c r="L27" s="440"/>
      <c r="M27" s="440"/>
      <c r="N27" s="440"/>
      <c r="O27" s="441"/>
      <c r="P27" s="440"/>
      <c r="Q27" s="441"/>
      <c r="R27" s="440"/>
      <c r="S27" s="442"/>
      <c r="T27" s="421">
        <v>2405488.04</v>
      </c>
      <c r="U27" s="421">
        <v>19793832.569999997</v>
      </c>
      <c r="V27" s="420">
        <v>12441505.890000001</v>
      </c>
      <c r="W27" s="420">
        <v>1804647.1400000001</v>
      </c>
      <c r="X27" s="421">
        <v>867253.49000000011</v>
      </c>
      <c r="Y27" s="421">
        <v>307205.60999999993</v>
      </c>
      <c r="Z27" s="420">
        <v>425273.24</v>
      </c>
      <c r="AA27" s="420">
        <v>205761.61</v>
      </c>
      <c r="AB27" s="420">
        <v>120515.15999999999</v>
      </c>
      <c r="AC27" s="420">
        <v>117670.73000000003</v>
      </c>
      <c r="AD27" s="420">
        <v>71622.38</v>
      </c>
      <c r="AE27" s="420">
        <v>41872.030000000006</v>
      </c>
      <c r="AF27" s="445">
        <v>31539.84</v>
      </c>
      <c r="AG27" s="452">
        <v>39584.790000000023</v>
      </c>
      <c r="AH27" s="430">
        <f t="shared" si="0"/>
        <v>38673772.520000003</v>
      </c>
    </row>
    <row r="28" spans="1:34" s="413" customFormat="1" ht="15" customHeight="1">
      <c r="A28" s="431">
        <v>19</v>
      </c>
      <c r="B28" s="432">
        <f t="shared" si="1"/>
        <v>44957</v>
      </c>
      <c r="C28" s="442"/>
      <c r="D28" s="440"/>
      <c r="E28" s="440"/>
      <c r="F28" s="440"/>
      <c r="G28" s="440"/>
      <c r="H28" s="440"/>
      <c r="I28" s="440"/>
      <c r="J28" s="440"/>
      <c r="K28" s="440"/>
      <c r="L28" s="440"/>
      <c r="M28" s="440"/>
      <c r="N28" s="440"/>
      <c r="O28" s="441"/>
      <c r="P28" s="440"/>
      <c r="Q28" s="441"/>
      <c r="R28" s="440"/>
      <c r="S28" s="440"/>
      <c r="T28" s="442"/>
      <c r="U28" s="421">
        <v>1468048.6300000001</v>
      </c>
      <c r="V28" s="420">
        <v>14490163.470000001</v>
      </c>
      <c r="W28" s="420">
        <v>9247417.8500000015</v>
      </c>
      <c r="X28" s="421">
        <v>1869498.7899999998</v>
      </c>
      <c r="Y28" s="421">
        <v>565830.03</v>
      </c>
      <c r="Z28" s="420">
        <v>480641.99</v>
      </c>
      <c r="AA28" s="420">
        <v>168823.07</v>
      </c>
      <c r="AB28" s="420">
        <v>89176.98</v>
      </c>
      <c r="AC28" s="420">
        <v>51394.62</v>
      </c>
      <c r="AD28" s="420">
        <v>47898.47</v>
      </c>
      <c r="AE28" s="420">
        <v>32552.17</v>
      </c>
      <c r="AF28" s="445">
        <v>3485.1800000000003</v>
      </c>
      <c r="AG28" s="449">
        <v>184707.38999999998</v>
      </c>
      <c r="AH28" s="430">
        <f t="shared" si="0"/>
        <v>28699638.640000004</v>
      </c>
    </row>
    <row r="29" spans="1:34" s="413" customFormat="1" ht="15" customHeight="1">
      <c r="A29" s="431">
        <v>20</v>
      </c>
      <c r="B29" s="432">
        <f t="shared" si="1"/>
        <v>44926</v>
      </c>
      <c r="C29" s="442"/>
      <c r="D29" s="440"/>
      <c r="E29" s="440"/>
      <c r="F29" s="440"/>
      <c r="G29" s="440"/>
      <c r="H29" s="440"/>
      <c r="I29" s="440"/>
      <c r="J29" s="440"/>
      <c r="K29" s="440"/>
      <c r="L29" s="440"/>
      <c r="M29" s="440"/>
      <c r="N29" s="440"/>
      <c r="O29" s="441"/>
      <c r="P29" s="440"/>
      <c r="Q29" s="441"/>
      <c r="R29" s="440"/>
      <c r="S29" s="441"/>
      <c r="T29" s="440"/>
      <c r="U29" s="442"/>
      <c r="V29" s="420">
        <v>3665640.1999999997</v>
      </c>
      <c r="W29" s="420">
        <v>17827783.900000002</v>
      </c>
      <c r="X29" s="421">
        <v>8473089.0700000003</v>
      </c>
      <c r="Y29" s="421">
        <v>1417579.7099999997</v>
      </c>
      <c r="Z29" s="420">
        <v>529308.26</v>
      </c>
      <c r="AA29" s="420">
        <v>350166.60000000003</v>
      </c>
      <c r="AB29" s="420">
        <v>165161.36000000004</v>
      </c>
      <c r="AC29" s="420">
        <v>49659.539999999986</v>
      </c>
      <c r="AD29" s="420">
        <v>87747.51</v>
      </c>
      <c r="AE29" s="420">
        <v>81833.89</v>
      </c>
      <c r="AF29" s="445">
        <v>68978.77</v>
      </c>
      <c r="AG29" s="448">
        <v>190900.82</v>
      </c>
      <c r="AH29" s="430">
        <f t="shared" si="0"/>
        <v>32907849.630000006</v>
      </c>
    </row>
    <row r="30" spans="1:34" s="413" customFormat="1" ht="15" customHeight="1">
      <c r="A30" s="431">
        <v>21</v>
      </c>
      <c r="B30" s="432">
        <f t="shared" si="1"/>
        <v>44895</v>
      </c>
      <c r="C30" s="442"/>
      <c r="D30" s="440"/>
      <c r="E30" s="440"/>
      <c r="F30" s="440"/>
      <c r="G30" s="440"/>
      <c r="H30" s="440"/>
      <c r="I30" s="440"/>
      <c r="J30" s="440"/>
      <c r="K30" s="440"/>
      <c r="L30" s="440"/>
      <c r="M30" s="440"/>
      <c r="N30" s="440"/>
      <c r="O30" s="441"/>
      <c r="P30" s="440"/>
      <c r="Q30" s="441"/>
      <c r="R30" s="440"/>
      <c r="S30" s="441"/>
      <c r="T30" s="441"/>
      <c r="U30" s="441"/>
      <c r="V30" s="440"/>
      <c r="W30" s="420">
        <v>2254026.2400000002</v>
      </c>
      <c r="X30" s="421">
        <v>17411320.109999996</v>
      </c>
      <c r="Y30" s="421">
        <v>4930782.2699999996</v>
      </c>
      <c r="Z30" s="420">
        <v>1008810.46</v>
      </c>
      <c r="AA30" s="420">
        <v>450346.87999999995</v>
      </c>
      <c r="AB30" s="420">
        <v>367081.27999999997</v>
      </c>
      <c r="AC30" s="420">
        <v>198190.04999999996</v>
      </c>
      <c r="AD30" s="420">
        <v>113206.83999999998</v>
      </c>
      <c r="AE30" s="420">
        <v>125686.06000000003</v>
      </c>
      <c r="AF30" s="445">
        <v>103025.20999999999</v>
      </c>
      <c r="AG30" s="448">
        <v>405756.58999999991</v>
      </c>
      <c r="AH30" s="430">
        <f t="shared" si="0"/>
        <v>27368231.989999995</v>
      </c>
    </row>
    <row r="31" spans="1:34" s="413" customFormat="1" ht="15" customHeight="1">
      <c r="A31" s="431">
        <v>22</v>
      </c>
      <c r="B31" s="432">
        <f t="shared" si="1"/>
        <v>44865</v>
      </c>
      <c r="C31" s="442"/>
      <c r="D31" s="440"/>
      <c r="E31" s="440"/>
      <c r="F31" s="440"/>
      <c r="G31" s="440"/>
      <c r="H31" s="440"/>
      <c r="I31" s="440"/>
      <c r="J31" s="440"/>
      <c r="K31" s="440"/>
      <c r="L31" s="440"/>
      <c r="M31" s="440"/>
      <c r="N31" s="440"/>
      <c r="O31" s="441"/>
      <c r="P31" s="440"/>
      <c r="Q31" s="441"/>
      <c r="R31" s="440"/>
      <c r="S31" s="441"/>
      <c r="T31" s="441"/>
      <c r="U31" s="441"/>
      <c r="V31" s="440"/>
      <c r="W31" s="440"/>
      <c r="X31" s="421">
        <v>3450128.5500000003</v>
      </c>
      <c r="Y31" s="421">
        <v>19523999.030000005</v>
      </c>
      <c r="Z31" s="420">
        <v>4463308.3600000003</v>
      </c>
      <c r="AA31" s="420">
        <v>1044221.5499999999</v>
      </c>
      <c r="AB31" s="420">
        <v>267939.18</v>
      </c>
      <c r="AC31" s="420">
        <v>187683.90999999997</v>
      </c>
      <c r="AD31" s="420">
        <v>94538.19</v>
      </c>
      <c r="AE31" s="420">
        <v>121770.53</v>
      </c>
      <c r="AF31" s="445">
        <v>78998.160000000018</v>
      </c>
      <c r="AG31" s="448">
        <v>199487.57999999993</v>
      </c>
      <c r="AH31" s="430">
        <f t="shared" si="0"/>
        <v>29432075.040000007</v>
      </c>
    </row>
    <row r="32" spans="1:34" s="413" customFormat="1" ht="15" customHeight="1">
      <c r="A32" s="431">
        <v>23</v>
      </c>
      <c r="B32" s="432">
        <f t="shared" si="1"/>
        <v>44834</v>
      </c>
      <c r="C32" s="442"/>
      <c r="D32" s="440"/>
      <c r="E32" s="440"/>
      <c r="F32" s="440"/>
      <c r="G32" s="440"/>
      <c r="H32" s="440"/>
      <c r="I32" s="440"/>
      <c r="J32" s="440"/>
      <c r="K32" s="440"/>
      <c r="L32" s="440"/>
      <c r="M32" s="440"/>
      <c r="N32" s="440"/>
      <c r="O32" s="441"/>
      <c r="P32" s="440"/>
      <c r="Q32" s="441"/>
      <c r="R32" s="440"/>
      <c r="S32" s="441"/>
      <c r="T32" s="441"/>
      <c r="U32" s="441"/>
      <c r="V32" s="440"/>
      <c r="W32" s="441"/>
      <c r="X32" s="440"/>
      <c r="Y32" s="421">
        <v>4540549.4700000007</v>
      </c>
      <c r="Z32" s="420">
        <v>22763018.420000002</v>
      </c>
      <c r="AA32" s="420">
        <v>5193535.72</v>
      </c>
      <c r="AB32" s="420">
        <v>892348.52999999991</v>
      </c>
      <c r="AC32" s="420">
        <v>513522.39999999991</v>
      </c>
      <c r="AD32" s="420">
        <v>261899.62</v>
      </c>
      <c r="AE32" s="420">
        <v>161876.68999999997</v>
      </c>
      <c r="AF32" s="445">
        <v>185032.77999999997</v>
      </c>
      <c r="AG32" s="448">
        <v>591094.83000000007</v>
      </c>
      <c r="AH32" s="430">
        <f t="shared" si="0"/>
        <v>35102878.459999993</v>
      </c>
    </row>
    <row r="33" spans="1:79" s="413" customFormat="1" ht="15" customHeight="1">
      <c r="A33" s="431">
        <v>24</v>
      </c>
      <c r="B33" s="432">
        <f t="shared" si="1"/>
        <v>44804</v>
      </c>
      <c r="C33" s="442"/>
      <c r="D33" s="440"/>
      <c r="E33" s="440"/>
      <c r="F33" s="440"/>
      <c r="G33" s="440"/>
      <c r="H33" s="440"/>
      <c r="I33" s="440"/>
      <c r="J33" s="440"/>
      <c r="K33" s="440"/>
      <c r="L33" s="440"/>
      <c r="M33" s="440"/>
      <c r="N33" s="440"/>
      <c r="O33" s="441"/>
      <c r="P33" s="440"/>
      <c r="Q33" s="441"/>
      <c r="R33" s="440"/>
      <c r="S33" s="441"/>
      <c r="T33" s="441"/>
      <c r="U33" s="441"/>
      <c r="V33" s="440"/>
      <c r="W33" s="441"/>
      <c r="X33" s="441"/>
      <c r="Y33" s="440"/>
      <c r="Z33" s="420">
        <v>2949991.26</v>
      </c>
      <c r="AA33" s="420">
        <v>20335686.570000004</v>
      </c>
      <c r="AB33" s="420">
        <v>5745499.8000000007</v>
      </c>
      <c r="AC33" s="420">
        <v>1572887.43</v>
      </c>
      <c r="AD33" s="420">
        <v>960253.2699999999</v>
      </c>
      <c r="AE33" s="420">
        <v>577670.12</v>
      </c>
      <c r="AF33" s="445">
        <v>362453.85</v>
      </c>
      <c r="AG33" s="448">
        <v>965275.35000000009</v>
      </c>
      <c r="AH33" s="430">
        <f t="shared" si="0"/>
        <v>33469717.65000001</v>
      </c>
    </row>
    <row r="34" spans="1:79" s="413" customFormat="1" ht="15" customHeight="1">
      <c r="A34" s="431">
        <v>25</v>
      </c>
      <c r="B34" s="432">
        <f t="shared" si="1"/>
        <v>44773</v>
      </c>
      <c r="C34" s="442"/>
      <c r="D34" s="440"/>
      <c r="E34" s="440"/>
      <c r="F34" s="440"/>
      <c r="G34" s="440"/>
      <c r="H34" s="440"/>
      <c r="I34" s="440"/>
      <c r="J34" s="440"/>
      <c r="K34" s="440"/>
      <c r="L34" s="440"/>
      <c r="M34" s="440"/>
      <c r="N34" s="440"/>
      <c r="O34" s="441"/>
      <c r="P34" s="440"/>
      <c r="Q34" s="441"/>
      <c r="R34" s="440"/>
      <c r="S34" s="441"/>
      <c r="T34" s="441"/>
      <c r="U34" s="441"/>
      <c r="V34" s="440"/>
      <c r="W34" s="441"/>
      <c r="X34" s="441"/>
      <c r="Y34" s="441"/>
      <c r="Z34" s="440"/>
      <c r="AA34" s="420">
        <v>3782912.68</v>
      </c>
      <c r="AB34" s="420">
        <v>20515964.530000005</v>
      </c>
      <c r="AC34" s="420">
        <v>4660948.0200000005</v>
      </c>
      <c r="AD34" s="420">
        <v>797293.75</v>
      </c>
      <c r="AE34" s="420">
        <v>376005.77999999997</v>
      </c>
      <c r="AF34" s="445">
        <v>203728.41999999998</v>
      </c>
      <c r="AG34" s="448">
        <v>1358391.1699999997</v>
      </c>
      <c r="AH34" s="430">
        <f t="shared" si="0"/>
        <v>31695244.350000005</v>
      </c>
    </row>
    <row r="35" spans="1:79" s="413" customFormat="1" ht="15" customHeight="1">
      <c r="A35" s="431">
        <v>26</v>
      </c>
      <c r="B35" s="432">
        <f t="shared" si="1"/>
        <v>44742</v>
      </c>
      <c r="C35" s="442"/>
      <c r="D35" s="440"/>
      <c r="E35" s="440"/>
      <c r="F35" s="440"/>
      <c r="G35" s="440"/>
      <c r="H35" s="440"/>
      <c r="I35" s="440"/>
      <c r="J35" s="440"/>
      <c r="K35" s="440"/>
      <c r="L35" s="440"/>
      <c r="M35" s="440"/>
      <c r="N35" s="440"/>
      <c r="O35" s="441"/>
      <c r="P35" s="440"/>
      <c r="Q35" s="441"/>
      <c r="R35" s="440"/>
      <c r="S35" s="441"/>
      <c r="T35" s="441"/>
      <c r="U35" s="441"/>
      <c r="V35" s="440"/>
      <c r="W35" s="441"/>
      <c r="X35" s="441"/>
      <c r="Y35" s="441"/>
      <c r="Z35" s="440"/>
      <c r="AA35" s="440"/>
      <c r="AB35" s="420">
        <v>3491597.2899999991</v>
      </c>
      <c r="AC35" s="420">
        <v>21692113.300000001</v>
      </c>
      <c r="AD35" s="420">
        <v>5245190.1100000003</v>
      </c>
      <c r="AE35" s="420">
        <v>1440480.2</v>
      </c>
      <c r="AF35" s="445">
        <v>508335.89000000007</v>
      </c>
      <c r="AG35" s="448">
        <v>2485897.9899999998</v>
      </c>
      <c r="AH35" s="430">
        <f t="shared" si="0"/>
        <v>34863614.780000001</v>
      </c>
    </row>
    <row r="36" spans="1:79" s="413" customFormat="1" ht="15" customHeight="1">
      <c r="A36" s="431">
        <v>27</v>
      </c>
      <c r="B36" s="432">
        <f t="shared" si="1"/>
        <v>44712</v>
      </c>
      <c r="C36" s="442"/>
      <c r="D36" s="440"/>
      <c r="E36" s="440"/>
      <c r="F36" s="440"/>
      <c r="G36" s="440"/>
      <c r="H36" s="440"/>
      <c r="I36" s="440"/>
      <c r="J36" s="440"/>
      <c r="K36" s="440"/>
      <c r="L36" s="440"/>
      <c r="M36" s="440"/>
      <c r="N36" s="440"/>
      <c r="O36" s="441"/>
      <c r="P36" s="440"/>
      <c r="Q36" s="441"/>
      <c r="R36" s="440"/>
      <c r="S36" s="441"/>
      <c r="T36" s="441"/>
      <c r="U36" s="441"/>
      <c r="V36" s="440"/>
      <c r="W36" s="441"/>
      <c r="X36" s="441"/>
      <c r="Y36" s="441"/>
      <c r="Z36" s="440"/>
      <c r="AA36" s="441"/>
      <c r="AB36" s="440"/>
      <c r="AC36" s="420">
        <v>2984225.95</v>
      </c>
      <c r="AD36" s="420">
        <v>19420051.270000003</v>
      </c>
      <c r="AE36" s="420">
        <v>5009722.6100000003</v>
      </c>
      <c r="AF36" s="445">
        <v>1111724.7399999998</v>
      </c>
      <c r="AG36" s="448">
        <v>1437967.810000001</v>
      </c>
      <c r="AH36" s="430">
        <f t="shared" si="0"/>
        <v>29963692.380000003</v>
      </c>
    </row>
    <row r="37" spans="1:79" s="413" customFormat="1" ht="15" customHeight="1">
      <c r="A37" s="431">
        <v>28</v>
      </c>
      <c r="B37" s="432">
        <f t="shared" si="1"/>
        <v>44681</v>
      </c>
      <c r="C37" s="442"/>
      <c r="D37" s="440"/>
      <c r="E37" s="440"/>
      <c r="F37" s="440"/>
      <c r="G37" s="440"/>
      <c r="H37" s="440"/>
      <c r="I37" s="440"/>
      <c r="J37" s="440"/>
      <c r="K37" s="440"/>
      <c r="L37" s="440"/>
      <c r="M37" s="440"/>
      <c r="N37" s="440"/>
      <c r="O37" s="441"/>
      <c r="P37" s="440"/>
      <c r="Q37" s="441"/>
      <c r="R37" s="440"/>
      <c r="S37" s="441"/>
      <c r="T37" s="441"/>
      <c r="U37" s="441"/>
      <c r="V37" s="440"/>
      <c r="W37" s="441"/>
      <c r="X37" s="441"/>
      <c r="Y37" s="441"/>
      <c r="Z37" s="440"/>
      <c r="AA37" s="441"/>
      <c r="AB37" s="440"/>
      <c r="AC37" s="440"/>
      <c r="AD37" s="420">
        <v>3904529.4400000004</v>
      </c>
      <c r="AE37" s="420">
        <v>22798498.080000002</v>
      </c>
      <c r="AF37" s="445">
        <v>6327471.2799999993</v>
      </c>
      <c r="AG37" s="448">
        <v>2958655.3099999991</v>
      </c>
      <c r="AH37" s="430">
        <f t="shared" si="0"/>
        <v>35989154.110000007</v>
      </c>
    </row>
    <row r="38" spans="1:79" s="413" customFormat="1" ht="15" customHeight="1">
      <c r="A38" s="431">
        <v>29</v>
      </c>
      <c r="B38" s="432">
        <f t="shared" si="1"/>
        <v>44651</v>
      </c>
      <c r="C38" s="442"/>
      <c r="D38" s="440"/>
      <c r="E38" s="440"/>
      <c r="F38" s="440"/>
      <c r="G38" s="440"/>
      <c r="H38" s="440"/>
      <c r="I38" s="440"/>
      <c r="J38" s="440"/>
      <c r="K38" s="440"/>
      <c r="L38" s="440"/>
      <c r="M38" s="440"/>
      <c r="N38" s="440"/>
      <c r="O38" s="441"/>
      <c r="P38" s="440"/>
      <c r="Q38" s="441"/>
      <c r="R38" s="440"/>
      <c r="S38" s="441"/>
      <c r="T38" s="441"/>
      <c r="U38" s="441"/>
      <c r="V38" s="440"/>
      <c r="W38" s="441"/>
      <c r="X38" s="441"/>
      <c r="Y38" s="441"/>
      <c r="Z38" s="440"/>
      <c r="AA38" s="441"/>
      <c r="AB38" s="440"/>
      <c r="AC38" s="440"/>
      <c r="AD38" s="440"/>
      <c r="AE38" s="420">
        <v>2157336.5999999996</v>
      </c>
      <c r="AF38" s="445">
        <v>17299854.630000003</v>
      </c>
      <c r="AG38" s="448">
        <v>8558756.7300000004</v>
      </c>
      <c r="AH38" s="430">
        <f t="shared" si="0"/>
        <v>28015947.960000005</v>
      </c>
    </row>
    <row r="39" spans="1:79" s="413" customFormat="1" ht="15" customHeight="1">
      <c r="A39" s="431">
        <v>30</v>
      </c>
      <c r="B39" s="432">
        <f t="shared" si="1"/>
        <v>44620</v>
      </c>
      <c r="C39" s="442"/>
      <c r="D39" s="440"/>
      <c r="E39" s="440"/>
      <c r="F39" s="440"/>
      <c r="G39" s="440"/>
      <c r="H39" s="440"/>
      <c r="I39" s="440"/>
      <c r="J39" s="440"/>
      <c r="K39" s="440"/>
      <c r="L39" s="440"/>
      <c r="M39" s="440"/>
      <c r="N39" s="440"/>
      <c r="O39" s="441"/>
      <c r="P39" s="440"/>
      <c r="Q39" s="441"/>
      <c r="R39" s="440"/>
      <c r="S39" s="441"/>
      <c r="T39" s="441"/>
      <c r="U39" s="441"/>
      <c r="V39" s="440"/>
      <c r="W39" s="441"/>
      <c r="X39" s="441"/>
      <c r="Y39" s="441"/>
      <c r="Z39" s="440"/>
      <c r="AA39" s="441"/>
      <c r="AB39" s="440"/>
      <c r="AC39" s="440"/>
      <c r="AD39" s="440"/>
      <c r="AE39" s="440"/>
      <c r="AF39" s="445">
        <v>2456865.7399999998</v>
      </c>
      <c r="AG39" s="448">
        <v>28850947.129999999</v>
      </c>
      <c r="AH39" s="430">
        <f>SUM(C39:AG39)</f>
        <v>31307812.869999997</v>
      </c>
    </row>
    <row r="40" spans="1:79" s="413" customFormat="1" ht="31.35" customHeight="1" thickBot="1">
      <c r="A40" s="431">
        <v>31</v>
      </c>
      <c r="B40" s="432" t="s">
        <v>1580</v>
      </c>
      <c r="C40" s="454"/>
      <c r="D40" s="442"/>
      <c r="E40" s="440"/>
      <c r="F40" s="440"/>
      <c r="G40" s="440"/>
      <c r="H40" s="440"/>
      <c r="I40" s="440"/>
      <c r="J40" s="440"/>
      <c r="K40" s="440"/>
      <c r="L40" s="440"/>
      <c r="M40" s="440"/>
      <c r="N40" s="440"/>
      <c r="O40" s="440"/>
      <c r="P40" s="441"/>
      <c r="Q40" s="440"/>
      <c r="R40" s="441"/>
      <c r="S40" s="440"/>
      <c r="T40" s="441"/>
      <c r="U40" s="441"/>
      <c r="V40" s="441"/>
      <c r="W40" s="440"/>
      <c r="X40" s="441"/>
      <c r="Y40" s="441"/>
      <c r="Z40" s="441"/>
      <c r="AA40" s="440"/>
      <c r="AB40" s="441"/>
      <c r="AC40" s="440"/>
      <c r="AD40" s="440"/>
      <c r="AE40" s="440"/>
      <c r="AF40" s="461"/>
      <c r="AG40" s="447">
        <v>339639511.40000015</v>
      </c>
      <c r="AH40" s="430">
        <f>SUM(C40:AG40)</f>
        <v>339639511.40000015</v>
      </c>
    </row>
    <row r="41" spans="1:79" s="413" customFormat="1" ht="40.35" customHeight="1">
      <c r="A41" s="951">
        <v>32</v>
      </c>
      <c r="B41" s="952" t="s">
        <v>1582</v>
      </c>
      <c r="C41" s="953">
        <f>SUM(C10:C40)</f>
        <v>3252752.2399999998</v>
      </c>
      <c r="D41" s="953">
        <f>SUM(D10:D40)</f>
        <v>30248778.939999998</v>
      </c>
      <c r="E41" s="953">
        <f t="shared" ref="E41:AC41" si="2">SUM(E10:E40)</f>
        <v>40416036.820000008</v>
      </c>
      <c r="F41" s="953">
        <f t="shared" si="2"/>
        <v>41260377.75</v>
      </c>
      <c r="G41" s="953">
        <f t="shared" si="2"/>
        <v>41546487.610000007</v>
      </c>
      <c r="H41" s="953">
        <f t="shared" si="2"/>
        <v>39346675.330000006</v>
      </c>
      <c r="I41" s="953">
        <f t="shared" si="2"/>
        <v>43280005.940000005</v>
      </c>
      <c r="J41" s="953">
        <f t="shared" si="2"/>
        <v>41448123.689999998</v>
      </c>
      <c r="K41" s="953">
        <f t="shared" si="2"/>
        <v>41337604.140000001</v>
      </c>
      <c r="L41" s="953">
        <f t="shared" si="2"/>
        <v>42837731.609999999</v>
      </c>
      <c r="M41" s="953">
        <f t="shared" si="2"/>
        <v>39710863.769999996</v>
      </c>
      <c r="N41" s="953">
        <f t="shared" si="2"/>
        <v>42026933.600000001</v>
      </c>
      <c r="O41" s="953">
        <f t="shared" si="2"/>
        <v>40964711.68</v>
      </c>
      <c r="P41" s="953">
        <f t="shared" si="2"/>
        <v>38605343.490000002</v>
      </c>
      <c r="Q41" s="953">
        <f t="shared" si="2"/>
        <v>40361729.640000001</v>
      </c>
      <c r="R41" s="953">
        <f t="shared" si="2"/>
        <v>37793644.020000003</v>
      </c>
      <c r="S41" s="953">
        <f t="shared" si="2"/>
        <v>37383930.219999999</v>
      </c>
      <c r="T41" s="953">
        <f t="shared" si="2"/>
        <v>32714964.5</v>
      </c>
      <c r="U41" s="953">
        <f t="shared" si="2"/>
        <v>35591364.689999998</v>
      </c>
      <c r="V41" s="953">
        <f t="shared" si="2"/>
        <v>33593951.680000007</v>
      </c>
      <c r="W41" s="953">
        <f t="shared" si="2"/>
        <v>32982436.030000001</v>
      </c>
      <c r="X41" s="953">
        <f t="shared" si="2"/>
        <v>33459947.839999996</v>
      </c>
      <c r="Y41" s="953">
        <f t="shared" si="2"/>
        <v>32030958.230000004</v>
      </c>
      <c r="Z41" s="953">
        <f t="shared" si="2"/>
        <v>33439516.280000001</v>
      </c>
      <c r="AA41" s="953">
        <f t="shared" si="2"/>
        <v>32113373.230000004</v>
      </c>
      <c r="AB41" s="953">
        <f t="shared" si="2"/>
        <v>32004575.960000005</v>
      </c>
      <c r="AC41" s="953">
        <f t="shared" si="2"/>
        <v>32310096.030000001</v>
      </c>
      <c r="AD41" s="953">
        <f>SUM(AD10:AD40)</f>
        <v>31245181.110000003</v>
      </c>
      <c r="AE41" s="953">
        <f>SUM(AE10:AE40)</f>
        <v>33060844.150000006</v>
      </c>
      <c r="AF41" s="953">
        <f>SUM(AF10:AF40)</f>
        <v>28908330.66</v>
      </c>
      <c r="AG41" s="954">
        <f>SUM(AG10:AG40)</f>
        <v>388520611.89000016</v>
      </c>
      <c r="AH41" s="955">
        <f>SUM(AH10:AH40)</f>
        <v>1453797882.77</v>
      </c>
    </row>
    <row r="42" spans="1:79" s="413" customFormat="1" ht="40.35" customHeight="1">
      <c r="A42" s="433">
        <v>33</v>
      </c>
      <c r="B42" s="434" t="s">
        <v>1583</v>
      </c>
      <c r="C42" s="422">
        <v>1657915.38</v>
      </c>
      <c r="D42" s="420">
        <v>1658739.88</v>
      </c>
      <c r="E42" s="420">
        <v>1591552.25</v>
      </c>
      <c r="F42" s="420">
        <v>1639772.25</v>
      </c>
      <c r="G42" s="423">
        <v>1627734</v>
      </c>
      <c r="H42" s="420">
        <v>1628426</v>
      </c>
      <c r="I42" s="420">
        <v>1639856.88</v>
      </c>
      <c r="J42" s="420">
        <v>1626029.25</v>
      </c>
      <c r="K42" s="420">
        <v>1640350</v>
      </c>
      <c r="L42" s="420">
        <v>1650438.75</v>
      </c>
      <c r="M42" s="420">
        <v>1650255.25</v>
      </c>
      <c r="N42" s="420">
        <v>1658083.25</v>
      </c>
      <c r="O42" s="421">
        <v>1658273</v>
      </c>
      <c r="P42" s="420">
        <v>1640913.25</v>
      </c>
      <c r="Q42" s="421">
        <v>1639985.25</v>
      </c>
      <c r="R42" s="420">
        <v>1633882.25</v>
      </c>
      <c r="S42" s="421">
        <v>1625158.75</v>
      </c>
      <c r="T42" s="421">
        <v>1612803.5</v>
      </c>
      <c r="U42" s="421">
        <v>1608305.25</v>
      </c>
      <c r="V42" s="420">
        <v>1573152.5</v>
      </c>
      <c r="W42" s="421">
        <v>1580098</v>
      </c>
      <c r="X42" s="421">
        <v>1587277.75</v>
      </c>
      <c r="Y42" s="421">
        <v>1584333.5</v>
      </c>
      <c r="Z42" s="420">
        <v>1573003.75</v>
      </c>
      <c r="AA42" s="421">
        <v>1574592.5</v>
      </c>
      <c r="AB42" s="420">
        <v>1553651</v>
      </c>
      <c r="AC42" s="421">
        <v>1552995</v>
      </c>
      <c r="AD42" s="421">
        <v>1547294.5</v>
      </c>
      <c r="AE42" s="420">
        <v>1533672.25</v>
      </c>
      <c r="AF42" s="463">
        <v>1515561.75</v>
      </c>
      <c r="AG42" s="423">
        <v>0</v>
      </c>
      <c r="AH42" s="430">
        <f>SUM(C42:AG42)</f>
        <v>48264106.890000001</v>
      </c>
    </row>
    <row r="43" spans="1:79" s="413" customFormat="1" ht="40.35" customHeight="1">
      <c r="A43" s="433">
        <v>34</v>
      </c>
      <c r="B43" s="434" t="s">
        <v>1584</v>
      </c>
      <c r="C43" s="415"/>
      <c r="D43" s="416"/>
      <c r="E43" s="416"/>
      <c r="F43" s="416"/>
      <c r="G43" s="416"/>
      <c r="H43" s="416"/>
      <c r="I43" s="416"/>
      <c r="J43" s="416"/>
      <c r="K43" s="416"/>
      <c r="L43" s="416"/>
      <c r="M43" s="416"/>
      <c r="N43" s="416"/>
      <c r="O43" s="417"/>
      <c r="P43" s="416"/>
      <c r="Q43" s="417"/>
      <c r="R43" s="416"/>
      <c r="S43" s="417"/>
      <c r="T43" s="417"/>
      <c r="U43" s="417"/>
      <c r="V43" s="416"/>
      <c r="W43" s="417"/>
      <c r="X43" s="417"/>
      <c r="Y43" s="417"/>
      <c r="Z43" s="416"/>
      <c r="AA43" s="417"/>
      <c r="AB43" s="416"/>
      <c r="AC43" s="417"/>
      <c r="AD43" s="450"/>
      <c r="AE43" s="503"/>
      <c r="AF43" s="464"/>
      <c r="AG43" s="462"/>
      <c r="AH43" s="418"/>
    </row>
    <row r="44" spans="1:79" s="413" customFormat="1" ht="40.35" customHeight="1">
      <c r="A44" s="433">
        <v>35</v>
      </c>
      <c r="B44" s="435" t="s">
        <v>1585</v>
      </c>
      <c r="C44" s="422">
        <v>0</v>
      </c>
      <c r="D44" s="420">
        <v>0</v>
      </c>
      <c r="E44" s="420">
        <v>0</v>
      </c>
      <c r="F44" s="420">
        <v>0</v>
      </c>
      <c r="G44" s="423">
        <v>0</v>
      </c>
      <c r="H44" s="420">
        <v>0</v>
      </c>
      <c r="I44" s="420">
        <v>0</v>
      </c>
      <c r="J44" s="420">
        <v>0</v>
      </c>
      <c r="K44" s="420">
        <v>0</v>
      </c>
      <c r="L44" s="420">
        <v>0</v>
      </c>
      <c r="M44" s="420">
        <v>0</v>
      </c>
      <c r="N44" s="420">
        <v>0</v>
      </c>
      <c r="O44" s="421">
        <v>0</v>
      </c>
      <c r="P44" s="420">
        <v>0</v>
      </c>
      <c r="Q44" s="421">
        <v>0</v>
      </c>
      <c r="R44" s="420">
        <v>0</v>
      </c>
      <c r="S44" s="421">
        <v>33073.409999999996</v>
      </c>
      <c r="T44" s="421">
        <v>29623.49</v>
      </c>
      <c r="U44" s="421">
        <v>32123.469999999994</v>
      </c>
      <c r="V44" s="420">
        <v>34700.839999999997</v>
      </c>
      <c r="W44" s="421">
        <v>28648.779999999995</v>
      </c>
      <c r="X44" s="421">
        <v>334864.25999999989</v>
      </c>
      <c r="Y44" s="421">
        <v>355014.44000000012</v>
      </c>
      <c r="Z44" s="420">
        <v>383091.62000000005</v>
      </c>
      <c r="AA44" s="421">
        <v>350115.22000000015</v>
      </c>
      <c r="AB44" s="420">
        <v>203862.33</v>
      </c>
      <c r="AC44" s="421">
        <v>223885.68000000008</v>
      </c>
      <c r="AD44" s="421">
        <v>194590.06000000003</v>
      </c>
      <c r="AE44" s="420">
        <v>150711.13</v>
      </c>
      <c r="AF44" s="463">
        <v>137442.76999999999</v>
      </c>
      <c r="AG44" s="423">
        <v>1914257.2200000007</v>
      </c>
      <c r="AH44" s="426">
        <f>SUM(C44:AG44)</f>
        <v>4406004.7200000007</v>
      </c>
    </row>
    <row r="45" spans="1:79" s="413" customFormat="1" ht="38.25">
      <c r="A45" s="433">
        <v>36</v>
      </c>
      <c r="B45" s="436" t="s">
        <v>1586</v>
      </c>
      <c r="C45" s="424">
        <f>SUM(C41:C44)</f>
        <v>4910667.6199999992</v>
      </c>
      <c r="D45" s="424">
        <f>SUM(D41:D44)</f>
        <v>31907518.819999997</v>
      </c>
      <c r="E45" s="425">
        <f t="shared" ref="E45:AB45" si="3">SUM(E41:E44)</f>
        <v>42007589.070000008</v>
      </c>
      <c r="F45" s="425">
        <f>SUM(F41:F44)</f>
        <v>42900150</v>
      </c>
      <c r="G45" s="425">
        <f t="shared" si="3"/>
        <v>43174221.610000007</v>
      </c>
      <c r="H45" s="425">
        <f t="shared" si="3"/>
        <v>40975101.330000006</v>
      </c>
      <c r="I45" s="425">
        <f t="shared" si="3"/>
        <v>44919862.820000008</v>
      </c>
      <c r="J45" s="425">
        <f t="shared" si="3"/>
        <v>43074152.939999998</v>
      </c>
      <c r="K45" s="425">
        <f t="shared" si="3"/>
        <v>42977954.140000001</v>
      </c>
      <c r="L45" s="425">
        <f t="shared" si="3"/>
        <v>44488170.359999999</v>
      </c>
      <c r="M45" s="425">
        <f t="shared" si="3"/>
        <v>41361119.019999996</v>
      </c>
      <c r="N45" s="425">
        <f t="shared" si="3"/>
        <v>43685016.850000001</v>
      </c>
      <c r="O45" s="425">
        <f t="shared" si="3"/>
        <v>42622984.68</v>
      </c>
      <c r="P45" s="425">
        <f t="shared" si="3"/>
        <v>40246256.740000002</v>
      </c>
      <c r="Q45" s="425">
        <f t="shared" si="3"/>
        <v>42001714.890000001</v>
      </c>
      <c r="R45" s="425">
        <f t="shared" si="3"/>
        <v>39427526.270000003</v>
      </c>
      <c r="S45" s="425">
        <f t="shared" si="3"/>
        <v>39042162.379999995</v>
      </c>
      <c r="T45" s="425">
        <f t="shared" si="3"/>
        <v>34357391.490000002</v>
      </c>
      <c r="U45" s="425">
        <f t="shared" si="3"/>
        <v>37231793.409999996</v>
      </c>
      <c r="V45" s="425">
        <f t="shared" si="3"/>
        <v>35201805.020000011</v>
      </c>
      <c r="W45" s="425">
        <f t="shared" si="3"/>
        <v>34591182.810000002</v>
      </c>
      <c r="X45" s="425">
        <f t="shared" si="3"/>
        <v>35382089.849999994</v>
      </c>
      <c r="Y45" s="425">
        <f t="shared" si="3"/>
        <v>33970306.170000002</v>
      </c>
      <c r="Z45" s="425">
        <f t="shared" si="3"/>
        <v>35395611.649999999</v>
      </c>
      <c r="AA45" s="425">
        <f t="shared" si="3"/>
        <v>34038080.950000003</v>
      </c>
      <c r="AB45" s="425">
        <f t="shared" si="3"/>
        <v>33762089.290000007</v>
      </c>
      <c r="AC45" s="425">
        <f t="shared" ref="AC45:AH45" si="4">SUM(AC41:AC44)</f>
        <v>34086976.710000001</v>
      </c>
      <c r="AD45" s="425">
        <f t="shared" si="4"/>
        <v>32987065.670000002</v>
      </c>
      <c r="AE45" s="425">
        <f t="shared" si="4"/>
        <v>34745227.530000009</v>
      </c>
      <c r="AF45" s="425">
        <f t="shared" si="4"/>
        <v>30561335.18</v>
      </c>
      <c r="AG45" s="427">
        <f t="shared" si="4"/>
        <v>390434869.11000019</v>
      </c>
      <c r="AH45" s="426">
        <f t="shared" si="4"/>
        <v>1506467994.3800001</v>
      </c>
    </row>
    <row r="46" spans="1:79" s="413" customFormat="1" ht="53.25" customHeight="1">
      <c r="A46" s="433">
        <v>37</v>
      </c>
      <c r="B46" s="436" t="s">
        <v>1587</v>
      </c>
      <c r="C46" s="422">
        <v>35938464.553723663</v>
      </c>
      <c r="D46" s="420">
        <v>14474612.842483098</v>
      </c>
      <c r="E46" s="420">
        <v>4213219.2864750614</v>
      </c>
      <c r="F46" s="420">
        <v>1809129.7891158087</v>
      </c>
      <c r="G46" s="423">
        <v>1464152.0965373365</v>
      </c>
      <c r="H46" s="420">
        <v>769243.89710845309</v>
      </c>
      <c r="I46" s="420">
        <v>701935.27099830587</v>
      </c>
      <c r="J46" s="420">
        <v>576375.869083</v>
      </c>
      <c r="K46" s="420">
        <v>428836.53397329274</v>
      </c>
      <c r="L46" s="420">
        <v>408531.46987233614</v>
      </c>
      <c r="M46" s="420">
        <v>551333.90976662457</v>
      </c>
      <c r="N46" s="420">
        <v>280589.88439985114</v>
      </c>
      <c r="O46" s="421">
        <v>431292.68458632095</v>
      </c>
      <c r="P46" s="420">
        <v>52376.645888128754</v>
      </c>
      <c r="Q46" s="421">
        <v>45500.29857317773</v>
      </c>
      <c r="R46" s="420">
        <v>95847.800160544604</v>
      </c>
      <c r="S46" s="421">
        <v>165083.95414112753</v>
      </c>
      <c r="T46" s="421">
        <v>36133.681148235242</v>
      </c>
      <c r="U46" s="421">
        <v>52912.36379119473</v>
      </c>
      <c r="V46" s="420">
        <v>21908.809063102133</v>
      </c>
      <c r="W46" s="421">
        <v>19283.751631215917</v>
      </c>
      <c r="X46" s="421">
        <v>65888.418087763173</v>
      </c>
      <c r="Y46" s="421">
        <v>-26349.348253268327</v>
      </c>
      <c r="Z46" s="420">
        <v>-45425.038968449429</v>
      </c>
      <c r="AA46" s="421">
        <v>-3940.7092467968405</v>
      </c>
      <c r="AB46" s="420">
        <v>-8050.030404240405</v>
      </c>
      <c r="AC46" s="421">
        <v>14240.857664037629</v>
      </c>
      <c r="AD46" s="421">
        <v>-36144.507566572567</v>
      </c>
      <c r="AE46" s="420">
        <v>-7469.4559633264162</v>
      </c>
      <c r="AF46" s="463">
        <v>-22572.125842231879</v>
      </c>
      <c r="AG46" s="423">
        <v>0</v>
      </c>
      <c r="AH46" s="426">
        <f>SUM(C46:AG46)</f>
        <v>62466943.452026799</v>
      </c>
    </row>
    <row r="47" spans="1:79" s="413" customFormat="1" ht="40.35" customHeight="1" thickBot="1">
      <c r="A47" s="437">
        <v>38</v>
      </c>
      <c r="B47" s="438" t="s">
        <v>1588</v>
      </c>
      <c r="C47" s="428">
        <f>SUM(C45:C46)</f>
        <v>40849132.17372366</v>
      </c>
      <c r="D47" s="428">
        <f t="shared" ref="D47:AC47" si="5">SUM(D45:D46)</f>
        <v>46382131.662483096</v>
      </c>
      <c r="E47" s="428">
        <f t="shared" si="5"/>
        <v>46220808.35647507</v>
      </c>
      <c r="F47" s="428">
        <f t="shared" si="5"/>
        <v>44709279.789115809</v>
      </c>
      <c r="G47" s="428">
        <f t="shared" si="5"/>
        <v>44638373.706537344</v>
      </c>
      <c r="H47" s="428">
        <f t="shared" si="5"/>
        <v>41744345.227108456</v>
      </c>
      <c r="I47" s="428">
        <f t="shared" si="5"/>
        <v>45621798.090998314</v>
      </c>
      <c r="J47" s="428">
        <f t="shared" si="5"/>
        <v>43650528.809083</v>
      </c>
      <c r="K47" s="428">
        <f t="shared" si="5"/>
        <v>43406790.673973292</v>
      </c>
      <c r="L47" s="428">
        <f t="shared" si="5"/>
        <v>44896701.829872333</v>
      </c>
      <c r="M47" s="428">
        <f t="shared" si="5"/>
        <v>41912452.929766618</v>
      </c>
      <c r="N47" s="428">
        <f t="shared" si="5"/>
        <v>43965606.734399855</v>
      </c>
      <c r="O47" s="428">
        <f t="shared" si="5"/>
        <v>43054277.364586323</v>
      </c>
      <c r="P47" s="428">
        <f t="shared" si="5"/>
        <v>40298633.385888129</v>
      </c>
      <c r="Q47" s="428">
        <f t="shared" si="5"/>
        <v>42047215.188573182</v>
      </c>
      <c r="R47" s="428">
        <f t="shared" si="5"/>
        <v>39523374.070160545</v>
      </c>
      <c r="S47" s="428">
        <f t="shared" si="5"/>
        <v>39207246.33414112</v>
      </c>
      <c r="T47" s="428">
        <f t="shared" si="5"/>
        <v>34393525.171148241</v>
      </c>
      <c r="U47" s="428">
        <f t="shared" si="5"/>
        <v>37284705.773791194</v>
      </c>
      <c r="V47" s="428">
        <f t="shared" si="5"/>
        <v>35223713.82906311</v>
      </c>
      <c r="W47" s="428">
        <f t="shared" si="5"/>
        <v>34610466.561631218</v>
      </c>
      <c r="X47" s="428">
        <f t="shared" si="5"/>
        <v>35447978.26808776</v>
      </c>
      <c r="Y47" s="428">
        <f t="shared" si="5"/>
        <v>33943956.821746737</v>
      </c>
      <c r="Z47" s="428">
        <f t="shared" si="5"/>
        <v>35350186.611031547</v>
      </c>
      <c r="AA47" s="428">
        <f t="shared" si="5"/>
        <v>34034140.240753204</v>
      </c>
      <c r="AB47" s="428">
        <f t="shared" si="5"/>
        <v>33754039.259595767</v>
      </c>
      <c r="AC47" s="428">
        <f t="shared" si="5"/>
        <v>34101217.567664042</v>
      </c>
      <c r="AD47" s="428">
        <f>SUM(AD45:AD46)</f>
        <v>32950921.162433431</v>
      </c>
      <c r="AE47" s="428">
        <f>SUM(AE45:AE46)</f>
        <v>34737758.07403668</v>
      </c>
      <c r="AF47" s="428">
        <f>SUM(AF45:AF46)</f>
        <v>30538763.054157767</v>
      </c>
      <c r="AG47" s="446">
        <f>SUM(AG45:AG46)</f>
        <v>390434869.11000019</v>
      </c>
      <c r="AH47" s="429">
        <f>SUM(AH45:AH46)</f>
        <v>1568934937.832027</v>
      </c>
    </row>
    <row r="48" spans="1:79">
      <c r="AG48" s="411"/>
      <c r="AH48" s="411"/>
      <c r="AI48" s="411"/>
      <c r="AJ48" s="411"/>
      <c r="AK48" s="411"/>
      <c r="AL48" s="411"/>
      <c r="AM48" s="411"/>
      <c r="AN48" s="411"/>
      <c r="AO48" s="411"/>
      <c r="AP48" s="411"/>
      <c r="AQ48" s="411"/>
      <c r="AR48" s="411"/>
      <c r="AS48" s="411"/>
      <c r="AT48" s="411"/>
      <c r="AU48" s="411"/>
      <c r="AV48" s="411"/>
      <c r="AW48" s="411"/>
      <c r="AX48" s="411"/>
      <c r="AY48" s="411"/>
      <c r="AZ48" s="411"/>
      <c r="BA48" s="411"/>
      <c r="BB48" s="411"/>
      <c r="BC48" s="411"/>
      <c r="BD48" s="411"/>
      <c r="BE48" s="411"/>
      <c r="BF48" s="411"/>
      <c r="BG48" s="411"/>
      <c r="BH48" s="411"/>
      <c r="BI48" s="411"/>
      <c r="BJ48" s="411"/>
      <c r="BK48" s="411"/>
      <c r="BL48" s="411"/>
      <c r="BM48" s="411"/>
      <c r="BN48" s="411"/>
      <c r="BO48" s="411"/>
      <c r="BP48" s="411"/>
      <c r="BQ48" s="411"/>
      <c r="BR48" s="411"/>
      <c r="BS48" s="411"/>
      <c r="BT48" s="411"/>
      <c r="BU48" s="411"/>
      <c r="BV48" s="411"/>
      <c r="BW48" s="411"/>
      <c r="BX48" s="411"/>
      <c r="BY48" s="411"/>
      <c r="BZ48" s="411"/>
      <c r="CA48" s="411"/>
    </row>
    <row r="49" spans="33:79">
      <c r="AG49" s="411"/>
      <c r="AH49" s="411"/>
      <c r="AI49" s="411"/>
      <c r="AJ49" s="411"/>
      <c r="AK49" s="411"/>
      <c r="AL49" s="411"/>
      <c r="AM49" s="411"/>
      <c r="AN49" s="411"/>
      <c r="AO49" s="411"/>
      <c r="AP49" s="411"/>
      <c r="AQ49" s="411"/>
      <c r="AR49" s="411"/>
      <c r="AS49" s="411"/>
      <c r="AT49" s="411"/>
      <c r="AU49" s="411"/>
      <c r="AV49" s="411"/>
      <c r="AW49" s="411"/>
      <c r="AX49" s="411"/>
      <c r="AY49" s="411"/>
      <c r="AZ49" s="411"/>
      <c r="BA49" s="411"/>
      <c r="BB49" s="411"/>
      <c r="BC49" s="411"/>
      <c r="BD49" s="411"/>
      <c r="BE49" s="411"/>
      <c r="BF49" s="411"/>
      <c r="BG49" s="411"/>
      <c r="BH49" s="411"/>
      <c r="BI49" s="411"/>
      <c r="BJ49" s="411"/>
      <c r="BK49" s="411"/>
      <c r="BL49" s="411"/>
      <c r="BM49" s="411"/>
      <c r="BN49" s="411"/>
      <c r="BO49" s="411"/>
      <c r="BP49" s="411"/>
      <c r="BQ49" s="411"/>
      <c r="BR49" s="411"/>
      <c r="BS49" s="411"/>
      <c r="BT49" s="411"/>
      <c r="BU49" s="411"/>
      <c r="BV49" s="411"/>
      <c r="BW49" s="411"/>
      <c r="BX49" s="411"/>
      <c r="BY49" s="411"/>
      <c r="BZ49" s="411"/>
      <c r="CA49" s="411"/>
    </row>
    <row r="50" spans="33:79">
      <c r="AG50" s="411"/>
      <c r="AH50" s="411"/>
      <c r="AI50" s="411"/>
      <c r="AJ50" s="411"/>
      <c r="AK50" s="411"/>
      <c r="AL50" s="411"/>
      <c r="AM50" s="411"/>
      <c r="AN50" s="411"/>
      <c r="AO50" s="411"/>
      <c r="AP50" s="411"/>
      <c r="AQ50" s="411"/>
      <c r="AR50" s="411"/>
      <c r="AS50" s="411"/>
      <c r="AT50" s="411"/>
      <c r="AU50" s="411"/>
      <c r="AV50" s="411"/>
      <c r="AW50" s="411"/>
      <c r="AX50" s="411"/>
      <c r="AY50" s="411"/>
      <c r="AZ50" s="411"/>
      <c r="BA50" s="411"/>
      <c r="BB50" s="411"/>
      <c r="BC50" s="411"/>
      <c r="BD50" s="411"/>
      <c r="BE50" s="411"/>
      <c r="BF50" s="411"/>
      <c r="BG50" s="411"/>
      <c r="BH50" s="411"/>
      <c r="BI50" s="411"/>
      <c r="BJ50" s="411"/>
      <c r="BK50" s="411"/>
      <c r="BL50" s="411"/>
      <c r="BM50" s="411"/>
      <c r="BN50" s="411"/>
      <c r="BO50" s="411"/>
      <c r="BP50" s="411"/>
      <c r="BQ50" s="411"/>
      <c r="BR50" s="411"/>
      <c r="BS50" s="411"/>
      <c r="BT50" s="411"/>
      <c r="BU50" s="411"/>
      <c r="BV50" s="411"/>
      <c r="BW50" s="411"/>
      <c r="BX50" s="411"/>
      <c r="BY50" s="411"/>
      <c r="BZ50" s="411"/>
      <c r="CA50" s="411"/>
    </row>
    <row r="51" spans="33:79">
      <c r="AG51" s="411"/>
      <c r="AH51" s="411"/>
      <c r="AI51" s="411"/>
      <c r="AJ51" s="411"/>
      <c r="AK51" s="411"/>
      <c r="AL51" s="411"/>
      <c r="AM51" s="411"/>
      <c r="AN51" s="411"/>
      <c r="AO51" s="411"/>
      <c r="AP51" s="411"/>
      <c r="AQ51" s="411"/>
      <c r="AR51" s="411"/>
      <c r="AS51" s="411"/>
      <c r="AT51" s="411"/>
      <c r="AU51" s="411"/>
      <c r="AV51" s="411"/>
      <c r="AW51" s="411"/>
      <c r="AX51" s="411"/>
      <c r="AY51" s="411"/>
      <c r="AZ51" s="411"/>
      <c r="BA51" s="411"/>
      <c r="BB51" s="411"/>
      <c r="BC51" s="411"/>
      <c r="BD51" s="411"/>
      <c r="BE51" s="411"/>
      <c r="BF51" s="411"/>
      <c r="BG51" s="411"/>
      <c r="BH51" s="411"/>
      <c r="BI51" s="411"/>
      <c r="BJ51" s="411"/>
      <c r="BK51" s="411"/>
      <c r="BL51" s="411"/>
      <c r="BM51" s="411"/>
      <c r="BN51" s="411"/>
      <c r="BO51" s="411"/>
      <c r="BP51" s="411"/>
      <c r="BQ51" s="411"/>
      <c r="BR51" s="411"/>
      <c r="BS51" s="411"/>
      <c r="BT51" s="411"/>
      <c r="BU51" s="411"/>
      <c r="BV51" s="411"/>
      <c r="BW51" s="411"/>
      <c r="BX51" s="411"/>
      <c r="BY51" s="411"/>
      <c r="BZ51" s="411"/>
      <c r="CA51" s="411"/>
    </row>
    <row r="52" spans="33:79">
      <c r="AG52" s="411"/>
      <c r="AH52" s="411"/>
      <c r="AI52" s="411"/>
      <c r="AJ52" s="411"/>
      <c r="AK52" s="411"/>
      <c r="AL52" s="411"/>
      <c r="AM52" s="411"/>
      <c r="AN52" s="411"/>
      <c r="AO52" s="411"/>
      <c r="AP52" s="411"/>
      <c r="AQ52" s="411"/>
      <c r="AR52" s="411"/>
      <c r="AS52" s="411"/>
      <c r="AT52" s="411"/>
      <c r="AU52" s="411"/>
      <c r="AV52" s="411"/>
      <c r="AW52" s="411"/>
      <c r="AX52" s="411"/>
      <c r="AY52" s="411"/>
      <c r="AZ52" s="411"/>
      <c r="BA52" s="411"/>
      <c r="BB52" s="411"/>
      <c r="BC52" s="411"/>
      <c r="BD52" s="411"/>
      <c r="BE52" s="411"/>
      <c r="BF52" s="411"/>
      <c r="BG52" s="411"/>
      <c r="BH52" s="411"/>
      <c r="BI52" s="411"/>
      <c r="BJ52" s="411"/>
      <c r="BK52" s="411"/>
      <c r="BL52" s="411"/>
      <c r="BM52" s="411"/>
      <c r="BN52" s="411"/>
      <c r="BO52" s="411"/>
      <c r="BP52" s="411"/>
      <c r="BQ52" s="411"/>
      <c r="BR52" s="411"/>
      <c r="BS52" s="411"/>
      <c r="BT52" s="411"/>
      <c r="BU52" s="411"/>
      <c r="BV52" s="411"/>
      <c r="BW52" s="411"/>
      <c r="BX52" s="411"/>
      <c r="BY52" s="411"/>
      <c r="BZ52" s="411"/>
      <c r="CA52" s="411"/>
    </row>
    <row r="53" spans="33:79">
      <c r="AG53" s="411"/>
      <c r="AH53" s="411"/>
      <c r="AI53" s="411"/>
      <c r="AJ53" s="411"/>
      <c r="AK53" s="411"/>
      <c r="AL53" s="411"/>
      <c r="AM53" s="411"/>
      <c r="AN53" s="411"/>
      <c r="AO53" s="411"/>
      <c r="AP53" s="411"/>
      <c r="AQ53" s="411"/>
      <c r="AR53" s="411"/>
      <c r="AS53" s="411"/>
      <c r="AT53" s="411"/>
      <c r="AU53" s="411"/>
      <c r="AV53" s="411"/>
      <c r="AW53" s="411"/>
      <c r="AX53" s="411"/>
      <c r="AY53" s="411"/>
      <c r="AZ53" s="411"/>
      <c r="BA53" s="411"/>
      <c r="BB53" s="411"/>
      <c r="BC53" s="411"/>
      <c r="BD53" s="411"/>
      <c r="BE53" s="411"/>
      <c r="BF53" s="411"/>
      <c r="BG53" s="411"/>
      <c r="BH53" s="411"/>
      <c r="BI53" s="411"/>
      <c r="BJ53" s="411"/>
      <c r="BK53" s="411"/>
      <c r="BL53" s="411"/>
      <c r="BM53" s="411"/>
      <c r="BN53" s="411"/>
      <c r="BO53" s="411"/>
      <c r="BP53" s="411"/>
      <c r="BQ53" s="411"/>
      <c r="BR53" s="411"/>
      <c r="BS53" s="411"/>
      <c r="BT53" s="411"/>
      <c r="BU53" s="411"/>
      <c r="BV53" s="411"/>
      <c r="BW53" s="411"/>
      <c r="BX53" s="411"/>
      <c r="BY53" s="411"/>
      <c r="BZ53" s="411"/>
      <c r="CA53" s="411"/>
    </row>
    <row r="54" spans="33:79">
      <c r="AG54" s="411"/>
      <c r="AH54" s="411"/>
      <c r="AI54" s="411"/>
      <c r="AJ54" s="411"/>
      <c r="AK54" s="411"/>
      <c r="AL54" s="411"/>
      <c r="AM54" s="411"/>
      <c r="AN54" s="411"/>
      <c r="AO54" s="411"/>
      <c r="AP54" s="411"/>
      <c r="AQ54" s="411"/>
      <c r="AR54" s="411"/>
      <c r="AS54" s="411"/>
      <c r="AT54" s="411"/>
      <c r="AU54" s="411"/>
      <c r="AV54" s="411"/>
      <c r="AW54" s="411"/>
      <c r="AX54" s="411"/>
      <c r="AY54" s="411"/>
      <c r="AZ54" s="411"/>
      <c r="BA54" s="411"/>
      <c r="BB54" s="411"/>
      <c r="BC54" s="411"/>
      <c r="BD54" s="411"/>
      <c r="BE54" s="411"/>
      <c r="BF54" s="411"/>
      <c r="BG54" s="411"/>
      <c r="BH54" s="411"/>
      <c r="BI54" s="411"/>
      <c r="BJ54" s="411"/>
      <c r="BK54" s="411"/>
      <c r="BL54" s="411"/>
      <c r="BM54" s="411"/>
      <c r="BN54" s="411"/>
      <c r="BO54" s="411"/>
      <c r="BP54" s="411"/>
      <c r="BQ54" s="411"/>
      <c r="BR54" s="411"/>
      <c r="BS54" s="411"/>
      <c r="BT54" s="411"/>
      <c r="BU54" s="411"/>
      <c r="BV54" s="411"/>
      <c r="BW54" s="411"/>
      <c r="BX54" s="411"/>
      <c r="BY54" s="411"/>
      <c r="BZ54" s="411"/>
      <c r="CA54" s="411"/>
    </row>
    <row r="55" spans="33:79">
      <c r="AG55" s="411"/>
      <c r="AH55" s="411"/>
      <c r="AI55" s="411"/>
      <c r="AJ55" s="411"/>
      <c r="AK55" s="411"/>
      <c r="AL55" s="411"/>
      <c r="AM55" s="411"/>
      <c r="AN55" s="411"/>
      <c r="AO55" s="411"/>
      <c r="AP55" s="411"/>
      <c r="AQ55" s="411"/>
      <c r="AR55" s="411"/>
      <c r="AS55" s="411"/>
      <c r="AT55" s="411"/>
      <c r="AU55" s="411"/>
      <c r="AV55" s="411"/>
      <c r="AW55" s="411"/>
      <c r="AX55" s="411"/>
      <c r="AY55" s="411"/>
      <c r="AZ55" s="411"/>
      <c r="BA55" s="411"/>
      <c r="BB55" s="411"/>
      <c r="BC55" s="411"/>
      <c r="BD55" s="411"/>
      <c r="BE55" s="411"/>
      <c r="BF55" s="411"/>
      <c r="BG55" s="411"/>
      <c r="BH55" s="411"/>
      <c r="BI55" s="411"/>
      <c r="BJ55" s="411"/>
      <c r="BK55" s="411"/>
      <c r="BL55" s="411"/>
      <c r="BM55" s="411"/>
      <c r="BN55" s="411"/>
      <c r="BO55" s="411"/>
      <c r="BP55" s="411"/>
      <c r="BQ55" s="411"/>
      <c r="BR55" s="411"/>
      <c r="BS55" s="411"/>
      <c r="BT55" s="411"/>
      <c r="BU55" s="411"/>
      <c r="BV55" s="411"/>
      <c r="BW55" s="411"/>
      <c r="BX55" s="411"/>
      <c r="BY55" s="411"/>
      <c r="BZ55" s="411"/>
      <c r="CA55" s="411"/>
    </row>
    <row r="56" spans="33:79">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411"/>
      <c r="BS56" s="411"/>
      <c r="BT56" s="411"/>
      <c r="BU56" s="411"/>
      <c r="BV56" s="411"/>
      <c r="BW56" s="411"/>
      <c r="BX56" s="411"/>
      <c r="BY56" s="411"/>
      <c r="BZ56" s="411"/>
      <c r="CA56" s="411"/>
    </row>
    <row r="57" spans="33:79">
      <c r="AG57" s="411"/>
      <c r="AH57" s="411"/>
      <c r="AI57" s="411"/>
      <c r="AJ57" s="411"/>
      <c r="AK57" s="411"/>
      <c r="AL57" s="411"/>
      <c r="AM57" s="411"/>
      <c r="AN57" s="411"/>
      <c r="AO57" s="411"/>
      <c r="AP57" s="411"/>
      <c r="AQ57" s="411"/>
      <c r="AR57" s="411"/>
      <c r="AS57" s="411"/>
      <c r="AT57" s="411"/>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1"/>
      <c r="BR57" s="411"/>
      <c r="BS57" s="411"/>
      <c r="BT57" s="411"/>
      <c r="BU57" s="411"/>
      <c r="BV57" s="411"/>
      <c r="BW57" s="411"/>
      <c r="BX57" s="411"/>
      <c r="BY57" s="411"/>
      <c r="BZ57" s="411"/>
      <c r="CA57" s="411"/>
    </row>
    <row r="58" spans="33:79">
      <c r="AG58" s="411"/>
      <c r="AH58" s="411"/>
      <c r="AI58" s="411"/>
      <c r="AJ58" s="411"/>
      <c r="AK58" s="411"/>
      <c r="AL58" s="411"/>
      <c r="AM58" s="411"/>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11"/>
      <c r="BT58" s="411"/>
      <c r="BU58" s="411"/>
      <c r="BV58" s="411"/>
      <c r="BW58" s="411"/>
      <c r="BX58" s="411"/>
      <c r="BY58" s="411"/>
      <c r="BZ58" s="411"/>
      <c r="CA58" s="411"/>
    </row>
    <row r="59" spans="33:79">
      <c r="AG59" s="411"/>
      <c r="AH59" s="411"/>
      <c r="AI59" s="411"/>
      <c r="AJ59" s="411"/>
      <c r="AK59" s="411"/>
      <c r="AL59" s="411"/>
      <c r="AM59" s="411"/>
      <c r="AN59" s="411"/>
      <c r="AO59" s="411"/>
      <c r="AP59" s="411"/>
      <c r="AQ59" s="411"/>
      <c r="AR59" s="411"/>
      <c r="AS59" s="411"/>
      <c r="AT59" s="411"/>
      <c r="AU59" s="411"/>
      <c r="AV59" s="411"/>
      <c r="AW59" s="411"/>
      <c r="AX59" s="411"/>
      <c r="AY59" s="411"/>
      <c r="AZ59" s="411"/>
      <c r="BA59" s="411"/>
      <c r="BB59" s="411"/>
      <c r="BC59" s="411"/>
      <c r="BD59" s="411"/>
      <c r="BE59" s="411"/>
      <c r="BF59" s="411"/>
      <c r="BG59" s="411"/>
      <c r="BH59" s="411"/>
      <c r="BI59" s="411"/>
      <c r="BJ59" s="411"/>
      <c r="BK59" s="411"/>
      <c r="BL59" s="411"/>
      <c r="BM59" s="411"/>
      <c r="BN59" s="411"/>
      <c r="BO59" s="411"/>
      <c r="BP59" s="411"/>
      <c r="BQ59" s="411"/>
      <c r="BR59" s="411"/>
      <c r="BS59" s="411"/>
      <c r="BT59" s="411"/>
      <c r="BU59" s="411"/>
      <c r="BV59" s="411"/>
      <c r="BW59" s="411"/>
      <c r="BX59" s="411"/>
      <c r="BY59" s="411"/>
      <c r="BZ59" s="411"/>
      <c r="CA59" s="411"/>
    </row>
    <row r="60" spans="33:79">
      <c r="AG60" s="411"/>
      <c r="AH60" s="411"/>
      <c r="AI60" s="411"/>
      <c r="AJ60" s="411"/>
      <c r="AK60" s="411"/>
      <c r="AL60" s="411"/>
      <c r="AM60" s="411"/>
      <c r="AN60" s="411"/>
      <c r="AO60" s="411"/>
      <c r="AP60" s="411"/>
      <c r="AQ60" s="411"/>
      <c r="AR60" s="411"/>
      <c r="AS60" s="411"/>
      <c r="AT60" s="411"/>
      <c r="AU60" s="411"/>
      <c r="AV60" s="411"/>
      <c r="AW60" s="411"/>
      <c r="AX60" s="411"/>
      <c r="AY60" s="411"/>
      <c r="AZ60" s="411"/>
      <c r="BA60" s="411"/>
      <c r="BB60" s="411"/>
      <c r="BC60" s="411"/>
      <c r="BD60" s="411"/>
      <c r="BE60" s="411"/>
      <c r="BF60" s="411"/>
      <c r="BG60" s="411"/>
      <c r="BH60" s="411"/>
      <c r="BI60" s="411"/>
      <c r="BJ60" s="411"/>
      <c r="BK60" s="411"/>
      <c r="BL60" s="411"/>
      <c r="BM60" s="411"/>
      <c r="BN60" s="411"/>
      <c r="BO60" s="411"/>
      <c r="BP60" s="411"/>
      <c r="BQ60" s="411"/>
      <c r="BR60" s="411"/>
      <c r="BS60" s="411"/>
      <c r="BT60" s="411"/>
      <c r="BU60" s="411"/>
      <c r="BV60" s="411"/>
      <c r="BW60" s="411"/>
      <c r="BX60" s="411"/>
      <c r="BY60" s="411"/>
      <c r="BZ60" s="411"/>
      <c r="CA60" s="411"/>
    </row>
    <row r="61" spans="33:79">
      <c r="AG61" s="411"/>
      <c r="AH61" s="411"/>
      <c r="AI61" s="411"/>
      <c r="AJ61" s="411"/>
      <c r="AK61" s="411"/>
      <c r="AL61" s="411"/>
      <c r="AM61" s="411"/>
      <c r="AN61" s="411"/>
      <c r="AO61" s="411"/>
      <c r="AP61" s="411"/>
      <c r="AQ61" s="411"/>
      <c r="AR61" s="411"/>
      <c r="AS61" s="411"/>
      <c r="AT61" s="411"/>
      <c r="AU61" s="411"/>
      <c r="AV61" s="411"/>
      <c r="AW61" s="411"/>
      <c r="AX61" s="411"/>
      <c r="AY61" s="411"/>
      <c r="AZ61" s="411"/>
      <c r="BA61" s="411"/>
      <c r="BB61" s="411"/>
      <c r="BC61" s="411"/>
      <c r="BD61" s="411"/>
      <c r="BE61" s="411"/>
      <c r="BF61" s="411"/>
      <c r="BG61" s="411"/>
      <c r="BH61" s="411"/>
      <c r="BI61" s="411"/>
      <c r="BJ61" s="411"/>
      <c r="BK61" s="411"/>
      <c r="BL61" s="411"/>
      <c r="BM61" s="411"/>
      <c r="BN61" s="411"/>
      <c r="BO61" s="411"/>
      <c r="BP61" s="411"/>
      <c r="BQ61" s="411"/>
      <c r="BR61" s="411"/>
      <c r="BS61" s="411"/>
      <c r="BT61" s="411"/>
      <c r="BU61" s="411"/>
      <c r="BV61" s="411"/>
      <c r="BW61" s="411"/>
      <c r="BX61" s="411"/>
      <c r="BY61" s="411"/>
      <c r="BZ61" s="411"/>
      <c r="CA61" s="411"/>
    </row>
  </sheetData>
  <sheetProtection algorithmName="SHA-512" hashValue="ZU+arEHAzT+BA1H3+zaoTmroO15F5ZveqNyifxYKdR3Ti6fZVf0D7qp6u5R63Ajt0FPlYxt+Aow4Y6MYeORDCg==" saltValue="iGBl5z7cvJKfos79SiA6aA==" spinCount="100000" sheet="1" formatColumns="0"/>
  <pageMargins left="0.7" right="0.7" top="0.75" bottom="0.75" header="0.3" footer="0.3"/>
  <pageSetup scale="48" orientation="landscape" r:id="rId1"/>
  <headerFooter>
    <oddFooter>&amp;CPage &amp;P of &amp;N&amp;R&amp;D</oddFooter>
  </headerFooter>
  <colBreaks count="2" manualBreakCount="2">
    <brk id="14" max="50" man="1"/>
    <brk id="26" max="5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pageSetUpPr fitToPage="1"/>
  </sheetPr>
  <dimension ref="A1:J39"/>
  <sheetViews>
    <sheetView tabSelected="1" topLeftCell="A12" zoomScale="60" zoomScaleNormal="60" workbookViewId="0">
      <selection activeCell="Z39" sqref="Z39"/>
    </sheetView>
  </sheetViews>
  <sheetFormatPr defaultRowHeight="12.75"/>
  <cols>
    <col min="1" max="1" width="40.7109375" bestFit="1" customWidth="1"/>
    <col min="3" max="3" width="29.42578125" customWidth="1"/>
    <col min="5" max="5" width="14.42578125" customWidth="1"/>
  </cols>
  <sheetData>
    <row r="1" spans="1:10" ht="15.75">
      <c r="A1" s="629" t="s">
        <v>1593</v>
      </c>
      <c r="B1" s="630"/>
      <c r="C1" s="630"/>
      <c r="D1" s="630"/>
      <c r="E1" s="630"/>
      <c r="F1" s="630"/>
      <c r="G1" s="630"/>
      <c r="H1" s="630"/>
      <c r="I1" s="630"/>
      <c r="J1" s="630"/>
    </row>
    <row r="2" spans="1:10">
      <c r="A2" s="631" t="s">
        <v>1594</v>
      </c>
      <c r="B2" s="632" t="s">
        <v>1595</v>
      </c>
      <c r="C2" s="630"/>
      <c r="D2" s="630"/>
      <c r="E2" s="630" t="s">
        <v>1596</v>
      </c>
      <c r="F2" s="630"/>
      <c r="G2" s="630"/>
      <c r="H2" s="630"/>
      <c r="I2" s="630"/>
      <c r="J2" s="630"/>
    </row>
    <row r="3" spans="1:10">
      <c r="A3" s="631" t="s">
        <v>1597</v>
      </c>
      <c r="B3" s="633" t="s">
        <v>1598</v>
      </c>
      <c r="C3" s="634"/>
      <c r="D3" s="630"/>
      <c r="E3" s="635"/>
      <c r="F3" s="630"/>
      <c r="G3" s="630"/>
      <c r="H3" s="630"/>
      <c r="I3" s="630"/>
      <c r="J3" s="630"/>
    </row>
    <row r="4" spans="1:10">
      <c r="A4" s="636"/>
      <c r="B4" s="634"/>
      <c r="C4" s="630"/>
      <c r="D4" s="630"/>
      <c r="E4" s="630"/>
      <c r="F4" s="630"/>
      <c r="G4" s="630"/>
      <c r="H4" s="630"/>
      <c r="I4" s="630"/>
      <c r="J4" s="630"/>
    </row>
    <row r="5" spans="1:10">
      <c r="A5" s="636"/>
      <c r="B5" s="630"/>
      <c r="C5" s="630"/>
      <c r="D5" s="630"/>
      <c r="E5" s="630"/>
      <c r="F5" s="630"/>
      <c r="G5" s="630"/>
      <c r="H5" s="630"/>
      <c r="I5" s="630"/>
      <c r="J5" s="630"/>
    </row>
    <row r="6" spans="1:10" ht="18">
      <c r="A6" s="808" t="s">
        <v>1599</v>
      </c>
      <c r="B6" s="808"/>
      <c r="C6" s="808"/>
      <c r="D6" s="808"/>
      <c r="E6" s="808"/>
      <c r="F6" s="808"/>
      <c r="G6" s="808"/>
      <c r="H6" s="808"/>
      <c r="I6" s="808"/>
      <c r="J6" s="808"/>
    </row>
    <row r="7" spans="1:10" ht="18">
      <c r="A7" s="808" t="s">
        <v>1600</v>
      </c>
      <c r="B7" s="808"/>
      <c r="C7" s="808"/>
      <c r="D7" s="808"/>
      <c r="E7" s="808"/>
      <c r="F7" s="808"/>
      <c r="G7" s="808"/>
      <c r="H7" s="808"/>
      <c r="I7" s="808"/>
      <c r="J7" s="808"/>
    </row>
    <row r="8" spans="1:10" ht="18">
      <c r="A8" s="808" t="s">
        <v>1601</v>
      </c>
      <c r="B8" s="808"/>
      <c r="C8" s="808"/>
      <c r="D8" s="808"/>
      <c r="E8" s="808"/>
      <c r="F8" s="808"/>
      <c r="G8" s="808"/>
      <c r="H8" s="808"/>
      <c r="I8" s="808"/>
      <c r="J8" s="808"/>
    </row>
    <row r="9" spans="1:10">
      <c r="A9" s="630"/>
      <c r="B9" s="630"/>
      <c r="C9" s="630"/>
      <c r="D9" s="630"/>
      <c r="E9" s="630"/>
      <c r="F9" s="630"/>
      <c r="G9" s="630"/>
      <c r="H9" s="630"/>
      <c r="I9" s="630" t="s">
        <v>1483</v>
      </c>
      <c r="J9" s="630"/>
    </row>
    <row r="10" spans="1:10" ht="18">
      <c r="A10" s="808" t="str">
        <f>+B2</f>
        <v>Health Plan Name</v>
      </c>
      <c r="B10" s="808"/>
      <c r="C10" s="808"/>
      <c r="D10" s="808"/>
      <c r="E10" s="808"/>
      <c r="F10" s="808"/>
      <c r="G10" s="808"/>
      <c r="H10" s="808"/>
      <c r="I10" s="808"/>
      <c r="J10" s="808"/>
    </row>
    <row r="11" spans="1:10" ht="44.25" customHeight="1">
      <c r="A11" s="811" t="str">
        <f>"For the Period Ending " &amp;TEXT(B3,"mm/dd/yy")</f>
        <v>For the Period Ending MM/DD/YYYY</v>
      </c>
      <c r="B11" s="811"/>
      <c r="C11" s="811"/>
      <c r="D11" s="811"/>
      <c r="E11" s="811"/>
      <c r="F11" s="811"/>
      <c r="G11" s="811"/>
      <c r="H11" s="811"/>
      <c r="I11" s="811"/>
      <c r="J11" s="811"/>
    </row>
    <row r="12" spans="1:10" ht="96.75" customHeight="1">
      <c r="A12" s="715"/>
      <c r="B12" s="715"/>
      <c r="C12" s="715"/>
      <c r="D12" s="715"/>
      <c r="E12" s="715"/>
      <c r="F12" s="715"/>
      <c r="G12" s="715"/>
      <c r="H12" s="715"/>
      <c r="I12" s="715"/>
      <c r="J12" s="715"/>
    </row>
    <row r="13" spans="1:10" ht="18">
      <c r="A13" s="808" t="s">
        <v>1602</v>
      </c>
      <c r="B13" s="808"/>
      <c r="C13" s="808" t="s">
        <v>1603</v>
      </c>
      <c r="D13" s="808"/>
      <c r="E13" s="808"/>
      <c r="F13" s="808"/>
      <c r="G13" s="808"/>
      <c r="H13" s="808"/>
      <c r="I13" s="808"/>
      <c r="J13" s="808"/>
    </row>
    <row r="14" spans="1:10" ht="15">
      <c r="A14" s="637"/>
      <c r="B14" s="630"/>
      <c r="C14" s="638"/>
      <c r="D14" s="638"/>
      <c r="E14" s="639"/>
      <c r="F14" s="639"/>
      <c r="G14" s="639"/>
      <c r="H14" s="639"/>
      <c r="I14" s="639"/>
      <c r="J14" s="639"/>
    </row>
    <row r="15" spans="1:10" ht="15">
      <c r="A15" s="637"/>
      <c r="B15" s="630"/>
      <c r="C15" s="638"/>
      <c r="D15" s="638"/>
      <c r="E15" s="639"/>
      <c r="F15" s="639"/>
      <c r="G15" s="639"/>
      <c r="H15" s="639"/>
      <c r="I15" s="639"/>
      <c r="J15" s="639"/>
    </row>
    <row r="16" spans="1:10">
      <c r="A16" s="637"/>
      <c r="B16" s="630"/>
      <c r="C16" s="639"/>
      <c r="D16" s="639"/>
      <c r="E16" s="639"/>
      <c r="F16" s="639"/>
      <c r="G16" s="639"/>
      <c r="H16" s="639"/>
      <c r="I16" s="639"/>
      <c r="J16" s="639"/>
    </row>
    <row r="17" spans="1:10">
      <c r="A17" s="637"/>
      <c r="B17" s="630"/>
      <c r="C17" s="630"/>
      <c r="D17" s="639"/>
      <c r="E17" s="639"/>
      <c r="F17" s="639"/>
      <c r="G17" s="639"/>
      <c r="H17" s="639"/>
      <c r="I17" s="639"/>
      <c r="J17" s="639"/>
    </row>
    <row r="18" spans="1:10">
      <c r="A18" s="637"/>
      <c r="B18" s="630"/>
      <c r="C18" s="639"/>
      <c r="D18" s="639"/>
      <c r="E18" s="639"/>
      <c r="F18" s="639"/>
      <c r="G18" s="639"/>
      <c r="H18" s="639"/>
      <c r="I18" s="639"/>
      <c r="J18" s="639"/>
    </row>
    <row r="19" spans="1:10">
      <c r="A19" s="637"/>
      <c r="B19" s="630"/>
      <c r="C19" s="630"/>
      <c r="D19" s="630"/>
      <c r="E19" s="630"/>
      <c r="F19" s="630"/>
      <c r="G19" s="630"/>
      <c r="H19" s="630"/>
      <c r="I19" s="630" t="s">
        <v>1483</v>
      </c>
      <c r="J19" s="630"/>
    </row>
    <row r="20" spans="1:10" ht="15.75">
      <c r="A20" s="637"/>
      <c r="B20" s="630"/>
      <c r="C20" s="640"/>
      <c r="D20" s="630"/>
      <c r="E20" s="635"/>
      <c r="F20" s="635"/>
      <c r="G20" s="641"/>
      <c r="H20" s="641"/>
      <c r="I20" s="630"/>
      <c r="J20" s="630"/>
    </row>
    <row r="21" spans="1:10" ht="15.75">
      <c r="A21" s="637"/>
      <c r="B21" s="630"/>
      <c r="C21" s="640"/>
      <c r="D21" s="630"/>
      <c r="E21" s="630"/>
      <c r="F21" s="630"/>
      <c r="G21" s="630"/>
      <c r="H21" s="630"/>
      <c r="I21" s="630"/>
      <c r="J21" s="630"/>
    </row>
    <row r="22" spans="1:10" ht="15.75">
      <c r="A22" s="637"/>
      <c r="B22" s="630"/>
      <c r="C22" s="640"/>
      <c r="D22" s="630"/>
      <c r="E22" s="630"/>
      <c r="F22" s="630"/>
      <c r="G22" s="630"/>
      <c r="H22" s="630"/>
      <c r="I22" s="630"/>
      <c r="J22" s="630"/>
    </row>
    <row r="23" spans="1:10" ht="16.5" thickBot="1">
      <c r="A23" s="637"/>
      <c r="B23" s="17" t="s">
        <v>1604</v>
      </c>
      <c r="C23" s="630"/>
      <c r="D23" s="641"/>
      <c r="E23" s="809" t="s">
        <v>1605</v>
      </c>
      <c r="F23" s="809"/>
      <c r="G23" s="809"/>
      <c r="H23" s="809"/>
      <c r="I23" s="630"/>
      <c r="J23" s="630"/>
    </row>
    <row r="24" spans="1:10" ht="15.75">
      <c r="A24" s="637"/>
      <c r="B24" s="17"/>
      <c r="C24" s="630"/>
      <c r="D24" s="630"/>
      <c r="E24" s="630"/>
      <c r="F24" s="630"/>
      <c r="G24" s="630"/>
      <c r="H24" s="630"/>
      <c r="I24" s="630"/>
      <c r="J24" s="630"/>
    </row>
    <row r="25" spans="1:10" ht="16.5" thickBot="1">
      <c r="A25" s="637"/>
      <c r="B25" s="17" t="s">
        <v>1606</v>
      </c>
      <c r="C25" s="630"/>
      <c r="D25" s="641"/>
      <c r="E25" s="809" t="s">
        <v>1607</v>
      </c>
      <c r="F25" s="809"/>
      <c r="G25" s="809"/>
      <c r="H25" s="809"/>
      <c r="I25" s="630"/>
      <c r="J25" s="630"/>
    </row>
    <row r="26" spans="1:10" ht="15.75">
      <c r="A26" s="637"/>
      <c r="B26" s="17"/>
      <c r="C26" s="630"/>
      <c r="D26" s="630"/>
      <c r="E26" s="630"/>
      <c r="F26" s="630"/>
      <c r="G26" s="630"/>
      <c r="H26" s="630"/>
      <c r="I26" s="630"/>
      <c r="J26" s="630"/>
    </row>
    <row r="27" spans="1:10" ht="16.5" thickBot="1">
      <c r="A27" s="637"/>
      <c r="B27" s="17" t="s">
        <v>1608</v>
      </c>
      <c r="C27" s="630"/>
      <c r="D27" s="641"/>
      <c r="E27" s="809" t="s">
        <v>1609</v>
      </c>
      <c r="F27" s="809"/>
      <c r="G27" s="809"/>
      <c r="H27" s="809"/>
      <c r="I27" s="630"/>
      <c r="J27" s="630"/>
    </row>
    <row r="28" spans="1:10" ht="15.75">
      <c r="A28" s="637"/>
      <c r="B28" s="630"/>
      <c r="C28" s="640"/>
      <c r="D28" s="630"/>
      <c r="E28" s="630"/>
      <c r="F28" s="630"/>
      <c r="G28" s="630"/>
      <c r="H28" s="630"/>
      <c r="I28" s="630"/>
      <c r="J28" s="630"/>
    </row>
    <row r="29" spans="1:10" ht="15.75">
      <c r="A29" s="637"/>
      <c r="B29" s="630"/>
      <c r="C29" s="640"/>
      <c r="D29" s="630"/>
      <c r="E29" s="630"/>
      <c r="F29" s="630"/>
      <c r="G29" s="630"/>
      <c r="H29" s="630"/>
      <c r="I29" s="630"/>
      <c r="J29" s="630"/>
    </row>
    <row r="30" spans="1:10" ht="15.75">
      <c r="A30" s="637"/>
      <c r="B30" s="630"/>
      <c r="C30" s="640"/>
      <c r="D30" s="630"/>
      <c r="E30" s="630"/>
      <c r="F30" s="630"/>
      <c r="G30" s="630"/>
      <c r="H30" s="630"/>
      <c r="I30" s="630"/>
      <c r="J30" s="630"/>
    </row>
    <row r="31" spans="1:10">
      <c r="A31" s="637"/>
      <c r="B31" s="810" t="s">
        <v>1610</v>
      </c>
      <c r="C31" s="810"/>
      <c r="D31" s="810"/>
      <c r="E31" s="810"/>
      <c r="F31" s="810"/>
      <c r="G31" s="810"/>
      <c r="H31" s="810"/>
      <c r="I31" s="810"/>
      <c r="J31" s="810"/>
    </row>
    <row r="32" spans="1:10">
      <c r="A32" s="637"/>
      <c r="B32" s="642"/>
      <c r="C32" s="630"/>
      <c r="D32" s="630"/>
      <c r="E32" s="630"/>
      <c r="F32" s="630"/>
      <c r="G32" s="630"/>
      <c r="H32" s="630"/>
      <c r="I32" s="630"/>
      <c r="J32" s="630"/>
    </row>
    <row r="33" spans="1:10">
      <c r="A33" s="637"/>
      <c r="B33" s="630"/>
      <c r="C33" s="630"/>
      <c r="D33" s="630"/>
      <c r="E33" s="630"/>
      <c r="F33" s="630"/>
      <c r="G33" s="630"/>
      <c r="H33" s="630"/>
      <c r="I33" s="630"/>
      <c r="J33" s="630"/>
    </row>
    <row r="34" spans="1:10" ht="13.5" thickBot="1">
      <c r="A34" s="637"/>
      <c r="B34" s="630"/>
      <c r="C34" s="805">
        <v>45534</v>
      </c>
      <c r="D34" s="805"/>
      <c r="E34" s="805"/>
      <c r="F34" s="805"/>
      <c r="G34" s="805"/>
      <c r="H34" s="805"/>
      <c r="I34" s="805"/>
      <c r="J34" s="805"/>
    </row>
    <row r="35" spans="1:10">
      <c r="A35" s="637"/>
      <c r="B35" s="630"/>
      <c r="C35" s="637" t="s">
        <v>1611</v>
      </c>
      <c r="D35" s="630"/>
      <c r="E35" s="630"/>
      <c r="F35" s="630"/>
      <c r="G35" s="630"/>
      <c r="H35" s="630"/>
      <c r="I35" s="630"/>
      <c r="J35" s="630" t="s">
        <v>1611</v>
      </c>
    </row>
    <row r="36" spans="1:10">
      <c r="A36" s="637"/>
      <c r="B36" s="630"/>
      <c r="C36" s="630"/>
      <c r="D36" s="630"/>
      <c r="E36" s="630"/>
      <c r="F36" s="630"/>
      <c r="G36" s="630"/>
      <c r="H36" s="630"/>
      <c r="I36" s="630"/>
      <c r="J36" s="630"/>
    </row>
    <row r="37" spans="1:10">
      <c r="A37" s="637"/>
      <c r="B37" s="630"/>
      <c r="C37" s="630"/>
      <c r="D37" s="630"/>
      <c r="E37" s="630"/>
      <c r="F37" s="630"/>
      <c r="G37" s="630"/>
      <c r="H37" s="630"/>
      <c r="I37" s="630"/>
      <c r="J37" s="630"/>
    </row>
    <row r="38" spans="1:10" ht="13.5" thickBot="1">
      <c r="A38" s="637"/>
      <c r="B38" s="630"/>
      <c r="C38" s="806" t="s">
        <v>1612</v>
      </c>
      <c r="D38" s="807"/>
      <c r="E38" s="807"/>
      <c r="F38" s="807"/>
      <c r="G38" s="807"/>
      <c r="H38" s="805" t="s">
        <v>1607</v>
      </c>
      <c r="I38" s="805"/>
      <c r="J38" s="805"/>
    </row>
    <row r="39" spans="1:10">
      <c r="A39" s="637"/>
      <c r="B39" s="630"/>
      <c r="C39" s="643" t="s">
        <v>1613</v>
      </c>
      <c r="D39" s="630"/>
      <c r="E39" s="630"/>
      <c r="F39" s="630"/>
      <c r="G39" s="630"/>
      <c r="H39" s="630" t="s">
        <v>1606</v>
      </c>
      <c r="I39" s="630"/>
      <c r="J39" s="630" t="s">
        <v>1611</v>
      </c>
    </row>
  </sheetData>
  <protectedRanges>
    <protectedRange password="CC6C" sqref="C7:E8" name="Schedule 10_Plan Name"/>
  </protectedRanges>
  <mergeCells count="13">
    <mergeCell ref="A6:J6"/>
    <mergeCell ref="A7:J7"/>
    <mergeCell ref="A8:J8"/>
    <mergeCell ref="A10:J10"/>
    <mergeCell ref="A11:J11"/>
    <mergeCell ref="C34:J34"/>
    <mergeCell ref="C38:G38"/>
    <mergeCell ref="H38:J38"/>
    <mergeCell ref="A13:J13"/>
    <mergeCell ref="E23:H23"/>
    <mergeCell ref="E25:H25"/>
    <mergeCell ref="E27:H27"/>
    <mergeCell ref="B31:J31"/>
  </mergeCells>
  <phoneticPr fontId="33" type="noConversion"/>
  <conditionalFormatting sqref="C7:D8">
    <cfRule type="cellIs" dxfId="0" priority="1" stopIfTrue="1" operator="equal">
      <formula>0</formula>
    </cfRule>
  </conditionalFormatting>
  <pageMargins left="0.75" right="0.75" top="1" bottom="1" header="0.5" footer="0.5"/>
  <pageSetup scale="68" orientation="landscape" r:id="rId1"/>
  <headerFooter alignWithMargins="0">
    <oddFooter>&amp;CPage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130"/>
  <sheetViews>
    <sheetView topLeftCell="A14" zoomScale="60" zoomScaleNormal="60" workbookViewId="0">
      <selection activeCell="D149" sqref="D149"/>
    </sheetView>
  </sheetViews>
  <sheetFormatPr defaultColWidth="9.42578125" defaultRowHeight="12.75"/>
  <cols>
    <col min="1" max="1" width="66.42578125" style="120" customWidth="1"/>
    <col min="2" max="5" width="32.5703125" style="120" customWidth="1"/>
    <col min="6" max="16384" width="9.42578125" style="120"/>
  </cols>
  <sheetData>
    <row r="1" spans="1:14" ht="15.75">
      <c r="A1" s="230" t="s">
        <v>1614</v>
      </c>
    </row>
    <row r="5" spans="1:14">
      <c r="A5" s="224" t="s">
        <v>1615</v>
      </c>
      <c r="B5" s="225"/>
      <c r="C5" s="226" t="s">
        <v>1616</v>
      </c>
      <c r="D5" s="227" t="str">
        <f>'Schedule 2_Balance Sheet'!C2</f>
        <v>CCA One Care-Commonwealth Care Alliance</v>
      </c>
      <c r="E5" s="227"/>
    </row>
    <row r="6" spans="1:14">
      <c r="A6" s="35"/>
      <c r="B6" s="36"/>
      <c r="C6" s="221"/>
      <c r="D6" s="812"/>
      <c r="E6" s="813"/>
    </row>
    <row r="7" spans="1:14" ht="13.5" thickBot="1"/>
    <row r="8" spans="1:14" ht="31.5" customHeight="1" thickTop="1">
      <c r="A8" s="814" t="s">
        <v>1617</v>
      </c>
      <c r="B8" s="815"/>
      <c r="C8" s="815"/>
      <c r="D8" s="815"/>
      <c r="E8" s="816"/>
      <c r="F8" s="228"/>
      <c r="G8" s="228"/>
      <c r="H8" s="228"/>
      <c r="I8" s="228"/>
      <c r="J8" s="228"/>
      <c r="K8" s="228"/>
      <c r="L8" s="228"/>
      <c r="M8" s="228"/>
      <c r="N8" s="228"/>
    </row>
    <row r="9" spans="1:14">
      <c r="A9" s="229"/>
      <c r="B9" s="222"/>
      <c r="C9" s="222"/>
      <c r="D9" s="222"/>
      <c r="E9" s="223"/>
    </row>
    <row r="10" spans="1:14">
      <c r="A10" s="826" t="s">
        <v>1618</v>
      </c>
      <c r="B10" s="817"/>
      <c r="C10" s="818"/>
      <c r="D10" s="818"/>
      <c r="E10" s="819"/>
    </row>
    <row r="11" spans="1:14">
      <c r="A11" s="827"/>
      <c r="B11" s="820"/>
      <c r="C11" s="821"/>
      <c r="D11" s="821"/>
      <c r="E11" s="822"/>
    </row>
    <row r="12" spans="1:14">
      <c r="A12" s="827"/>
      <c r="B12" s="820"/>
      <c r="C12" s="821"/>
      <c r="D12" s="821"/>
      <c r="E12" s="822"/>
    </row>
    <row r="13" spans="1:14">
      <c r="A13" s="827"/>
      <c r="B13" s="820"/>
      <c r="C13" s="821"/>
      <c r="D13" s="821"/>
      <c r="E13" s="822"/>
    </row>
    <row r="14" spans="1:14">
      <c r="A14" s="827"/>
      <c r="B14" s="820"/>
      <c r="C14" s="821"/>
      <c r="D14" s="821"/>
      <c r="E14" s="822"/>
    </row>
    <row r="15" spans="1:14">
      <c r="A15" s="827"/>
      <c r="B15" s="820"/>
      <c r="C15" s="821"/>
      <c r="D15" s="821"/>
      <c r="E15" s="822"/>
    </row>
    <row r="16" spans="1:14">
      <c r="A16" s="827"/>
      <c r="B16" s="820"/>
      <c r="C16" s="821"/>
      <c r="D16" s="821"/>
      <c r="E16" s="822"/>
    </row>
    <row r="17" spans="1:5">
      <c r="A17" s="827"/>
      <c r="B17" s="820"/>
      <c r="C17" s="821"/>
      <c r="D17" s="821"/>
      <c r="E17" s="822"/>
    </row>
    <row r="18" spans="1:5">
      <c r="A18" s="827"/>
      <c r="B18" s="820"/>
      <c r="C18" s="821"/>
      <c r="D18" s="821"/>
      <c r="E18" s="822"/>
    </row>
    <row r="19" spans="1:5">
      <c r="A19" s="827"/>
      <c r="B19" s="820"/>
      <c r="C19" s="821"/>
      <c r="D19" s="821"/>
      <c r="E19" s="822"/>
    </row>
    <row r="20" spans="1:5">
      <c r="A20" s="828"/>
      <c r="B20" s="823"/>
      <c r="C20" s="824"/>
      <c r="D20" s="824"/>
      <c r="E20" s="825"/>
    </row>
    <row r="21" spans="1:5">
      <c r="A21" s="826" t="s">
        <v>1619</v>
      </c>
      <c r="B21" s="829" t="s">
        <v>1620</v>
      </c>
      <c r="C21" s="830"/>
      <c r="D21" s="830"/>
      <c r="E21" s="831"/>
    </row>
    <row r="22" spans="1:5">
      <c r="A22" s="827"/>
      <c r="B22" s="832"/>
      <c r="C22" s="833"/>
      <c r="D22" s="833"/>
      <c r="E22" s="834"/>
    </row>
    <row r="23" spans="1:5">
      <c r="A23" s="827"/>
      <c r="B23" s="832"/>
      <c r="C23" s="833"/>
      <c r="D23" s="833"/>
      <c r="E23" s="834"/>
    </row>
    <row r="24" spans="1:5">
      <c r="A24" s="827"/>
      <c r="B24" s="832"/>
      <c r="C24" s="833"/>
      <c r="D24" s="833"/>
      <c r="E24" s="834"/>
    </row>
    <row r="25" spans="1:5">
      <c r="A25" s="827"/>
      <c r="B25" s="832"/>
      <c r="C25" s="833"/>
      <c r="D25" s="833"/>
      <c r="E25" s="834"/>
    </row>
    <row r="26" spans="1:5">
      <c r="A26" s="827"/>
      <c r="B26" s="832"/>
      <c r="C26" s="833"/>
      <c r="D26" s="833"/>
      <c r="E26" s="834"/>
    </row>
    <row r="27" spans="1:5">
      <c r="A27" s="827"/>
      <c r="B27" s="832"/>
      <c r="C27" s="833"/>
      <c r="D27" s="833"/>
      <c r="E27" s="834"/>
    </row>
    <row r="28" spans="1:5">
      <c r="A28" s="827"/>
      <c r="B28" s="832"/>
      <c r="C28" s="833"/>
      <c r="D28" s="833"/>
      <c r="E28" s="834"/>
    </row>
    <row r="29" spans="1:5">
      <c r="A29" s="827"/>
      <c r="B29" s="832"/>
      <c r="C29" s="833"/>
      <c r="D29" s="833"/>
      <c r="E29" s="834"/>
    </row>
    <row r="30" spans="1:5">
      <c r="A30" s="827"/>
      <c r="B30" s="832"/>
      <c r="C30" s="833"/>
      <c r="D30" s="833"/>
      <c r="E30" s="834"/>
    </row>
    <row r="31" spans="1:5">
      <c r="A31" s="828"/>
      <c r="B31" s="835"/>
      <c r="C31" s="836"/>
      <c r="D31" s="836"/>
      <c r="E31" s="837"/>
    </row>
    <row r="32" spans="1:5">
      <c r="A32" s="826" t="s">
        <v>1621</v>
      </c>
      <c r="B32" s="829" t="s">
        <v>1622</v>
      </c>
      <c r="C32" s="830"/>
      <c r="D32" s="830"/>
      <c r="E32" s="831"/>
    </row>
    <row r="33" spans="1:5">
      <c r="A33" s="827"/>
      <c r="B33" s="832"/>
      <c r="C33" s="833"/>
      <c r="D33" s="833"/>
      <c r="E33" s="834"/>
    </row>
    <row r="34" spans="1:5">
      <c r="A34" s="827"/>
      <c r="B34" s="832"/>
      <c r="C34" s="833"/>
      <c r="D34" s="833"/>
      <c r="E34" s="834"/>
    </row>
    <row r="35" spans="1:5">
      <c r="A35" s="827"/>
      <c r="B35" s="832"/>
      <c r="C35" s="833"/>
      <c r="D35" s="833"/>
      <c r="E35" s="834"/>
    </row>
    <row r="36" spans="1:5">
      <c r="A36" s="827"/>
      <c r="B36" s="832"/>
      <c r="C36" s="833"/>
      <c r="D36" s="833"/>
      <c r="E36" s="834"/>
    </row>
    <row r="37" spans="1:5">
      <c r="A37" s="827"/>
      <c r="B37" s="832"/>
      <c r="C37" s="833"/>
      <c r="D37" s="833"/>
      <c r="E37" s="834"/>
    </row>
    <row r="38" spans="1:5">
      <c r="A38" s="827"/>
      <c r="B38" s="832"/>
      <c r="C38" s="833"/>
      <c r="D38" s="833"/>
      <c r="E38" s="834"/>
    </row>
    <row r="39" spans="1:5">
      <c r="A39" s="827"/>
      <c r="B39" s="832"/>
      <c r="C39" s="833"/>
      <c r="D39" s="833"/>
      <c r="E39" s="834"/>
    </row>
    <row r="40" spans="1:5">
      <c r="A40" s="827"/>
      <c r="B40" s="832"/>
      <c r="C40" s="833"/>
      <c r="D40" s="833"/>
      <c r="E40" s="834"/>
    </row>
    <row r="41" spans="1:5">
      <c r="A41" s="827"/>
      <c r="B41" s="832"/>
      <c r="C41" s="833"/>
      <c r="D41" s="833"/>
      <c r="E41" s="834"/>
    </row>
    <row r="42" spans="1:5">
      <c r="A42" s="828"/>
      <c r="B42" s="835"/>
      <c r="C42" s="836"/>
      <c r="D42" s="836"/>
      <c r="E42" s="837"/>
    </row>
    <row r="43" spans="1:5">
      <c r="A43" s="826" t="s">
        <v>1623</v>
      </c>
      <c r="B43" s="817"/>
      <c r="C43" s="818"/>
      <c r="D43" s="818"/>
      <c r="E43" s="819"/>
    </row>
    <row r="44" spans="1:5">
      <c r="A44" s="827"/>
      <c r="B44" s="820"/>
      <c r="C44" s="821"/>
      <c r="D44" s="821"/>
      <c r="E44" s="822"/>
    </row>
    <row r="45" spans="1:5">
      <c r="A45" s="827"/>
      <c r="B45" s="820"/>
      <c r="C45" s="821"/>
      <c r="D45" s="821"/>
      <c r="E45" s="822"/>
    </row>
    <row r="46" spans="1:5">
      <c r="A46" s="827"/>
      <c r="B46" s="820"/>
      <c r="C46" s="821"/>
      <c r="D46" s="821"/>
      <c r="E46" s="822"/>
    </row>
    <row r="47" spans="1:5">
      <c r="A47" s="827"/>
      <c r="B47" s="820"/>
      <c r="C47" s="821"/>
      <c r="D47" s="821"/>
      <c r="E47" s="822"/>
    </row>
    <row r="48" spans="1:5">
      <c r="A48" s="827"/>
      <c r="B48" s="820"/>
      <c r="C48" s="821"/>
      <c r="D48" s="821"/>
      <c r="E48" s="822"/>
    </row>
    <row r="49" spans="1:5">
      <c r="A49" s="827"/>
      <c r="B49" s="820"/>
      <c r="C49" s="821"/>
      <c r="D49" s="821"/>
      <c r="E49" s="822"/>
    </row>
    <row r="50" spans="1:5">
      <c r="A50" s="827"/>
      <c r="B50" s="820"/>
      <c r="C50" s="821"/>
      <c r="D50" s="821"/>
      <c r="E50" s="822"/>
    </row>
    <row r="51" spans="1:5">
      <c r="A51" s="827"/>
      <c r="B51" s="820"/>
      <c r="C51" s="821"/>
      <c r="D51" s="821"/>
      <c r="E51" s="822"/>
    </row>
    <row r="52" spans="1:5">
      <c r="A52" s="827"/>
      <c r="B52" s="820"/>
      <c r="C52" s="821"/>
      <c r="D52" s="821"/>
      <c r="E52" s="822"/>
    </row>
    <row r="53" spans="1:5">
      <c r="A53" s="828"/>
      <c r="B53" s="823"/>
      <c r="C53" s="824"/>
      <c r="D53" s="824"/>
      <c r="E53" s="825"/>
    </row>
    <row r="54" spans="1:5">
      <c r="A54" s="826" t="s">
        <v>1624</v>
      </c>
      <c r="B54" s="817"/>
      <c r="C54" s="818"/>
      <c r="D54" s="818"/>
      <c r="E54" s="819"/>
    </row>
    <row r="55" spans="1:5">
      <c r="A55" s="827"/>
      <c r="B55" s="820"/>
      <c r="C55" s="821"/>
      <c r="D55" s="821"/>
      <c r="E55" s="822"/>
    </row>
    <row r="56" spans="1:5">
      <c r="A56" s="827"/>
      <c r="B56" s="820"/>
      <c r="C56" s="821"/>
      <c r="D56" s="821"/>
      <c r="E56" s="822"/>
    </row>
    <row r="57" spans="1:5">
      <c r="A57" s="827"/>
      <c r="B57" s="820"/>
      <c r="C57" s="821"/>
      <c r="D57" s="821"/>
      <c r="E57" s="822"/>
    </row>
    <row r="58" spans="1:5">
      <c r="A58" s="827"/>
      <c r="B58" s="820"/>
      <c r="C58" s="821"/>
      <c r="D58" s="821"/>
      <c r="E58" s="822"/>
    </row>
    <row r="59" spans="1:5">
      <c r="A59" s="827"/>
      <c r="B59" s="820"/>
      <c r="C59" s="821"/>
      <c r="D59" s="821"/>
      <c r="E59" s="822"/>
    </row>
    <row r="60" spans="1:5">
      <c r="A60" s="827"/>
      <c r="B60" s="820"/>
      <c r="C60" s="821"/>
      <c r="D60" s="821"/>
      <c r="E60" s="822"/>
    </row>
    <row r="61" spans="1:5">
      <c r="A61" s="827"/>
      <c r="B61" s="820"/>
      <c r="C61" s="821"/>
      <c r="D61" s="821"/>
      <c r="E61" s="822"/>
    </row>
    <row r="62" spans="1:5">
      <c r="A62" s="827"/>
      <c r="B62" s="820"/>
      <c r="C62" s="821"/>
      <c r="D62" s="821"/>
      <c r="E62" s="822"/>
    </row>
    <row r="63" spans="1:5">
      <c r="A63" s="827"/>
      <c r="B63" s="820"/>
      <c r="C63" s="821"/>
      <c r="D63" s="821"/>
      <c r="E63" s="822"/>
    </row>
    <row r="64" spans="1:5">
      <c r="A64" s="828"/>
      <c r="B64" s="823"/>
      <c r="C64" s="824"/>
      <c r="D64" s="824"/>
      <c r="E64" s="825"/>
    </row>
    <row r="65" spans="1:5">
      <c r="A65" s="826" t="s">
        <v>1625</v>
      </c>
      <c r="B65" s="817"/>
      <c r="C65" s="818"/>
      <c r="D65" s="818"/>
      <c r="E65" s="819"/>
    </row>
    <row r="66" spans="1:5">
      <c r="A66" s="827"/>
      <c r="B66" s="820"/>
      <c r="C66" s="821"/>
      <c r="D66" s="821"/>
      <c r="E66" s="822"/>
    </row>
    <row r="67" spans="1:5">
      <c r="A67" s="827"/>
      <c r="B67" s="820"/>
      <c r="C67" s="821"/>
      <c r="D67" s="821"/>
      <c r="E67" s="822"/>
    </row>
    <row r="68" spans="1:5">
      <c r="A68" s="827"/>
      <c r="B68" s="820"/>
      <c r="C68" s="821"/>
      <c r="D68" s="821"/>
      <c r="E68" s="822"/>
    </row>
    <row r="69" spans="1:5">
      <c r="A69" s="827"/>
      <c r="B69" s="820"/>
      <c r="C69" s="821"/>
      <c r="D69" s="821"/>
      <c r="E69" s="822"/>
    </row>
    <row r="70" spans="1:5">
      <c r="A70" s="827"/>
      <c r="B70" s="820"/>
      <c r="C70" s="821"/>
      <c r="D70" s="821"/>
      <c r="E70" s="822"/>
    </row>
    <row r="71" spans="1:5">
      <c r="A71" s="827"/>
      <c r="B71" s="820"/>
      <c r="C71" s="821"/>
      <c r="D71" s="821"/>
      <c r="E71" s="822"/>
    </row>
    <row r="72" spans="1:5">
      <c r="A72" s="827"/>
      <c r="B72" s="820"/>
      <c r="C72" s="821"/>
      <c r="D72" s="821"/>
      <c r="E72" s="822"/>
    </row>
    <row r="73" spans="1:5">
      <c r="A73" s="827"/>
      <c r="B73" s="820"/>
      <c r="C73" s="821"/>
      <c r="D73" s="821"/>
      <c r="E73" s="822"/>
    </row>
    <row r="74" spans="1:5">
      <c r="A74" s="827"/>
      <c r="B74" s="820"/>
      <c r="C74" s="821"/>
      <c r="D74" s="821"/>
      <c r="E74" s="822"/>
    </row>
    <row r="75" spans="1:5">
      <c r="A75" s="828"/>
      <c r="B75" s="823"/>
      <c r="C75" s="824"/>
      <c r="D75" s="824"/>
      <c r="E75" s="825"/>
    </row>
    <row r="76" spans="1:5">
      <c r="A76" s="826" t="s">
        <v>1626</v>
      </c>
      <c r="B76" s="817"/>
      <c r="C76" s="818"/>
      <c r="D76" s="818"/>
      <c r="E76" s="819"/>
    </row>
    <row r="77" spans="1:5">
      <c r="A77" s="827"/>
      <c r="B77" s="820"/>
      <c r="C77" s="821"/>
      <c r="D77" s="821"/>
      <c r="E77" s="822"/>
    </row>
    <row r="78" spans="1:5">
      <c r="A78" s="827"/>
      <c r="B78" s="820"/>
      <c r="C78" s="821"/>
      <c r="D78" s="821"/>
      <c r="E78" s="822"/>
    </row>
    <row r="79" spans="1:5">
      <c r="A79" s="827"/>
      <c r="B79" s="820"/>
      <c r="C79" s="821"/>
      <c r="D79" s="821"/>
      <c r="E79" s="822"/>
    </row>
    <row r="80" spans="1:5">
      <c r="A80" s="827"/>
      <c r="B80" s="820"/>
      <c r="C80" s="821"/>
      <c r="D80" s="821"/>
      <c r="E80" s="822"/>
    </row>
    <row r="81" spans="1:5">
      <c r="A81" s="827"/>
      <c r="B81" s="820"/>
      <c r="C81" s="821"/>
      <c r="D81" s="821"/>
      <c r="E81" s="822"/>
    </row>
    <row r="82" spans="1:5">
      <c r="A82" s="827"/>
      <c r="B82" s="820"/>
      <c r="C82" s="821"/>
      <c r="D82" s="821"/>
      <c r="E82" s="822"/>
    </row>
    <row r="83" spans="1:5">
      <c r="A83" s="827"/>
      <c r="B83" s="820"/>
      <c r="C83" s="821"/>
      <c r="D83" s="821"/>
      <c r="E83" s="822"/>
    </row>
    <row r="84" spans="1:5">
      <c r="A84" s="827"/>
      <c r="B84" s="820"/>
      <c r="C84" s="821"/>
      <c r="D84" s="821"/>
      <c r="E84" s="822"/>
    </row>
    <row r="85" spans="1:5">
      <c r="A85" s="827"/>
      <c r="B85" s="820"/>
      <c r="C85" s="821"/>
      <c r="D85" s="821"/>
      <c r="E85" s="822"/>
    </row>
    <row r="86" spans="1:5">
      <c r="A86" s="828"/>
      <c r="B86" s="823"/>
      <c r="C86" s="824"/>
      <c r="D86" s="824"/>
      <c r="E86" s="825"/>
    </row>
    <row r="87" spans="1:5">
      <c r="A87" s="826" t="s">
        <v>1627</v>
      </c>
      <c r="B87" s="817"/>
      <c r="C87" s="818"/>
      <c r="D87" s="818"/>
      <c r="E87" s="819"/>
    </row>
    <row r="88" spans="1:5">
      <c r="A88" s="827"/>
      <c r="B88" s="820"/>
      <c r="C88" s="821"/>
      <c r="D88" s="821"/>
      <c r="E88" s="822"/>
    </row>
    <row r="89" spans="1:5">
      <c r="A89" s="827"/>
      <c r="B89" s="820"/>
      <c r="C89" s="821"/>
      <c r="D89" s="821"/>
      <c r="E89" s="822"/>
    </row>
    <row r="90" spans="1:5">
      <c r="A90" s="827"/>
      <c r="B90" s="820"/>
      <c r="C90" s="821"/>
      <c r="D90" s="821"/>
      <c r="E90" s="822"/>
    </row>
    <row r="91" spans="1:5">
      <c r="A91" s="827"/>
      <c r="B91" s="820"/>
      <c r="C91" s="821"/>
      <c r="D91" s="821"/>
      <c r="E91" s="822"/>
    </row>
    <row r="92" spans="1:5">
      <c r="A92" s="827"/>
      <c r="B92" s="820"/>
      <c r="C92" s="821"/>
      <c r="D92" s="821"/>
      <c r="E92" s="822"/>
    </row>
    <row r="93" spans="1:5">
      <c r="A93" s="827"/>
      <c r="B93" s="820"/>
      <c r="C93" s="821"/>
      <c r="D93" s="821"/>
      <c r="E93" s="822"/>
    </row>
    <row r="94" spans="1:5">
      <c r="A94" s="827"/>
      <c r="B94" s="820"/>
      <c r="C94" s="821"/>
      <c r="D94" s="821"/>
      <c r="E94" s="822"/>
    </row>
    <row r="95" spans="1:5">
      <c r="A95" s="827"/>
      <c r="B95" s="820"/>
      <c r="C95" s="821"/>
      <c r="D95" s="821"/>
      <c r="E95" s="822"/>
    </row>
    <row r="96" spans="1:5">
      <c r="A96" s="827"/>
      <c r="B96" s="820"/>
      <c r="C96" s="821"/>
      <c r="D96" s="821"/>
      <c r="E96" s="822"/>
    </row>
    <row r="97" spans="1:5">
      <c r="A97" s="828"/>
      <c r="B97" s="823"/>
      <c r="C97" s="824"/>
      <c r="D97" s="824"/>
      <c r="E97" s="825"/>
    </row>
    <row r="98" spans="1:5">
      <c r="A98" s="826" t="s">
        <v>1628</v>
      </c>
      <c r="B98" s="817"/>
      <c r="C98" s="818"/>
      <c r="D98" s="818"/>
      <c r="E98" s="819"/>
    </row>
    <row r="99" spans="1:5">
      <c r="A99" s="827"/>
      <c r="B99" s="820"/>
      <c r="C99" s="821"/>
      <c r="D99" s="821"/>
      <c r="E99" s="822"/>
    </row>
    <row r="100" spans="1:5">
      <c r="A100" s="827"/>
      <c r="B100" s="820"/>
      <c r="C100" s="821"/>
      <c r="D100" s="821"/>
      <c r="E100" s="822"/>
    </row>
    <row r="101" spans="1:5">
      <c r="A101" s="827"/>
      <c r="B101" s="820"/>
      <c r="C101" s="821"/>
      <c r="D101" s="821"/>
      <c r="E101" s="822"/>
    </row>
    <row r="102" spans="1:5">
      <c r="A102" s="827"/>
      <c r="B102" s="820"/>
      <c r="C102" s="821"/>
      <c r="D102" s="821"/>
      <c r="E102" s="822"/>
    </row>
    <row r="103" spans="1:5">
      <c r="A103" s="827"/>
      <c r="B103" s="820"/>
      <c r="C103" s="821"/>
      <c r="D103" s="821"/>
      <c r="E103" s="822"/>
    </row>
    <row r="104" spans="1:5">
      <c r="A104" s="827"/>
      <c r="B104" s="820"/>
      <c r="C104" s="821"/>
      <c r="D104" s="821"/>
      <c r="E104" s="822"/>
    </row>
    <row r="105" spans="1:5">
      <c r="A105" s="827"/>
      <c r="B105" s="820"/>
      <c r="C105" s="821"/>
      <c r="D105" s="821"/>
      <c r="E105" s="822"/>
    </row>
    <row r="106" spans="1:5">
      <c r="A106" s="827"/>
      <c r="B106" s="820"/>
      <c r="C106" s="821"/>
      <c r="D106" s="821"/>
      <c r="E106" s="822"/>
    </row>
    <row r="107" spans="1:5">
      <c r="A107" s="827"/>
      <c r="B107" s="820"/>
      <c r="C107" s="821"/>
      <c r="D107" s="821"/>
      <c r="E107" s="822"/>
    </row>
    <row r="108" spans="1:5">
      <c r="A108" s="828"/>
      <c r="B108" s="823"/>
      <c r="C108" s="824"/>
      <c r="D108" s="824"/>
      <c r="E108" s="825"/>
    </row>
    <row r="109" spans="1:5">
      <c r="A109" s="826" t="s">
        <v>1629</v>
      </c>
      <c r="B109" s="817"/>
      <c r="C109" s="818"/>
      <c r="D109" s="818"/>
      <c r="E109" s="819"/>
    </row>
    <row r="110" spans="1:5">
      <c r="A110" s="827"/>
      <c r="B110" s="820"/>
      <c r="C110" s="821"/>
      <c r="D110" s="821"/>
      <c r="E110" s="822"/>
    </row>
    <row r="111" spans="1:5">
      <c r="A111" s="827"/>
      <c r="B111" s="820"/>
      <c r="C111" s="821"/>
      <c r="D111" s="821"/>
      <c r="E111" s="822"/>
    </row>
    <row r="112" spans="1:5">
      <c r="A112" s="827"/>
      <c r="B112" s="820"/>
      <c r="C112" s="821"/>
      <c r="D112" s="821"/>
      <c r="E112" s="822"/>
    </row>
    <row r="113" spans="1:5">
      <c r="A113" s="827"/>
      <c r="B113" s="820"/>
      <c r="C113" s="821"/>
      <c r="D113" s="821"/>
      <c r="E113" s="822"/>
    </row>
    <row r="114" spans="1:5">
      <c r="A114" s="827"/>
      <c r="B114" s="820"/>
      <c r="C114" s="821"/>
      <c r="D114" s="821"/>
      <c r="E114" s="822"/>
    </row>
    <row r="115" spans="1:5">
      <c r="A115" s="827"/>
      <c r="B115" s="820"/>
      <c r="C115" s="821"/>
      <c r="D115" s="821"/>
      <c r="E115" s="822"/>
    </row>
    <row r="116" spans="1:5">
      <c r="A116" s="827"/>
      <c r="B116" s="820"/>
      <c r="C116" s="821"/>
      <c r="D116" s="821"/>
      <c r="E116" s="822"/>
    </row>
    <row r="117" spans="1:5">
      <c r="A117" s="827"/>
      <c r="B117" s="820"/>
      <c r="C117" s="821"/>
      <c r="D117" s="821"/>
      <c r="E117" s="822"/>
    </row>
    <row r="118" spans="1:5">
      <c r="A118" s="827"/>
      <c r="B118" s="820"/>
      <c r="C118" s="821"/>
      <c r="D118" s="821"/>
      <c r="E118" s="822"/>
    </row>
    <row r="119" spans="1:5">
      <c r="A119" s="828"/>
      <c r="B119" s="823"/>
      <c r="C119" s="824"/>
      <c r="D119" s="824"/>
      <c r="E119" s="825"/>
    </row>
    <row r="120" spans="1:5">
      <c r="A120" s="826" t="s">
        <v>1630</v>
      </c>
      <c r="B120" s="817"/>
      <c r="C120" s="818"/>
      <c r="D120" s="818"/>
      <c r="E120" s="819"/>
    </row>
    <row r="121" spans="1:5">
      <c r="A121" s="827"/>
      <c r="B121" s="820"/>
      <c r="C121" s="821"/>
      <c r="D121" s="821"/>
      <c r="E121" s="822"/>
    </row>
    <row r="122" spans="1:5">
      <c r="A122" s="827"/>
      <c r="B122" s="820"/>
      <c r="C122" s="821"/>
      <c r="D122" s="821"/>
      <c r="E122" s="822"/>
    </row>
    <row r="123" spans="1:5">
      <c r="A123" s="827"/>
      <c r="B123" s="820"/>
      <c r="C123" s="821"/>
      <c r="D123" s="821"/>
      <c r="E123" s="822"/>
    </row>
    <row r="124" spans="1:5">
      <c r="A124" s="827"/>
      <c r="B124" s="820"/>
      <c r="C124" s="821"/>
      <c r="D124" s="821"/>
      <c r="E124" s="822"/>
    </row>
    <row r="125" spans="1:5">
      <c r="A125" s="827"/>
      <c r="B125" s="820"/>
      <c r="C125" s="821"/>
      <c r="D125" s="821"/>
      <c r="E125" s="822"/>
    </row>
    <row r="126" spans="1:5">
      <c r="A126" s="827"/>
      <c r="B126" s="820"/>
      <c r="C126" s="821"/>
      <c r="D126" s="821"/>
      <c r="E126" s="822"/>
    </row>
    <row r="127" spans="1:5">
      <c r="A127" s="827"/>
      <c r="B127" s="820"/>
      <c r="C127" s="821"/>
      <c r="D127" s="821"/>
      <c r="E127" s="822"/>
    </row>
    <row r="128" spans="1:5">
      <c r="A128" s="827"/>
      <c r="B128" s="820"/>
      <c r="C128" s="821"/>
      <c r="D128" s="821"/>
      <c r="E128" s="822"/>
    </row>
    <row r="129" spans="1:5">
      <c r="A129" s="827"/>
      <c r="B129" s="820"/>
      <c r="C129" s="821"/>
      <c r="D129" s="821"/>
      <c r="E129" s="822"/>
    </row>
    <row r="130" spans="1:5">
      <c r="A130" s="828"/>
      <c r="B130" s="823"/>
      <c r="C130" s="824"/>
      <c r="D130" s="824"/>
      <c r="E130" s="825"/>
    </row>
  </sheetData>
  <mergeCells count="24">
    <mergeCell ref="A120:A130"/>
    <mergeCell ref="B120:E130"/>
    <mergeCell ref="A54:A64"/>
    <mergeCell ref="B54:E64"/>
    <mergeCell ref="A65:A75"/>
    <mergeCell ref="B65:E75"/>
    <mergeCell ref="A76:A86"/>
    <mergeCell ref="B76:E86"/>
    <mergeCell ref="A87:A97"/>
    <mergeCell ref="B87:E97"/>
    <mergeCell ref="A98:A108"/>
    <mergeCell ref="B98:E108"/>
    <mergeCell ref="A109:A119"/>
    <mergeCell ref="B109:E119"/>
    <mergeCell ref="D6:E6"/>
    <mergeCell ref="A8:E8"/>
    <mergeCell ref="B10:E20"/>
    <mergeCell ref="A10:A20"/>
    <mergeCell ref="A43:A53"/>
    <mergeCell ref="B43:E53"/>
    <mergeCell ref="A21:A31"/>
    <mergeCell ref="B21:E31"/>
    <mergeCell ref="A32:A42"/>
    <mergeCell ref="B32:E42"/>
  </mergeCells>
  <phoneticPr fontId="8" type="noConversion"/>
  <printOptions horizontalCentered="1"/>
  <pageMargins left="0.75" right="0.75" top="1" bottom="1" header="0.5" footer="0.5"/>
  <pageSetup scale="2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D14"/>
  <sheetViews>
    <sheetView topLeftCell="A3" zoomScale="60" zoomScaleNormal="60" workbookViewId="0">
      <selection activeCell="C17" sqref="C17"/>
    </sheetView>
  </sheetViews>
  <sheetFormatPr defaultColWidth="8.7109375" defaultRowHeight="14.25"/>
  <cols>
    <col min="1" max="1" width="11.42578125" style="685" customWidth="1"/>
    <col min="2" max="3" width="12.5703125" style="685" customWidth="1"/>
    <col min="4" max="4" width="93.7109375" style="685" customWidth="1"/>
    <col min="5" max="16384" width="8.7109375" style="685"/>
  </cols>
  <sheetData>
    <row r="1" spans="1:4">
      <c r="A1" s="685" t="s">
        <v>1631</v>
      </c>
    </row>
    <row r="2" spans="1:4">
      <c r="A2" s="209"/>
      <c r="B2" s="686"/>
      <c r="C2" s="686"/>
      <c r="D2" s="686"/>
    </row>
    <row r="3" spans="1:4" ht="25.5">
      <c r="A3" s="687" t="s">
        <v>1632</v>
      </c>
      <c r="B3" s="688" t="s">
        <v>1633</v>
      </c>
      <c r="C3" s="688" t="s">
        <v>1634</v>
      </c>
      <c r="D3" s="688" t="s">
        <v>1635</v>
      </c>
    </row>
    <row r="4" spans="1:4">
      <c r="A4" s="110" t="s">
        <v>492</v>
      </c>
      <c r="B4" s="689"/>
      <c r="C4" s="689"/>
      <c r="D4" s="690"/>
    </row>
    <row r="5" spans="1:4" ht="38.25">
      <c r="A5" s="691">
        <v>1.1000000000000001</v>
      </c>
      <c r="B5" s="692">
        <v>44708</v>
      </c>
      <c r="C5" s="693" t="s">
        <v>1636</v>
      </c>
      <c r="D5" s="694" t="s">
        <v>1637</v>
      </c>
    </row>
    <row r="6" spans="1:4">
      <c r="A6" s="956"/>
      <c r="B6" s="957"/>
      <c r="C6" s="958" t="s">
        <v>1618</v>
      </c>
      <c r="D6" s="958" t="s">
        <v>1638</v>
      </c>
    </row>
    <row r="7" spans="1:4" ht="127.5">
      <c r="A7" s="956"/>
      <c r="B7" s="957"/>
      <c r="C7" s="958" t="s">
        <v>1621</v>
      </c>
      <c r="D7" s="959" t="s">
        <v>1639</v>
      </c>
    </row>
    <row r="8" spans="1:4" ht="127.5">
      <c r="A8" s="956"/>
      <c r="B8" s="957"/>
      <c r="C8" s="958" t="s">
        <v>1625</v>
      </c>
      <c r="D8" s="959" t="s">
        <v>1640</v>
      </c>
    </row>
    <row r="9" spans="1:4">
      <c r="A9" s="956"/>
      <c r="B9" s="957"/>
      <c r="C9" s="958" t="s">
        <v>1626</v>
      </c>
      <c r="D9" s="959" t="s">
        <v>1641</v>
      </c>
    </row>
    <row r="10" spans="1:4" ht="25.5">
      <c r="A10" s="956"/>
      <c r="B10" s="957"/>
      <c r="C10" s="958" t="s">
        <v>1627</v>
      </c>
      <c r="D10" s="959" t="s">
        <v>1642</v>
      </c>
    </row>
    <row r="11" spans="1:4">
      <c r="A11" s="956"/>
      <c r="B11" s="957"/>
      <c r="C11" s="958" t="s">
        <v>1629</v>
      </c>
      <c r="D11" s="958" t="s">
        <v>1643</v>
      </c>
    </row>
    <row r="12" spans="1:4">
      <c r="A12" s="960"/>
      <c r="B12" s="961"/>
      <c r="C12" s="962" t="s">
        <v>1630</v>
      </c>
      <c r="D12" s="962" t="s">
        <v>1643</v>
      </c>
    </row>
    <row r="13" spans="1:4" ht="38.25">
      <c r="A13" s="963">
        <v>1.2</v>
      </c>
      <c r="B13" s="964">
        <v>44930</v>
      </c>
      <c r="C13" s="699" t="s">
        <v>1636</v>
      </c>
      <c r="D13" s="703" t="s">
        <v>1644</v>
      </c>
    </row>
    <row r="14" spans="1:4">
      <c r="A14" s="700"/>
      <c r="B14" s="701"/>
      <c r="C14" s="704" t="s">
        <v>1621</v>
      </c>
      <c r="D14" s="702" t="s">
        <v>1645</v>
      </c>
    </row>
  </sheetData>
  <sheetProtection algorithmName="SHA-512" hashValue="IMlw6mxUblHvDyKXWpwAgg6/r2Rnhwul3bpZ5FWsPAvBdjlDV4/7Bp31q7iDer1tmAhDE+KN+SvSbce6+rxiuQ==" saltValue="Rodt4pwuCS7kXuXEIZf5Lg==" spinCount="100000" sheet="1" objects="1" scenarios="1"/>
  <pageMargins left="0.7" right="0.7" top="0.75" bottom="0.75" header="0.3" footer="0.3"/>
  <pageSetup scale="71" orientation="portrait"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28"/>
  <sheetViews>
    <sheetView workbookViewId="0"/>
  </sheetViews>
  <sheetFormatPr defaultRowHeight="12.75"/>
  <cols>
    <col min="4" max="4" width="31.5703125" customWidth="1"/>
    <col min="5" max="5" width="16.42578125" customWidth="1"/>
    <col min="6" max="6" width="13.5703125" bestFit="1" customWidth="1"/>
    <col min="7" max="7" width="12" bestFit="1" customWidth="1"/>
  </cols>
  <sheetData>
    <row r="1" spans="2:5">
      <c r="B1" s="1" t="s">
        <v>1646</v>
      </c>
      <c r="C1" s="2"/>
      <c r="D1" s="2"/>
      <c r="E1" s="34"/>
    </row>
    <row r="2" spans="2:5">
      <c r="E2" s="3"/>
    </row>
    <row r="3" spans="2:5">
      <c r="B3" s="4" t="s">
        <v>1647</v>
      </c>
      <c r="C3" s="2"/>
      <c r="D3" s="2"/>
      <c r="E3" s="5">
        <v>1500000</v>
      </c>
    </row>
    <row r="7" spans="2:5">
      <c r="B7" s="4" t="s">
        <v>1648</v>
      </c>
      <c r="C7" s="2"/>
      <c r="D7" s="6"/>
      <c r="E7" s="2"/>
    </row>
    <row r="9" spans="2:5">
      <c r="B9" s="7" t="s">
        <v>1649</v>
      </c>
      <c r="C9" s="120"/>
      <c r="D9" s="120"/>
    </row>
    <row r="10" spans="2:5">
      <c r="B10" s="120"/>
      <c r="C10" s="120"/>
      <c r="D10" s="120"/>
    </row>
    <row r="11" spans="2:5">
      <c r="B11" s="120" t="s">
        <v>1650</v>
      </c>
      <c r="C11" s="120"/>
      <c r="D11" s="3">
        <v>310</v>
      </c>
    </row>
    <row r="12" spans="2:5">
      <c r="B12" s="120" t="s">
        <v>1651</v>
      </c>
      <c r="C12" s="120"/>
      <c r="D12" s="965">
        <v>134408.60215053763</v>
      </c>
    </row>
    <row r="13" spans="2:5">
      <c r="B13" s="120"/>
      <c r="C13" s="120"/>
      <c r="D13" s="120"/>
    </row>
    <row r="14" spans="2:5">
      <c r="B14" s="120" t="s">
        <v>1652</v>
      </c>
      <c r="C14" s="120"/>
      <c r="D14" s="120"/>
      <c r="E14" s="3">
        <f>D11*D12</f>
        <v>41666666.666666664</v>
      </c>
    </row>
    <row r="15" spans="2:5">
      <c r="B15" s="120"/>
      <c r="C15" s="120"/>
      <c r="D15" s="120"/>
    </row>
    <row r="16" spans="2:5">
      <c r="B16" s="120" t="s">
        <v>1653</v>
      </c>
      <c r="C16" s="120"/>
      <c r="D16" s="120"/>
      <c r="E16" s="3">
        <f>E14*1.5</f>
        <v>62500000</v>
      </c>
    </row>
    <row r="18" spans="1:256" ht="13.5" thickBot="1">
      <c r="A18" s="8"/>
      <c r="B18" s="120" t="s">
        <v>1654</v>
      </c>
      <c r="C18" s="8"/>
      <c r="D18" s="8"/>
      <c r="E18" s="9">
        <f>E16</f>
        <v>62500000</v>
      </c>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ht="13.5" thickTop="1">
      <c r="A19" s="8"/>
      <c r="B19" s="120"/>
      <c r="C19" s="8"/>
      <c r="D19" s="8"/>
      <c r="E19" s="10"/>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c r="A20" s="8"/>
      <c r="B20" s="120" t="s">
        <v>1655</v>
      </c>
      <c r="C20" s="8"/>
      <c r="D20" s="8"/>
      <c r="E20" s="10">
        <f>E14*12</f>
        <v>500000000</v>
      </c>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c r="A21" s="8"/>
      <c r="B21" s="120"/>
      <c r="C21" s="8"/>
      <c r="D21" s="8"/>
      <c r="E21" s="11"/>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13.5" thickBot="1">
      <c r="A22" s="8"/>
      <c r="B22" s="4" t="s">
        <v>1656</v>
      </c>
      <c r="C22" s="12"/>
      <c r="D22" s="12"/>
      <c r="E22" s="13">
        <f>E3+E18</f>
        <v>64000000</v>
      </c>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13.5" thickTop="1">
      <c r="A23" s="8"/>
      <c r="B23" s="120"/>
      <c r="C23" s="8"/>
      <c r="D23" s="8"/>
      <c r="E23" s="11"/>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5" spans="1:256">
      <c r="B25" s="14" t="s">
        <v>1657</v>
      </c>
    </row>
    <row r="26" spans="1:256">
      <c r="B26" s="120" t="s">
        <v>1658</v>
      </c>
    </row>
    <row r="27" spans="1:256">
      <c r="B27" s="120" t="s">
        <v>1659</v>
      </c>
    </row>
    <row r="28" spans="1:256">
      <c r="B28" s="120" t="s">
        <v>1660</v>
      </c>
    </row>
  </sheetData>
  <phoneticPr fontId="8" type="noConversion"/>
  <pageMargins left="0.7" right="0.7" top="0.75" bottom="0.75" header="0.3" footer="0.3"/>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
  <sheetViews>
    <sheetView zoomScale="60" zoomScaleNormal="60" workbookViewId="0"/>
  </sheetViews>
  <sheetFormatPr defaultColWidth="9.42578125" defaultRowHeight="12.75"/>
  <cols>
    <col min="1" max="1" width="3.42578125" customWidth="1"/>
    <col min="2" max="2" width="14.42578125" style="120" customWidth="1"/>
    <col min="3" max="3" width="14.42578125" style="120" bestFit="1" customWidth="1"/>
    <col min="4" max="4" width="116.42578125" style="120" customWidth="1"/>
    <col min="5" max="16384" width="9.42578125" style="120"/>
  </cols>
  <sheetData>
    <row r="1" spans="2:4" ht="16.5" thickBot="1">
      <c r="B1" s="562" t="s">
        <v>463</v>
      </c>
      <c r="C1" s="563"/>
      <c r="D1" s="564"/>
    </row>
    <row r="2" spans="2:4">
      <c r="B2" s="887" t="s">
        <v>464</v>
      </c>
      <c r="C2" s="888" t="s">
        <v>465</v>
      </c>
      <c r="D2" s="889" t="s">
        <v>466</v>
      </c>
    </row>
    <row r="3" spans="2:4" ht="38.25">
      <c r="B3" s="565" t="s">
        <v>467</v>
      </c>
      <c r="C3" s="566" t="s">
        <v>468</v>
      </c>
      <c r="D3" s="567" t="s">
        <v>469</v>
      </c>
    </row>
    <row r="4" spans="2:4" ht="63.75">
      <c r="B4" s="565" t="s">
        <v>470</v>
      </c>
      <c r="C4" s="566" t="s">
        <v>471</v>
      </c>
      <c r="D4" s="567" t="s">
        <v>472</v>
      </c>
    </row>
    <row r="5" spans="2:4" ht="63.75">
      <c r="B5" s="565" t="s">
        <v>473</v>
      </c>
      <c r="C5" s="566" t="s">
        <v>474</v>
      </c>
      <c r="D5" s="567" t="s">
        <v>475</v>
      </c>
    </row>
    <row r="6" spans="2:4" ht="38.25">
      <c r="B6" s="565" t="s">
        <v>476</v>
      </c>
      <c r="C6" s="566" t="s">
        <v>477</v>
      </c>
      <c r="D6" s="567" t="s">
        <v>478</v>
      </c>
    </row>
    <row r="7" spans="2:4" ht="51">
      <c r="B7" s="565" t="s">
        <v>479</v>
      </c>
      <c r="C7" s="566" t="s">
        <v>480</v>
      </c>
      <c r="D7" s="567" t="s">
        <v>481</v>
      </c>
    </row>
    <row r="8" spans="2:4" ht="51">
      <c r="B8" s="568" t="s">
        <v>482</v>
      </c>
      <c r="C8" s="569" t="s">
        <v>483</v>
      </c>
      <c r="D8" s="570" t="s">
        <v>484</v>
      </c>
    </row>
    <row r="9" spans="2:4" ht="26.25" thickBot="1">
      <c r="B9" s="571" t="s">
        <v>485</v>
      </c>
      <c r="C9" s="572" t="s">
        <v>486</v>
      </c>
      <c r="D9" s="573" t="s">
        <v>487</v>
      </c>
    </row>
  </sheetData>
  <sheetProtection algorithmName="SHA-512" hashValue="sVznrzVlcWlzEk+unalqkQGd+dyKF3V6Bc5lZbocVtC/yp1xOLof9YeM6TSw9mGqQ7pAmXrVKZwN39u71Fcqeg==" saltValue="bSeCbDgFwst1eOL9YR4hcA==" spinCount="100000" sheet="1" formatColumns="0" formatRows="0"/>
  <pageMargins left="0.7" right="0.7" top="0.75" bottom="0.75" header="0.3" footer="0.3"/>
  <pageSetup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87"/>
  <sheetViews>
    <sheetView zoomScale="90" zoomScaleNormal="90" workbookViewId="0">
      <selection activeCell="D27" sqref="D27"/>
    </sheetView>
  </sheetViews>
  <sheetFormatPr defaultColWidth="9.42578125" defaultRowHeight="12.75"/>
  <cols>
    <col min="1" max="1" width="12.5703125" style="108" customWidth="1"/>
    <col min="2" max="2" width="39.42578125" style="86" bestFit="1" customWidth="1"/>
    <col min="3" max="3" width="39.42578125" style="86" customWidth="1"/>
    <col min="4" max="4" width="105" style="86" customWidth="1"/>
    <col min="5" max="16384" width="9.42578125" style="86"/>
  </cols>
  <sheetData>
    <row r="1" spans="1:4" ht="15.75">
      <c r="A1" s="208" t="s">
        <v>436</v>
      </c>
      <c r="B1" s="120"/>
      <c r="C1" s="120"/>
    </row>
    <row r="2" spans="1:4">
      <c r="A2" s="209"/>
      <c r="B2" s="109"/>
      <c r="C2" s="718" t="s">
        <v>488</v>
      </c>
      <c r="D2" s="109"/>
    </row>
    <row r="3" spans="1:4" s="100" customFormat="1">
      <c r="A3" s="110" t="s">
        <v>489</v>
      </c>
      <c r="B3" s="111" t="s">
        <v>490</v>
      </c>
      <c r="C3" s="719"/>
      <c r="D3" s="114" t="s">
        <v>491</v>
      </c>
    </row>
    <row r="4" spans="1:4" s="101" customFormat="1">
      <c r="A4" s="112" t="s">
        <v>492</v>
      </c>
      <c r="B4" s="113"/>
      <c r="C4" s="720"/>
      <c r="D4" s="115"/>
    </row>
    <row r="5" spans="1:4">
      <c r="A5" s="154"/>
      <c r="B5" s="102" t="s">
        <v>493</v>
      </c>
      <c r="C5" s="102"/>
      <c r="D5" s="102"/>
    </row>
    <row r="6" spans="1:4">
      <c r="A6" s="155"/>
      <c r="B6" s="103" t="s">
        <v>494</v>
      </c>
      <c r="C6" s="103"/>
      <c r="D6" s="103"/>
    </row>
    <row r="7" spans="1:4" ht="51">
      <c r="A7" s="104">
        <v>1</v>
      </c>
      <c r="B7" s="105" t="s">
        <v>219</v>
      </c>
      <c r="C7" s="105" t="s">
        <v>445</v>
      </c>
      <c r="D7" s="645" t="s">
        <v>495</v>
      </c>
    </row>
    <row r="8" spans="1:4">
      <c r="A8" s="106">
        <v>2</v>
      </c>
      <c r="B8" s="107" t="s">
        <v>437</v>
      </c>
      <c r="C8" s="107" t="s">
        <v>445</v>
      </c>
      <c r="D8" s="645" t="s">
        <v>496</v>
      </c>
    </row>
    <row r="9" spans="1:4" ht="38.25">
      <c r="A9" s="104">
        <v>3</v>
      </c>
      <c r="B9" s="105" t="s">
        <v>222</v>
      </c>
      <c r="C9" s="105" t="s">
        <v>447</v>
      </c>
      <c r="D9" s="645" t="s">
        <v>497</v>
      </c>
    </row>
    <row r="10" spans="1:4" ht="25.5">
      <c r="A10" s="106">
        <v>4</v>
      </c>
      <c r="B10" s="107" t="s">
        <v>223</v>
      </c>
      <c r="C10" s="107" t="s">
        <v>224</v>
      </c>
      <c r="D10" s="645" t="s">
        <v>498</v>
      </c>
    </row>
    <row r="11" spans="1:4" ht="102">
      <c r="A11" s="104">
        <v>5</v>
      </c>
      <c r="B11" s="105" t="s">
        <v>224</v>
      </c>
      <c r="C11" s="105" t="s">
        <v>224</v>
      </c>
      <c r="D11" s="645" t="s">
        <v>499</v>
      </c>
    </row>
    <row r="12" spans="1:4" ht="25.5">
      <c r="A12" s="104">
        <v>6</v>
      </c>
      <c r="B12" s="105" t="s">
        <v>225</v>
      </c>
      <c r="C12" s="105" t="s">
        <v>224</v>
      </c>
      <c r="D12" s="645" t="s">
        <v>500</v>
      </c>
    </row>
    <row r="13" spans="1:4" ht="89.25">
      <c r="A13" s="106">
        <v>7</v>
      </c>
      <c r="B13" s="107" t="s">
        <v>226</v>
      </c>
      <c r="C13" s="107" t="s">
        <v>226</v>
      </c>
      <c r="D13" s="645" t="s">
        <v>501</v>
      </c>
    </row>
    <row r="14" spans="1:4" ht="25.5">
      <c r="A14" s="104">
        <v>8</v>
      </c>
      <c r="B14" s="105" t="s">
        <v>227</v>
      </c>
      <c r="C14" s="105" t="s">
        <v>224</v>
      </c>
      <c r="D14" s="645" t="s">
        <v>502</v>
      </c>
    </row>
    <row r="15" spans="1:4" ht="25.5">
      <c r="A15" s="508">
        <v>9</v>
      </c>
      <c r="B15" s="509" t="s">
        <v>228</v>
      </c>
      <c r="C15" s="509" t="s">
        <v>448</v>
      </c>
      <c r="D15" s="646" t="s">
        <v>503</v>
      </c>
    </row>
    <row r="16" spans="1:4" ht="153">
      <c r="A16" s="508" t="s">
        <v>504</v>
      </c>
      <c r="B16" s="509" t="s">
        <v>230</v>
      </c>
      <c r="C16" s="509" t="s">
        <v>448</v>
      </c>
      <c r="D16" s="646" t="s">
        <v>505</v>
      </c>
    </row>
    <row r="17" spans="1:4" ht="153">
      <c r="A17" s="510" t="s">
        <v>506</v>
      </c>
      <c r="B17" s="511" t="s">
        <v>233</v>
      </c>
      <c r="C17" s="511" t="s">
        <v>507</v>
      </c>
      <c r="D17" s="646" t="s">
        <v>508</v>
      </c>
    </row>
    <row r="18" spans="1:4" ht="153">
      <c r="A18" s="510" t="s">
        <v>509</v>
      </c>
      <c r="B18" s="511" t="s">
        <v>236</v>
      </c>
      <c r="C18" s="511" t="s">
        <v>448</v>
      </c>
      <c r="D18" s="646" t="s">
        <v>510</v>
      </c>
    </row>
    <row r="19" spans="1:4" ht="153">
      <c r="A19" s="510" t="s">
        <v>511</v>
      </c>
      <c r="B19" s="511" t="s">
        <v>238</v>
      </c>
      <c r="C19" s="511" t="s">
        <v>507</v>
      </c>
      <c r="D19" s="646" t="s">
        <v>512</v>
      </c>
    </row>
    <row r="20" spans="1:4" ht="38.25">
      <c r="A20" s="508">
        <v>12</v>
      </c>
      <c r="B20" s="105" t="s">
        <v>239</v>
      </c>
      <c r="C20" s="105" t="s">
        <v>447</v>
      </c>
      <c r="D20" s="645" t="s">
        <v>513</v>
      </c>
    </row>
    <row r="21" spans="1:4" ht="114.75">
      <c r="A21" s="510">
        <v>13</v>
      </c>
      <c r="B21" s="107" t="s">
        <v>240</v>
      </c>
      <c r="C21" s="107" t="s">
        <v>446</v>
      </c>
      <c r="D21" s="645" t="s">
        <v>514</v>
      </c>
    </row>
    <row r="22" spans="1:4" ht="25.5">
      <c r="A22" s="508">
        <v>14</v>
      </c>
      <c r="B22" s="107" t="s">
        <v>241</v>
      </c>
      <c r="C22" s="107" t="s">
        <v>224</v>
      </c>
      <c r="D22" s="647" t="s">
        <v>515</v>
      </c>
    </row>
    <row r="23" spans="1:4" ht="38.25">
      <c r="A23" s="508">
        <v>15</v>
      </c>
      <c r="B23" s="107" t="s">
        <v>242</v>
      </c>
      <c r="C23" s="107" t="s">
        <v>224</v>
      </c>
      <c r="D23" s="647" t="s">
        <v>516</v>
      </c>
    </row>
    <row r="24" spans="1:4" ht="89.25">
      <c r="A24" s="508">
        <v>16</v>
      </c>
      <c r="B24" s="107" t="s">
        <v>243</v>
      </c>
      <c r="C24" s="107" t="s">
        <v>224</v>
      </c>
      <c r="D24" s="647" t="s">
        <v>517</v>
      </c>
    </row>
    <row r="25" spans="1:4" ht="51">
      <c r="A25" s="508">
        <v>17</v>
      </c>
      <c r="B25" s="107" t="s">
        <v>244</v>
      </c>
      <c r="C25" s="107" t="s">
        <v>224</v>
      </c>
      <c r="D25" s="647" t="s">
        <v>518</v>
      </c>
    </row>
    <row r="26" spans="1:4" ht="51">
      <c r="A26" s="508">
        <v>18</v>
      </c>
      <c r="B26" s="107" t="s">
        <v>245</v>
      </c>
      <c r="C26" s="107" t="s">
        <v>224</v>
      </c>
      <c r="D26" s="647" t="s">
        <v>519</v>
      </c>
    </row>
    <row r="27" spans="1:4" ht="89.25">
      <c r="A27" s="508">
        <v>19</v>
      </c>
      <c r="B27" s="107" t="s">
        <v>246</v>
      </c>
      <c r="C27" s="107" t="s">
        <v>224</v>
      </c>
      <c r="D27" s="647" t="s">
        <v>520</v>
      </c>
    </row>
    <row r="28" spans="1:4">
      <c r="A28" s="508">
        <v>20</v>
      </c>
      <c r="B28" s="105" t="s">
        <v>247</v>
      </c>
      <c r="C28" s="105" t="s">
        <v>224</v>
      </c>
      <c r="D28" s="550" t="s">
        <v>521</v>
      </c>
    </row>
    <row r="29" spans="1:4" ht="51">
      <c r="A29" s="510">
        <v>21</v>
      </c>
      <c r="B29" s="107" t="s">
        <v>248</v>
      </c>
      <c r="C29" s="107" t="s">
        <v>224</v>
      </c>
      <c r="D29" s="645" t="s">
        <v>522</v>
      </c>
    </row>
    <row r="30" spans="1:4" ht="38.25">
      <c r="A30" s="508">
        <v>22</v>
      </c>
      <c r="B30" s="105" t="s">
        <v>249</v>
      </c>
      <c r="C30" s="105" t="s">
        <v>447</v>
      </c>
      <c r="D30" s="645" t="s">
        <v>523</v>
      </c>
    </row>
    <row r="31" spans="1:4" ht="25.5">
      <c r="A31" s="510">
        <v>23</v>
      </c>
      <c r="B31" s="107" t="s">
        <v>524</v>
      </c>
      <c r="C31" s="107" t="s">
        <v>224</v>
      </c>
      <c r="D31" s="645" t="s">
        <v>525</v>
      </c>
    </row>
    <row r="32" spans="1:4">
      <c r="A32" s="890">
        <v>24</v>
      </c>
      <c r="B32" s="891" t="s">
        <v>442</v>
      </c>
      <c r="C32" s="891" t="s">
        <v>224</v>
      </c>
      <c r="D32" s="873" t="s">
        <v>526</v>
      </c>
    </row>
    <row r="33" spans="1:4">
      <c r="A33" s="890">
        <v>25</v>
      </c>
      <c r="B33" s="891" t="s">
        <v>252</v>
      </c>
      <c r="C33" s="891" t="s">
        <v>224</v>
      </c>
      <c r="D33" s="892" t="s">
        <v>527</v>
      </c>
    </row>
    <row r="42" spans="1:4">
      <c r="A42" s="86"/>
    </row>
    <row r="69" spans="1:1">
      <c r="A69" s="86"/>
    </row>
    <row r="131" spans="1:1">
      <c r="A131" s="86"/>
    </row>
    <row r="149" spans="1:1">
      <c r="A149" s="86"/>
    </row>
    <row r="187" spans="1:1">
      <c r="A187" s="86"/>
    </row>
  </sheetData>
  <sheetProtection algorithmName="SHA-512" hashValue="+/pouE0je20JKSFEuOCYKFs1KDMA1cRrElBZPcXmIXx2fRxhwR44ERjaUnerLyVnGoLUSr531/mcJbItvTNAuA==" saltValue="LfoyimJfyfSNsyrFaJfeHw==" spinCount="100000" sheet="1" formatColumns="0" formatRows="0"/>
  <mergeCells count="1">
    <mergeCell ref="C2:C4"/>
  </mergeCells>
  <pageMargins left="0.7" right="0.7" top="0.75" bottom="0.75" header="0.3" footer="0.3"/>
  <pageSetup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349"/>
  <sheetViews>
    <sheetView topLeftCell="A79" zoomScale="80" zoomScaleNormal="80" workbookViewId="0">
      <selection activeCell="D15" sqref="D15:D16"/>
    </sheetView>
  </sheetViews>
  <sheetFormatPr defaultColWidth="8.5703125" defaultRowHeight="12.75"/>
  <cols>
    <col min="1" max="1" width="56.5703125" style="169" customWidth="1"/>
    <col min="2" max="2" width="24.5703125" style="169" customWidth="1"/>
    <col min="3" max="3" width="26" style="169" customWidth="1"/>
    <col min="4" max="4" width="27.42578125" style="169" customWidth="1"/>
    <col min="5" max="5" width="21.42578125" style="169" customWidth="1"/>
    <col min="6" max="6" width="16.42578125" style="169" customWidth="1"/>
    <col min="7" max="7" width="13.42578125" style="488" customWidth="1"/>
    <col min="8" max="16384" width="8.5703125" style="169"/>
  </cols>
  <sheetData>
    <row r="1" spans="1:8" ht="23.25">
      <c r="A1" s="478" t="s">
        <v>528</v>
      </c>
      <c r="B1"/>
      <c r="C1"/>
      <c r="D1"/>
      <c r="E1"/>
      <c r="F1"/>
      <c r="G1" s="493"/>
      <c r="H1"/>
    </row>
    <row r="2" spans="1:8" ht="84" customHeight="1">
      <c r="A2" s="728" t="s">
        <v>529</v>
      </c>
      <c r="B2" s="728"/>
      <c r="C2" s="728"/>
      <c r="D2" s="728"/>
      <c r="E2" s="728"/>
      <c r="F2" s="728"/>
      <c r="G2" s="728"/>
      <c r="H2"/>
    </row>
    <row r="3" spans="1:8" ht="30.95" customHeight="1">
      <c r="A3" s="727" t="s">
        <v>530</v>
      </c>
      <c r="B3" s="727"/>
      <c r="C3" s="727"/>
      <c r="D3" s="727"/>
      <c r="E3" s="727"/>
      <c r="F3" s="727"/>
      <c r="G3" s="493"/>
      <c r="H3"/>
    </row>
    <row r="4" spans="1:8" ht="15" customHeight="1">
      <c r="A4" s="486" t="s">
        <v>531</v>
      </c>
      <c r="B4"/>
      <c r="C4"/>
      <c r="D4"/>
      <c r="E4"/>
      <c r="F4"/>
      <c r="G4" s="493"/>
      <c r="H4"/>
    </row>
    <row r="5" spans="1:8" ht="15">
      <c r="A5" s="486" t="s">
        <v>532</v>
      </c>
      <c r="B5"/>
      <c r="C5"/>
      <c r="D5"/>
      <c r="E5"/>
      <c r="F5"/>
      <c r="G5" s="493"/>
      <c r="H5"/>
    </row>
    <row r="6" spans="1:8" ht="29.1" customHeight="1">
      <c r="A6" s="729" t="s">
        <v>533</v>
      </c>
      <c r="B6" s="729"/>
      <c r="C6" s="729"/>
      <c r="D6" s="729"/>
      <c r="E6" s="729"/>
      <c r="F6" s="729"/>
      <c r="G6" s="729"/>
      <c r="H6"/>
    </row>
    <row r="7" spans="1:8" ht="15" thickBot="1">
      <c r="A7" s="486"/>
      <c r="B7"/>
      <c r="C7"/>
      <c r="D7"/>
      <c r="E7"/>
      <c r="F7"/>
      <c r="G7" s="493"/>
      <c r="H7"/>
    </row>
    <row r="8" spans="1:8" ht="51.75" thickBot="1">
      <c r="A8" s="648" t="s">
        <v>534</v>
      </c>
      <c r="B8" s="649" t="s">
        <v>535</v>
      </c>
      <c r="C8" s="649" t="s">
        <v>536</v>
      </c>
      <c r="D8" s="649" t="s">
        <v>461</v>
      </c>
      <c r="E8" s="649" t="s">
        <v>537</v>
      </c>
      <c r="F8" s="650" t="s">
        <v>538</v>
      </c>
      <c r="G8" s="650" t="s">
        <v>539</v>
      </c>
    </row>
    <row r="9" spans="1:8" ht="26.25" thickBot="1">
      <c r="A9" s="707" t="s">
        <v>244</v>
      </c>
      <c r="B9" s="651"/>
      <c r="C9" s="651" t="s">
        <v>540</v>
      </c>
      <c r="D9" s="652"/>
      <c r="E9" s="653"/>
      <c r="F9" s="653" t="s">
        <v>541</v>
      </c>
      <c r="G9" s="654">
        <v>17</v>
      </c>
    </row>
    <row r="10" spans="1:8" ht="26.25" thickBot="1">
      <c r="A10" s="707" t="s">
        <v>542</v>
      </c>
      <c r="B10" s="651"/>
      <c r="C10" s="651" t="s">
        <v>540</v>
      </c>
      <c r="D10" s="653"/>
      <c r="E10" s="653"/>
      <c r="F10" s="653" t="s">
        <v>543</v>
      </c>
      <c r="G10" s="654">
        <v>16</v>
      </c>
    </row>
    <row r="11" spans="1:8" ht="13.5" thickBot="1">
      <c r="A11" s="707" t="s">
        <v>544</v>
      </c>
      <c r="B11" s="651" t="s">
        <v>540</v>
      </c>
      <c r="C11" s="651"/>
      <c r="D11" s="653"/>
      <c r="E11" s="653"/>
      <c r="F11" s="653" t="s">
        <v>545</v>
      </c>
      <c r="G11" s="654">
        <v>20</v>
      </c>
    </row>
    <row r="12" spans="1:8" ht="39" thickBot="1">
      <c r="A12" s="707" t="s">
        <v>546</v>
      </c>
      <c r="B12" s="651" t="s">
        <v>540</v>
      </c>
      <c r="C12" s="651"/>
      <c r="D12" s="655" t="s">
        <v>547</v>
      </c>
      <c r="E12" s="656"/>
      <c r="F12" s="657" t="s">
        <v>548</v>
      </c>
      <c r="G12" s="654">
        <v>3</v>
      </c>
    </row>
    <row r="13" spans="1:8" ht="13.5" thickBot="1">
      <c r="A13" s="707" t="s">
        <v>549</v>
      </c>
      <c r="B13" s="651" t="s">
        <v>540</v>
      </c>
      <c r="C13" s="651"/>
      <c r="D13" s="653"/>
      <c r="E13" s="653"/>
      <c r="F13" s="653" t="s">
        <v>550</v>
      </c>
      <c r="G13" s="654">
        <v>5</v>
      </c>
    </row>
    <row r="14" spans="1:8" ht="13.5" thickBot="1">
      <c r="A14" s="707" t="s">
        <v>551</v>
      </c>
      <c r="B14" s="651" t="s">
        <v>540</v>
      </c>
      <c r="C14" s="651"/>
      <c r="D14" s="653"/>
      <c r="E14" s="653"/>
      <c r="F14" s="653" t="s">
        <v>552</v>
      </c>
      <c r="G14" s="654">
        <v>5</v>
      </c>
    </row>
    <row r="15" spans="1:8" ht="51">
      <c r="A15" s="725" t="s">
        <v>553</v>
      </c>
      <c r="B15" s="725" t="s">
        <v>540</v>
      </c>
      <c r="C15" s="723"/>
      <c r="D15" s="725"/>
      <c r="E15" s="725"/>
      <c r="F15" s="658" t="s">
        <v>554</v>
      </c>
      <c r="G15" s="721">
        <v>2</v>
      </c>
    </row>
    <row r="16" spans="1:8" ht="79.7" customHeight="1" thickBot="1">
      <c r="A16" s="726"/>
      <c r="B16" s="726"/>
      <c r="C16" s="724"/>
      <c r="D16" s="726"/>
      <c r="E16" s="726"/>
      <c r="F16" s="653" t="s">
        <v>555</v>
      </c>
      <c r="G16" s="722"/>
    </row>
    <row r="17" spans="1:7" ht="61.35" customHeight="1">
      <c r="A17" s="723" t="s">
        <v>556</v>
      </c>
      <c r="B17" s="725" t="s">
        <v>540</v>
      </c>
      <c r="C17" s="725"/>
      <c r="D17" s="723"/>
      <c r="E17" s="723"/>
      <c r="F17" s="658" t="s">
        <v>557</v>
      </c>
      <c r="G17" s="721">
        <v>4</v>
      </c>
    </row>
    <row r="18" spans="1:7" ht="64.5" thickBot="1">
      <c r="A18" s="724"/>
      <c r="B18" s="726"/>
      <c r="C18" s="726"/>
      <c r="D18" s="724"/>
      <c r="E18" s="724"/>
      <c r="F18" s="653" t="s">
        <v>558</v>
      </c>
      <c r="G18" s="722"/>
    </row>
    <row r="19" spans="1:7" ht="102.95" customHeight="1" thickBot="1">
      <c r="A19" s="707" t="s">
        <v>559</v>
      </c>
      <c r="B19" s="651"/>
      <c r="C19" s="651" t="s">
        <v>540</v>
      </c>
      <c r="D19" s="653" t="s">
        <v>560</v>
      </c>
      <c r="E19" s="653"/>
      <c r="F19" s="653"/>
      <c r="G19" s="654"/>
    </row>
    <row r="20" spans="1:7" ht="90" thickBot="1">
      <c r="A20" s="707" t="s">
        <v>561</v>
      </c>
      <c r="B20" s="651" t="s">
        <v>540</v>
      </c>
      <c r="C20" s="651"/>
      <c r="D20" s="659" t="s">
        <v>562</v>
      </c>
      <c r="E20" s="653"/>
      <c r="F20" s="653" t="s">
        <v>563</v>
      </c>
      <c r="G20" s="654">
        <v>5</v>
      </c>
    </row>
    <row r="21" spans="1:7" ht="66.95" customHeight="1" thickBot="1">
      <c r="A21" s="707" t="s">
        <v>564</v>
      </c>
      <c r="B21" s="651" t="s">
        <v>540</v>
      </c>
      <c r="C21" s="651"/>
      <c r="D21" s="653"/>
      <c r="E21" s="653"/>
      <c r="F21" s="653" t="s">
        <v>565</v>
      </c>
      <c r="G21" s="654">
        <v>12</v>
      </c>
    </row>
    <row r="22" spans="1:7" ht="64.5" thickBot="1">
      <c r="A22" s="660" t="s">
        <v>566</v>
      </c>
      <c r="B22" s="651"/>
      <c r="C22" s="651"/>
      <c r="D22" s="653" t="s">
        <v>567</v>
      </c>
      <c r="E22" s="651"/>
      <c r="F22" s="653"/>
      <c r="G22" s="654">
        <v>19</v>
      </c>
    </row>
    <row r="23" spans="1:7" ht="13.5" thickBot="1">
      <c r="A23" s="707" t="s">
        <v>568</v>
      </c>
      <c r="B23" s="651"/>
      <c r="C23" s="651" t="s">
        <v>540</v>
      </c>
      <c r="D23" s="651"/>
      <c r="E23" s="651"/>
      <c r="F23" s="653" t="s">
        <v>569</v>
      </c>
      <c r="G23" s="654">
        <v>19</v>
      </c>
    </row>
    <row r="24" spans="1:7" ht="13.5" thickBot="1">
      <c r="A24" s="707" t="s">
        <v>570</v>
      </c>
      <c r="B24" s="651"/>
      <c r="C24" s="651" t="s">
        <v>540</v>
      </c>
      <c r="D24" s="651"/>
      <c r="E24" s="661"/>
      <c r="F24" s="653" t="s">
        <v>571</v>
      </c>
      <c r="G24" s="654">
        <v>19</v>
      </c>
    </row>
    <row r="25" spans="1:7" ht="13.5" thickBot="1">
      <c r="A25" s="707" t="s">
        <v>572</v>
      </c>
      <c r="B25" s="651"/>
      <c r="C25" s="651" t="s">
        <v>540</v>
      </c>
      <c r="D25" s="651"/>
      <c r="E25" s="661"/>
      <c r="F25" s="653" t="s">
        <v>573</v>
      </c>
      <c r="G25" s="654">
        <v>19</v>
      </c>
    </row>
    <row r="26" spans="1:7" ht="39" thickBot="1">
      <c r="A26" s="707" t="s">
        <v>574</v>
      </c>
      <c r="B26" s="651"/>
      <c r="C26" s="651" t="s">
        <v>540</v>
      </c>
      <c r="D26" s="651"/>
      <c r="E26" s="653" t="s">
        <v>575</v>
      </c>
      <c r="F26" s="653" t="s">
        <v>576</v>
      </c>
      <c r="G26" s="654">
        <v>19</v>
      </c>
    </row>
    <row r="27" spans="1:7" ht="13.5" thickBot="1">
      <c r="A27" s="707" t="s">
        <v>577</v>
      </c>
      <c r="B27" s="651"/>
      <c r="C27" s="651" t="s">
        <v>540</v>
      </c>
      <c r="D27" s="651"/>
      <c r="E27" s="651"/>
      <c r="F27" s="653" t="s">
        <v>578</v>
      </c>
      <c r="G27" s="654">
        <v>19</v>
      </c>
    </row>
    <row r="28" spans="1:7" ht="13.5" thickBot="1">
      <c r="A28" s="707" t="s">
        <v>579</v>
      </c>
      <c r="B28" s="651"/>
      <c r="C28" s="651" t="s">
        <v>540</v>
      </c>
      <c r="D28" s="651" t="s">
        <v>580</v>
      </c>
      <c r="E28" s="651"/>
      <c r="F28" s="653" t="s">
        <v>581</v>
      </c>
      <c r="G28" s="654">
        <v>17</v>
      </c>
    </row>
    <row r="29" spans="1:7" ht="13.5" thickBot="1">
      <c r="A29" s="707" t="s">
        <v>582</v>
      </c>
      <c r="B29" s="651"/>
      <c r="C29" s="651"/>
      <c r="D29" s="651"/>
      <c r="E29" s="651"/>
      <c r="F29" s="653" t="s">
        <v>583</v>
      </c>
      <c r="G29" s="654">
        <v>19</v>
      </c>
    </row>
    <row r="30" spans="1:7" ht="26.25" thickBot="1">
      <c r="A30" s="707" t="s">
        <v>584</v>
      </c>
      <c r="B30" s="651"/>
      <c r="C30" s="651" t="s">
        <v>540</v>
      </c>
      <c r="D30" s="662" t="s">
        <v>585</v>
      </c>
      <c r="E30" s="663" t="s">
        <v>586</v>
      </c>
      <c r="F30" s="657" t="s">
        <v>587</v>
      </c>
      <c r="G30" s="654">
        <v>19</v>
      </c>
    </row>
    <row r="31" spans="1:7" ht="13.5" thickBot="1">
      <c r="A31" s="707" t="s">
        <v>588</v>
      </c>
      <c r="B31" s="651"/>
      <c r="C31" s="651" t="s">
        <v>540</v>
      </c>
      <c r="D31" s="651"/>
      <c r="E31" s="651"/>
      <c r="F31" s="653" t="s">
        <v>589</v>
      </c>
      <c r="G31" s="654">
        <v>19</v>
      </c>
    </row>
    <row r="32" spans="1:7" ht="13.35" customHeight="1" thickBot="1">
      <c r="A32" s="707" t="s">
        <v>590</v>
      </c>
      <c r="B32" s="651"/>
      <c r="C32" s="651" t="s">
        <v>540</v>
      </c>
      <c r="D32" s="651"/>
      <c r="E32" s="651"/>
      <c r="F32" s="653" t="s">
        <v>591</v>
      </c>
      <c r="G32" s="654">
        <v>19</v>
      </c>
    </row>
    <row r="33" spans="1:7" ht="13.5" thickBot="1">
      <c r="A33" s="707" t="s">
        <v>592</v>
      </c>
      <c r="B33" s="651"/>
      <c r="C33" s="651" t="s">
        <v>540</v>
      </c>
      <c r="D33" s="651"/>
      <c r="E33" s="651"/>
      <c r="F33" s="653" t="s">
        <v>593</v>
      </c>
      <c r="G33" s="654">
        <v>19</v>
      </c>
    </row>
    <row r="34" spans="1:7" ht="13.35" customHeight="1" thickBot="1">
      <c r="A34" s="707" t="s">
        <v>594</v>
      </c>
      <c r="B34" s="651"/>
      <c r="C34" s="651"/>
      <c r="D34" s="651"/>
      <c r="E34" s="664"/>
      <c r="F34" s="653" t="s">
        <v>595</v>
      </c>
      <c r="G34" s="654">
        <v>19</v>
      </c>
    </row>
    <row r="35" spans="1:7" ht="13.5" thickBot="1">
      <c r="A35" s="707" t="s">
        <v>596</v>
      </c>
      <c r="B35" s="651"/>
      <c r="C35" s="651" t="s">
        <v>540</v>
      </c>
      <c r="D35" s="651"/>
      <c r="E35" s="651"/>
      <c r="F35" s="653" t="s">
        <v>597</v>
      </c>
      <c r="G35" s="654">
        <v>18</v>
      </c>
    </row>
    <row r="36" spans="1:7" ht="13.5" thickBot="1">
      <c r="A36" s="707" t="s">
        <v>598</v>
      </c>
      <c r="B36" s="651"/>
      <c r="C36" s="651" t="s">
        <v>540</v>
      </c>
      <c r="D36" s="651"/>
      <c r="E36" s="651"/>
      <c r="F36" s="653" t="s">
        <v>599</v>
      </c>
      <c r="G36" s="654">
        <v>19</v>
      </c>
    </row>
    <row r="37" spans="1:7" ht="51.75" thickBot="1">
      <c r="A37" s="707" t="s">
        <v>600</v>
      </c>
      <c r="B37" s="651"/>
      <c r="C37" s="651" t="s">
        <v>540</v>
      </c>
      <c r="D37" s="665" t="s">
        <v>601</v>
      </c>
      <c r="E37" s="651"/>
      <c r="F37" s="653" t="s">
        <v>602</v>
      </c>
      <c r="G37" s="654">
        <v>19</v>
      </c>
    </row>
    <row r="38" spans="1:7" ht="13.5" thickBot="1">
      <c r="A38" s="707" t="s">
        <v>603</v>
      </c>
      <c r="B38" s="651"/>
      <c r="C38" s="651" t="s">
        <v>540</v>
      </c>
      <c r="D38" s="651"/>
      <c r="E38" s="651"/>
      <c r="F38" s="653" t="s">
        <v>604</v>
      </c>
      <c r="G38" s="654">
        <v>19</v>
      </c>
    </row>
    <row r="39" spans="1:7" ht="51.75" thickBot="1">
      <c r="A39" s="707" t="s">
        <v>605</v>
      </c>
      <c r="B39" s="651"/>
      <c r="C39" s="651" t="s">
        <v>540</v>
      </c>
      <c r="D39" s="653" t="s">
        <v>606</v>
      </c>
      <c r="E39" s="653"/>
      <c r="F39" s="653" t="s">
        <v>607</v>
      </c>
      <c r="G39" s="654">
        <v>14</v>
      </c>
    </row>
    <row r="40" spans="1:7" ht="77.25" thickBot="1">
      <c r="A40" s="707" t="s">
        <v>608</v>
      </c>
      <c r="B40" s="651"/>
      <c r="C40" s="651" t="s">
        <v>540</v>
      </c>
      <c r="D40" s="653"/>
      <c r="E40" s="653"/>
      <c r="F40" s="653" t="s">
        <v>609</v>
      </c>
      <c r="G40" s="654">
        <v>15</v>
      </c>
    </row>
    <row r="41" spans="1:7" ht="39" thickBot="1">
      <c r="A41" s="707" t="s">
        <v>610</v>
      </c>
      <c r="B41" s="651"/>
      <c r="C41" s="651" t="s">
        <v>540</v>
      </c>
      <c r="D41" s="651"/>
      <c r="E41" s="651"/>
      <c r="F41" s="653" t="s">
        <v>611</v>
      </c>
      <c r="G41" s="654">
        <v>19</v>
      </c>
    </row>
    <row r="42" spans="1:7" ht="51.75" thickBot="1">
      <c r="A42" s="707" t="s">
        <v>612</v>
      </c>
      <c r="B42" s="651"/>
      <c r="C42" s="651" t="s">
        <v>540</v>
      </c>
      <c r="D42" s="665" t="s">
        <v>613</v>
      </c>
      <c r="E42" s="651"/>
      <c r="F42" s="653" t="s">
        <v>614</v>
      </c>
      <c r="G42" s="654">
        <v>15</v>
      </c>
    </row>
    <row r="43" spans="1:7" ht="13.5" thickBot="1">
      <c r="A43" s="707" t="s">
        <v>615</v>
      </c>
      <c r="B43" s="651"/>
      <c r="C43" s="651" t="s">
        <v>540</v>
      </c>
      <c r="D43" s="653"/>
      <c r="E43" s="664"/>
      <c r="F43" s="653" t="s">
        <v>616</v>
      </c>
      <c r="G43" s="654">
        <v>19</v>
      </c>
    </row>
    <row r="44" spans="1:7" ht="13.5" thickBot="1">
      <c r="A44" s="707" t="s">
        <v>245</v>
      </c>
      <c r="B44" s="651"/>
      <c r="C44" s="651" t="s">
        <v>540</v>
      </c>
      <c r="D44" s="653"/>
      <c r="E44" s="653"/>
      <c r="F44" s="653" t="s">
        <v>617</v>
      </c>
      <c r="G44" s="654">
        <v>18</v>
      </c>
    </row>
    <row r="45" spans="1:7" ht="13.5" thickBot="1">
      <c r="A45" s="707" t="s">
        <v>618</v>
      </c>
      <c r="B45" s="651"/>
      <c r="C45" s="651" t="s">
        <v>540</v>
      </c>
      <c r="D45" s="653"/>
      <c r="E45" s="653"/>
      <c r="F45" s="653" t="s">
        <v>619</v>
      </c>
      <c r="G45" s="654">
        <v>7</v>
      </c>
    </row>
    <row r="46" spans="1:7" ht="13.5" thickBot="1">
      <c r="A46" s="660" t="s">
        <v>620</v>
      </c>
      <c r="B46" s="666"/>
      <c r="C46" s="666"/>
      <c r="D46" s="653"/>
      <c r="E46" s="653"/>
      <c r="F46" s="653"/>
      <c r="G46" s="654"/>
    </row>
    <row r="47" spans="1:7" ht="39" thickBot="1">
      <c r="A47" s="707" t="s">
        <v>621</v>
      </c>
      <c r="B47" s="651" t="s">
        <v>540</v>
      </c>
      <c r="C47" s="653"/>
      <c r="D47" s="653" t="s">
        <v>622</v>
      </c>
      <c r="E47" s="653"/>
      <c r="F47" s="653" t="s">
        <v>623</v>
      </c>
      <c r="G47" s="654">
        <v>21</v>
      </c>
    </row>
    <row r="48" spans="1:7" ht="13.35" customHeight="1" thickBot="1">
      <c r="A48" s="707" t="s">
        <v>624</v>
      </c>
      <c r="B48" s="666"/>
      <c r="C48" s="651" t="s">
        <v>540</v>
      </c>
      <c r="D48" s="666"/>
      <c r="E48" s="666"/>
      <c r="F48" s="653" t="s">
        <v>625</v>
      </c>
      <c r="G48" s="654">
        <v>21</v>
      </c>
    </row>
    <row r="49" spans="1:7" ht="102.75" thickBot="1">
      <c r="A49" s="707" t="s">
        <v>626</v>
      </c>
      <c r="B49" s="651"/>
      <c r="C49" s="651" t="s">
        <v>540</v>
      </c>
      <c r="D49" s="653" t="s">
        <v>627</v>
      </c>
      <c r="E49" s="653"/>
      <c r="F49" s="653" t="s">
        <v>628</v>
      </c>
      <c r="G49" s="654">
        <v>23</v>
      </c>
    </row>
    <row r="50" spans="1:7" ht="64.5" thickBot="1">
      <c r="A50" s="707" t="s">
        <v>629</v>
      </c>
      <c r="B50" s="651"/>
      <c r="C50" s="651" t="s">
        <v>540</v>
      </c>
      <c r="D50" s="653"/>
      <c r="E50" s="653"/>
      <c r="F50" s="653" t="s">
        <v>630</v>
      </c>
      <c r="G50" s="654">
        <v>25</v>
      </c>
    </row>
    <row r="51" spans="1:7" ht="13.5" thickBot="1">
      <c r="A51" s="660" t="s">
        <v>631</v>
      </c>
      <c r="B51" s="651"/>
      <c r="C51" s="651"/>
      <c r="D51" s="651"/>
      <c r="E51" s="651"/>
      <c r="F51" s="653"/>
      <c r="G51" s="654"/>
    </row>
    <row r="52" spans="1:7" ht="13.5" thickBot="1">
      <c r="A52" s="707" t="s">
        <v>632</v>
      </c>
      <c r="B52" s="651"/>
      <c r="C52" s="651"/>
      <c r="D52" s="706" t="s">
        <v>633</v>
      </c>
      <c r="E52" s="706"/>
      <c r="F52" s="706"/>
      <c r="G52" s="667"/>
    </row>
    <row r="53" spans="1:7" ht="115.5" thickBot="1">
      <c r="A53" s="707" t="s">
        <v>634</v>
      </c>
      <c r="B53" s="651"/>
      <c r="C53" s="651" t="s">
        <v>540</v>
      </c>
      <c r="D53" s="653" t="s">
        <v>635</v>
      </c>
      <c r="E53" s="668"/>
      <c r="F53" s="669" t="s">
        <v>636</v>
      </c>
      <c r="G53" s="654">
        <v>21</v>
      </c>
    </row>
    <row r="54" spans="1:7" ht="153.75" thickBot="1">
      <c r="A54" s="670" t="s">
        <v>246</v>
      </c>
      <c r="B54" s="651"/>
      <c r="C54" s="651" t="s">
        <v>540</v>
      </c>
      <c r="D54" s="653" t="s">
        <v>637</v>
      </c>
      <c r="E54" s="653"/>
      <c r="F54" s="653" t="s">
        <v>638</v>
      </c>
      <c r="G54" s="654">
        <v>19</v>
      </c>
    </row>
    <row r="55" spans="1:7" ht="128.25" thickBot="1">
      <c r="A55" s="707" t="s">
        <v>242</v>
      </c>
      <c r="B55" s="651" t="s">
        <v>540</v>
      </c>
      <c r="C55" s="668"/>
      <c r="D55" s="653" t="s">
        <v>639</v>
      </c>
      <c r="E55" s="653"/>
      <c r="F55" s="653" t="s">
        <v>640</v>
      </c>
      <c r="G55" s="654">
        <v>15</v>
      </c>
    </row>
    <row r="56" spans="1:7" ht="108.6" customHeight="1" thickBot="1">
      <c r="A56" s="707" t="s">
        <v>641</v>
      </c>
      <c r="B56" s="666"/>
      <c r="C56" s="651" t="s">
        <v>540</v>
      </c>
      <c r="D56" s="666"/>
      <c r="E56" s="666"/>
      <c r="F56" s="653" t="s">
        <v>642</v>
      </c>
      <c r="G56" s="654">
        <v>15</v>
      </c>
    </row>
    <row r="57" spans="1:7" ht="90" thickBot="1">
      <c r="A57" s="707" t="s">
        <v>249</v>
      </c>
      <c r="B57" s="651" t="s">
        <v>540</v>
      </c>
      <c r="C57" s="651"/>
      <c r="D57" s="653"/>
      <c r="E57" s="653"/>
      <c r="F57" s="653" t="s">
        <v>643</v>
      </c>
      <c r="G57" s="654">
        <v>22</v>
      </c>
    </row>
    <row r="58" spans="1:7" ht="51">
      <c r="A58" s="733" t="s">
        <v>644</v>
      </c>
      <c r="B58" s="734"/>
      <c r="C58" s="734"/>
      <c r="D58" s="735"/>
      <c r="E58" s="723"/>
      <c r="F58" s="658" t="s">
        <v>645</v>
      </c>
      <c r="G58" s="721">
        <v>1</v>
      </c>
    </row>
    <row r="59" spans="1:7" ht="39" thickBot="1">
      <c r="A59" s="736"/>
      <c r="B59" s="737"/>
      <c r="C59" s="737"/>
      <c r="D59" s="738"/>
      <c r="E59" s="724"/>
      <c r="F59" s="653" t="s">
        <v>646</v>
      </c>
      <c r="G59" s="722"/>
    </row>
    <row r="60" spans="1:7" ht="13.5" thickBot="1">
      <c r="A60" s="707" t="s">
        <v>647</v>
      </c>
      <c r="B60" s="651" t="s">
        <v>540</v>
      </c>
      <c r="C60" s="651"/>
      <c r="D60" s="653"/>
      <c r="E60" s="653"/>
      <c r="F60" s="653" t="s">
        <v>648</v>
      </c>
      <c r="G60" s="654">
        <v>1</v>
      </c>
    </row>
    <row r="61" spans="1:7" ht="13.5" thickBot="1">
      <c r="A61" s="707" t="s">
        <v>649</v>
      </c>
      <c r="B61" s="651" t="s">
        <v>540</v>
      </c>
      <c r="C61" s="651"/>
      <c r="D61" s="653"/>
      <c r="E61" s="653"/>
      <c r="F61" s="653" t="s">
        <v>648</v>
      </c>
      <c r="G61" s="654">
        <v>1</v>
      </c>
    </row>
    <row r="62" spans="1:7" ht="13.5" thickBot="1">
      <c r="A62" s="707" t="s">
        <v>650</v>
      </c>
      <c r="B62" s="651" t="s">
        <v>540</v>
      </c>
      <c r="C62" s="651"/>
      <c r="D62" s="653"/>
      <c r="E62" s="653"/>
      <c r="F62" s="653" t="s">
        <v>648</v>
      </c>
      <c r="G62" s="654">
        <v>2</v>
      </c>
    </row>
    <row r="63" spans="1:7" ht="13.5" thickBot="1">
      <c r="A63" s="707" t="s">
        <v>651</v>
      </c>
      <c r="B63" s="651" t="s">
        <v>540</v>
      </c>
      <c r="C63" s="651"/>
      <c r="D63" s="653"/>
      <c r="E63" s="653"/>
      <c r="F63" s="653" t="s">
        <v>648</v>
      </c>
      <c r="G63" s="654">
        <v>1</v>
      </c>
    </row>
    <row r="64" spans="1:7" ht="13.5" thickBot="1">
      <c r="A64" s="707" t="s">
        <v>652</v>
      </c>
      <c r="B64" s="651"/>
      <c r="C64" s="651" t="s">
        <v>540</v>
      </c>
      <c r="D64" s="653"/>
      <c r="E64" s="653"/>
      <c r="F64" s="653" t="s">
        <v>653</v>
      </c>
      <c r="G64" s="654">
        <v>4</v>
      </c>
    </row>
    <row r="65" spans="1:7" ht="13.5" thickBot="1">
      <c r="A65" s="707" t="s">
        <v>654</v>
      </c>
      <c r="B65" s="651" t="s">
        <v>540</v>
      </c>
      <c r="C65" s="651"/>
      <c r="D65" s="653"/>
      <c r="E65" s="653"/>
      <c r="F65" s="653" t="s">
        <v>565</v>
      </c>
      <c r="G65" s="654">
        <v>12</v>
      </c>
    </row>
    <row r="66" spans="1:7" ht="13.5" thickBot="1">
      <c r="A66" s="707" t="s">
        <v>655</v>
      </c>
      <c r="B66" s="651" t="s">
        <v>540</v>
      </c>
      <c r="C66" s="651"/>
      <c r="D66" s="653"/>
      <c r="E66" s="653"/>
      <c r="F66" s="653" t="s">
        <v>653</v>
      </c>
      <c r="G66" s="654">
        <v>5</v>
      </c>
    </row>
    <row r="67" spans="1:7" ht="13.5" thickBot="1">
      <c r="A67" s="707" t="s">
        <v>656</v>
      </c>
      <c r="B67" s="651" t="s">
        <v>540</v>
      </c>
      <c r="C67" s="651"/>
      <c r="D67" s="653"/>
      <c r="E67" s="653"/>
      <c r="F67" s="653" t="s">
        <v>653</v>
      </c>
      <c r="G67" s="654">
        <v>5</v>
      </c>
    </row>
    <row r="68" spans="1:7" ht="51.75" thickBot="1">
      <c r="A68" s="707" t="s">
        <v>657</v>
      </c>
      <c r="B68" s="651" t="s">
        <v>540</v>
      </c>
      <c r="C68" s="651"/>
      <c r="D68" s="653"/>
      <c r="E68" s="653" t="s">
        <v>658</v>
      </c>
      <c r="F68" s="653" t="s">
        <v>659</v>
      </c>
      <c r="G68" s="654">
        <v>21</v>
      </c>
    </row>
    <row r="69" spans="1:7" ht="77.25" thickBot="1">
      <c r="A69" s="707" t="s">
        <v>660</v>
      </c>
      <c r="B69" s="651" t="s">
        <v>540</v>
      </c>
      <c r="C69" s="651"/>
      <c r="D69" s="653"/>
      <c r="E69" s="671" t="s">
        <v>661</v>
      </c>
      <c r="F69" s="653" t="s">
        <v>662</v>
      </c>
      <c r="G69" s="654">
        <v>3</v>
      </c>
    </row>
    <row r="70" spans="1:7" ht="102.75" thickBot="1">
      <c r="A70" s="707" t="s">
        <v>663</v>
      </c>
      <c r="B70" s="651" t="s">
        <v>540</v>
      </c>
      <c r="C70" s="651"/>
      <c r="D70" s="656" t="s">
        <v>664</v>
      </c>
      <c r="E70" s="671" t="s">
        <v>661</v>
      </c>
      <c r="F70" s="653" t="s">
        <v>665</v>
      </c>
      <c r="G70" s="654">
        <v>21</v>
      </c>
    </row>
    <row r="71" spans="1:7" ht="13.5" thickBot="1">
      <c r="A71" s="707" t="s">
        <v>666</v>
      </c>
      <c r="B71" s="651"/>
      <c r="C71" s="651" t="s">
        <v>540</v>
      </c>
      <c r="D71" s="653"/>
      <c r="E71" s="653"/>
      <c r="F71" s="653" t="s">
        <v>576</v>
      </c>
      <c r="G71" s="654">
        <v>25</v>
      </c>
    </row>
    <row r="72" spans="1:7" ht="51.75" thickBot="1">
      <c r="A72" s="707" t="s">
        <v>667</v>
      </c>
      <c r="B72" s="651" t="s">
        <v>540</v>
      </c>
      <c r="C72" s="651"/>
      <c r="D72" s="656" t="s">
        <v>668</v>
      </c>
      <c r="E72" s="658"/>
      <c r="F72" s="658" t="s">
        <v>669</v>
      </c>
      <c r="G72" s="654" t="s">
        <v>670</v>
      </c>
    </row>
    <row r="73" spans="1:7" ht="102.75" thickBot="1">
      <c r="A73" s="707" t="s">
        <v>671</v>
      </c>
      <c r="B73" s="651" t="s">
        <v>540</v>
      </c>
      <c r="C73" s="651"/>
      <c r="D73" s="665" t="s">
        <v>672</v>
      </c>
      <c r="E73" s="672"/>
      <c r="F73" s="673" t="s">
        <v>673</v>
      </c>
      <c r="G73" s="654">
        <v>5</v>
      </c>
    </row>
    <row r="74" spans="1:7" ht="128.25" thickBot="1">
      <c r="A74" s="707" t="s">
        <v>674</v>
      </c>
      <c r="B74" s="651" t="s">
        <v>540</v>
      </c>
      <c r="C74" s="651" t="s">
        <v>540</v>
      </c>
      <c r="D74" s="653" t="s">
        <v>675</v>
      </c>
      <c r="E74" s="674"/>
      <c r="F74" s="653" t="s">
        <v>676</v>
      </c>
      <c r="G74" s="654">
        <v>5</v>
      </c>
    </row>
    <row r="75" spans="1:7" ht="13.35" customHeight="1" thickBot="1">
      <c r="A75" s="707" t="s">
        <v>677</v>
      </c>
      <c r="B75" s="651" t="s">
        <v>540</v>
      </c>
      <c r="C75" s="651"/>
      <c r="D75" s="653"/>
      <c r="E75" s="671" t="s">
        <v>661</v>
      </c>
      <c r="F75" s="653" t="s">
        <v>678</v>
      </c>
      <c r="G75" s="654">
        <v>21</v>
      </c>
    </row>
    <row r="76" spans="1:7" ht="26.25" thickBot="1">
      <c r="A76" s="707" t="s">
        <v>679</v>
      </c>
      <c r="B76" s="651" t="s">
        <v>540</v>
      </c>
      <c r="C76" s="651"/>
      <c r="D76" s="675" t="s">
        <v>680</v>
      </c>
      <c r="E76" s="658"/>
      <c r="F76" s="658" t="s">
        <v>681</v>
      </c>
      <c r="G76" s="654">
        <v>12</v>
      </c>
    </row>
    <row r="77" spans="1:7" ht="115.5" thickBot="1">
      <c r="A77" s="707" t="s">
        <v>682</v>
      </c>
      <c r="B77" s="651" t="s">
        <v>540</v>
      </c>
      <c r="C77" s="651"/>
      <c r="D77" s="665" t="s">
        <v>683</v>
      </c>
      <c r="E77" s="672"/>
      <c r="F77" s="673" t="s">
        <v>684</v>
      </c>
      <c r="G77" s="654">
        <v>3</v>
      </c>
    </row>
    <row r="78" spans="1:7" ht="139.35" customHeight="1" thickBot="1">
      <c r="A78" s="660" t="s">
        <v>685</v>
      </c>
      <c r="B78" s="651"/>
      <c r="C78" s="651"/>
      <c r="D78" s="651"/>
      <c r="E78" s="676"/>
      <c r="F78" s="676"/>
      <c r="G78" s="654"/>
    </row>
    <row r="79" spans="1:7" ht="128.25" thickBot="1">
      <c r="A79" s="707" t="s">
        <v>686</v>
      </c>
      <c r="B79" s="651" t="s">
        <v>540</v>
      </c>
      <c r="C79" s="651"/>
      <c r="D79" s="653" t="s">
        <v>687</v>
      </c>
      <c r="E79" s="653"/>
      <c r="F79" s="653" t="s">
        <v>688</v>
      </c>
      <c r="G79" s="654">
        <v>13</v>
      </c>
    </row>
    <row r="80" spans="1:7" ht="12.6" customHeight="1">
      <c r="A80" s="723" t="s">
        <v>689</v>
      </c>
      <c r="B80" s="725"/>
      <c r="C80" s="725" t="s">
        <v>540</v>
      </c>
      <c r="D80" s="723" t="s">
        <v>690</v>
      </c>
      <c r="E80" s="723"/>
      <c r="F80" s="723" t="s">
        <v>691</v>
      </c>
      <c r="G80" s="721">
        <v>13</v>
      </c>
    </row>
    <row r="81" spans="1:7" ht="13.35" customHeight="1" thickBot="1">
      <c r="A81" s="724"/>
      <c r="B81" s="726"/>
      <c r="C81" s="726"/>
      <c r="D81" s="724"/>
      <c r="E81" s="724"/>
      <c r="F81" s="724"/>
      <c r="G81" s="722"/>
    </row>
    <row r="82" spans="1:7" ht="90" thickBot="1">
      <c r="A82" s="707" t="s">
        <v>692</v>
      </c>
      <c r="B82" s="651" t="s">
        <v>540</v>
      </c>
      <c r="C82" s="651"/>
      <c r="D82" s="653"/>
      <c r="E82" s="653"/>
      <c r="F82" s="653" t="s">
        <v>693</v>
      </c>
      <c r="G82" s="654">
        <v>5</v>
      </c>
    </row>
    <row r="83" spans="1:7" ht="13.5" thickBot="1">
      <c r="A83" s="707" t="s">
        <v>694</v>
      </c>
      <c r="B83" s="651"/>
      <c r="C83" s="651" t="s">
        <v>540</v>
      </c>
      <c r="D83" s="653"/>
      <c r="E83" s="653"/>
      <c r="F83" s="653" t="s">
        <v>695</v>
      </c>
      <c r="G83" s="654">
        <v>16</v>
      </c>
    </row>
    <row r="84" spans="1:7" ht="13.5" thickBot="1">
      <c r="A84" s="707" t="s">
        <v>696</v>
      </c>
      <c r="B84" s="651" t="s">
        <v>540</v>
      </c>
      <c r="C84" s="651"/>
      <c r="D84" s="653"/>
      <c r="E84" s="653"/>
      <c r="F84" s="653" t="s">
        <v>697</v>
      </c>
      <c r="G84" s="654">
        <v>5</v>
      </c>
    </row>
    <row r="85" spans="1:7" ht="90" thickBot="1">
      <c r="A85" s="707" t="s">
        <v>698</v>
      </c>
      <c r="B85" s="651" t="s">
        <v>540</v>
      </c>
      <c r="C85" s="651"/>
      <c r="D85" s="665" t="s">
        <v>699</v>
      </c>
      <c r="E85" s="653"/>
      <c r="F85" s="677" t="s">
        <v>700</v>
      </c>
      <c r="G85" s="654">
        <v>25</v>
      </c>
    </row>
    <row r="86" spans="1:7" ht="13.5" thickBot="1">
      <c r="A86" s="660" t="s">
        <v>701</v>
      </c>
      <c r="B86" s="651"/>
      <c r="C86" s="651"/>
      <c r="D86" s="651"/>
      <c r="E86" s="651"/>
      <c r="F86" s="653"/>
      <c r="G86" s="654"/>
    </row>
    <row r="87" spans="1:7" ht="39" thickBot="1">
      <c r="A87" s="707" t="s">
        <v>702</v>
      </c>
      <c r="B87" s="651" t="s">
        <v>540</v>
      </c>
      <c r="C87" s="651"/>
      <c r="D87" s="656" t="s">
        <v>703</v>
      </c>
      <c r="E87" s="653"/>
      <c r="F87" s="677" t="s">
        <v>704</v>
      </c>
      <c r="G87" s="654">
        <v>8</v>
      </c>
    </row>
    <row r="88" spans="1:7" ht="44.45" customHeight="1" thickBot="1">
      <c r="A88" s="707" t="s">
        <v>705</v>
      </c>
      <c r="B88" s="651" t="s">
        <v>540</v>
      </c>
      <c r="C88" s="651"/>
      <c r="D88" s="656" t="s">
        <v>706</v>
      </c>
      <c r="E88" s="653"/>
      <c r="F88" s="677" t="s">
        <v>707</v>
      </c>
      <c r="G88" s="654">
        <v>8</v>
      </c>
    </row>
    <row r="89" spans="1:7" ht="96" customHeight="1" thickBot="1">
      <c r="A89" s="707" t="s">
        <v>708</v>
      </c>
      <c r="B89" s="651" t="s">
        <v>540</v>
      </c>
      <c r="C89" s="651"/>
      <c r="D89" s="656" t="s">
        <v>709</v>
      </c>
      <c r="E89" s="653"/>
      <c r="F89" s="677" t="s">
        <v>710</v>
      </c>
      <c r="G89" s="654">
        <v>8</v>
      </c>
    </row>
    <row r="90" spans="1:7" ht="90" thickBot="1">
      <c r="A90" s="707" t="s">
        <v>247</v>
      </c>
      <c r="B90" s="651"/>
      <c r="C90" s="651" t="s">
        <v>540</v>
      </c>
      <c r="D90" s="656" t="s">
        <v>711</v>
      </c>
      <c r="E90" s="664"/>
      <c r="F90" s="677" t="s">
        <v>712</v>
      </c>
      <c r="G90" s="654">
        <v>20</v>
      </c>
    </row>
    <row r="91" spans="1:7" ht="26.25" thickBot="1">
      <c r="A91" s="707" t="s">
        <v>713</v>
      </c>
      <c r="B91" s="651"/>
      <c r="C91" s="651" t="s">
        <v>540</v>
      </c>
      <c r="D91" s="664"/>
      <c r="E91" s="653"/>
      <c r="F91" s="653" t="s">
        <v>714</v>
      </c>
      <c r="G91" s="654">
        <v>6</v>
      </c>
    </row>
    <row r="92" spans="1:7" ht="13.5" thickBot="1">
      <c r="A92" s="730" t="s">
        <v>715</v>
      </c>
      <c r="B92" s="731"/>
      <c r="C92" s="731"/>
      <c r="D92" s="732"/>
      <c r="E92" s="666"/>
      <c r="F92" s="653"/>
      <c r="G92" s="654"/>
    </row>
    <row r="93" spans="1:7" ht="26.25" thickBot="1">
      <c r="A93" s="707" t="s">
        <v>716</v>
      </c>
      <c r="B93" s="651"/>
      <c r="C93" s="651" t="s">
        <v>540</v>
      </c>
      <c r="D93" s="653"/>
      <c r="E93" s="653"/>
      <c r="F93" s="653" t="s">
        <v>717</v>
      </c>
      <c r="G93" s="654">
        <v>4</v>
      </c>
    </row>
    <row r="94" spans="1:7" ht="26.25" thickBot="1">
      <c r="A94" s="707" t="s">
        <v>718</v>
      </c>
      <c r="B94" s="651"/>
      <c r="C94" s="651" t="s">
        <v>540</v>
      </c>
      <c r="D94" s="653"/>
      <c r="E94" s="664"/>
      <c r="F94" s="653" t="s">
        <v>719</v>
      </c>
      <c r="G94" s="654">
        <v>4</v>
      </c>
    </row>
    <row r="95" spans="1:7" ht="13.5" thickBot="1">
      <c r="A95" s="707" t="s">
        <v>720</v>
      </c>
      <c r="B95" s="651"/>
      <c r="C95" s="651" t="s">
        <v>540</v>
      </c>
      <c r="D95" s="653"/>
      <c r="E95" s="653"/>
      <c r="F95" s="653" t="s">
        <v>721</v>
      </c>
      <c r="G95" s="654">
        <v>4</v>
      </c>
    </row>
    <row r="96" spans="1:7" ht="39" thickBot="1">
      <c r="A96" s="707" t="s">
        <v>722</v>
      </c>
      <c r="B96" s="651"/>
      <c r="C96" s="651" t="s">
        <v>540</v>
      </c>
      <c r="D96" s="656" t="s">
        <v>723</v>
      </c>
      <c r="E96" s="677"/>
      <c r="F96" s="677" t="s">
        <v>724</v>
      </c>
      <c r="G96" s="654">
        <v>4</v>
      </c>
    </row>
    <row r="97" spans="1:8" ht="64.5" thickBot="1">
      <c r="A97" s="707" t="s">
        <v>725</v>
      </c>
      <c r="B97" s="651"/>
      <c r="C97" s="651" t="s">
        <v>540</v>
      </c>
      <c r="D97" s="656" t="s">
        <v>726</v>
      </c>
      <c r="E97" s="677"/>
      <c r="F97" s="677" t="s">
        <v>727</v>
      </c>
      <c r="G97" s="654">
        <v>4</v>
      </c>
    </row>
    <row r="98" spans="1:8" ht="66.95" customHeight="1" thickBot="1">
      <c r="A98" s="707" t="s">
        <v>728</v>
      </c>
      <c r="B98" s="651"/>
      <c r="C98" s="651" t="s">
        <v>540</v>
      </c>
      <c r="D98" s="653"/>
      <c r="E98" s="653"/>
      <c r="F98" s="653" t="s">
        <v>729</v>
      </c>
      <c r="G98" s="654">
        <v>4</v>
      </c>
    </row>
    <row r="99" spans="1:8" ht="13.5" thickBot="1">
      <c r="A99" s="707" t="s">
        <v>730</v>
      </c>
      <c r="B99" s="651"/>
      <c r="C99" s="651" t="s">
        <v>540</v>
      </c>
      <c r="D99" s="653"/>
      <c r="E99" s="653"/>
      <c r="F99" s="653" t="s">
        <v>731</v>
      </c>
      <c r="G99" s="654">
        <v>4</v>
      </c>
    </row>
    <row r="100" spans="1:8" ht="13.5" thickBot="1">
      <c r="A100" s="707" t="s">
        <v>732</v>
      </c>
      <c r="B100" s="651"/>
      <c r="C100" s="651" t="s">
        <v>540</v>
      </c>
      <c r="D100" s="653"/>
      <c r="E100" s="664"/>
      <c r="F100" s="653" t="s">
        <v>733</v>
      </c>
      <c r="G100" s="654">
        <v>4</v>
      </c>
    </row>
    <row r="101" spans="1:8" ht="13.5" thickBot="1">
      <c r="A101" s="707" t="s">
        <v>734</v>
      </c>
      <c r="B101" s="651"/>
      <c r="C101" s="651" t="s">
        <v>540</v>
      </c>
      <c r="D101" s="653"/>
      <c r="E101" s="653"/>
      <c r="F101" s="653" t="s">
        <v>735</v>
      </c>
      <c r="G101" s="654">
        <v>4</v>
      </c>
    </row>
    <row r="102" spans="1:8" ht="13.5" thickBot="1">
      <c r="A102" s="707" t="s">
        <v>736</v>
      </c>
      <c r="B102" s="651"/>
      <c r="C102" s="651" t="s">
        <v>540</v>
      </c>
      <c r="D102" s="653"/>
      <c r="E102" s="653"/>
      <c r="F102" s="653" t="s">
        <v>737</v>
      </c>
      <c r="G102" s="654">
        <v>4</v>
      </c>
    </row>
    <row r="103" spans="1:8">
      <c r="A103" s="678"/>
      <c r="B103" s="308"/>
      <c r="C103" s="308"/>
      <c r="D103" s="678"/>
      <c r="E103" s="678"/>
      <c r="F103" s="678"/>
      <c r="G103" s="679"/>
    </row>
    <row r="104" spans="1:8" ht="23.25">
      <c r="A104" s="478" t="s">
        <v>738</v>
      </c>
      <c r="B104" s="564"/>
      <c r="C104" s="564"/>
      <c r="D104" s="564"/>
      <c r="E104" s="564"/>
      <c r="F104" s="564"/>
      <c r="G104" s="564"/>
    </row>
    <row r="105" spans="1:8">
      <c r="A105" s="574"/>
      <c r="B105" s="564"/>
      <c r="C105" s="564"/>
      <c r="D105" s="564"/>
      <c r="E105" s="564"/>
      <c r="F105" s="564"/>
      <c r="G105" s="564"/>
      <c r="H105"/>
    </row>
    <row r="106" spans="1:8">
      <c r="A106" s="575" t="s">
        <v>739</v>
      </c>
      <c r="B106" s="564"/>
      <c r="C106" s="564"/>
      <c r="D106" s="564"/>
      <c r="E106" s="564"/>
      <c r="F106" s="564"/>
      <c r="G106" s="564"/>
      <c r="H106"/>
    </row>
    <row r="107" spans="1:8">
      <c r="A107" s="576" t="s">
        <v>740</v>
      </c>
      <c r="B107" s="564"/>
      <c r="C107" s="564"/>
      <c r="D107" s="564"/>
      <c r="E107" s="564"/>
      <c r="F107" s="564"/>
      <c r="G107" s="564"/>
      <c r="H107"/>
    </row>
    <row r="108" spans="1:8">
      <c r="A108" s="577" t="s">
        <v>741</v>
      </c>
      <c r="B108" s="564"/>
      <c r="C108" s="564"/>
      <c r="D108" s="564"/>
      <c r="E108" s="564"/>
      <c r="F108" s="564"/>
      <c r="G108" s="564"/>
      <c r="H108"/>
    </row>
    <row r="109" spans="1:8">
      <c r="A109" s="577" t="s">
        <v>742</v>
      </c>
      <c r="B109" s="564"/>
      <c r="C109" s="564"/>
      <c r="D109" s="564"/>
      <c r="E109" s="564"/>
      <c r="F109" s="564"/>
      <c r="G109" s="564"/>
      <c r="H109"/>
    </row>
    <row r="110" spans="1:8">
      <c r="A110" s="578" t="s">
        <v>743</v>
      </c>
      <c r="B110" s="564"/>
      <c r="C110" s="564"/>
      <c r="D110" s="564"/>
      <c r="E110" s="564"/>
      <c r="F110" s="564"/>
      <c r="G110" s="564"/>
      <c r="H110"/>
    </row>
    <row r="111" spans="1:8">
      <c r="A111" s="578" t="s">
        <v>744</v>
      </c>
      <c r="B111" s="564"/>
      <c r="C111" s="564"/>
      <c r="D111" s="564"/>
      <c r="E111" s="564"/>
      <c r="F111" s="564"/>
      <c r="G111" s="564"/>
      <c r="H111"/>
    </row>
    <row r="112" spans="1:8">
      <c r="A112" s="578" t="s">
        <v>745</v>
      </c>
      <c r="B112" s="564"/>
      <c r="C112" s="564"/>
      <c r="D112" s="564"/>
      <c r="E112" s="564"/>
      <c r="F112" s="564"/>
      <c r="G112" s="564"/>
      <c r="H112"/>
    </row>
    <row r="113" spans="1:8">
      <c r="A113" s="579" t="s">
        <v>746</v>
      </c>
      <c r="B113" s="564"/>
      <c r="C113" s="564"/>
      <c r="D113" s="564"/>
      <c r="E113" s="564"/>
      <c r="F113" s="564"/>
      <c r="G113" s="564"/>
      <c r="H113"/>
    </row>
    <row r="114" spans="1:8">
      <c r="B114" s="564"/>
      <c r="C114" s="564"/>
      <c r="D114" s="564"/>
      <c r="E114" s="564"/>
      <c r="F114" s="564"/>
      <c r="G114" s="564"/>
      <c r="H114"/>
    </row>
    <row r="115" spans="1:8">
      <c r="A115" s="580" t="s">
        <v>747</v>
      </c>
      <c r="B115" s="581" t="s">
        <v>748</v>
      </c>
      <c r="C115" s="581" t="s">
        <v>749</v>
      </c>
      <c r="D115" s="581" t="s">
        <v>750</v>
      </c>
      <c r="E115" s="581" t="s">
        <v>751</v>
      </c>
      <c r="F115" s="564"/>
      <c r="G115" s="564"/>
      <c r="H115"/>
    </row>
    <row r="116" spans="1:8">
      <c r="A116" s="582" t="s">
        <v>752</v>
      </c>
      <c r="B116" s="583" t="s">
        <v>753</v>
      </c>
      <c r="C116" s="584" t="s">
        <v>332</v>
      </c>
      <c r="D116" s="583">
        <v>19890101</v>
      </c>
      <c r="E116" s="583">
        <v>19960101</v>
      </c>
      <c r="F116" s="564"/>
      <c r="G116" s="564"/>
      <c r="H116"/>
    </row>
    <row r="117" spans="1:8">
      <c r="A117" s="582" t="s">
        <v>754</v>
      </c>
      <c r="B117" s="583" t="s">
        <v>755</v>
      </c>
      <c r="C117" s="584" t="s">
        <v>756</v>
      </c>
      <c r="D117" s="583">
        <v>19960101</v>
      </c>
      <c r="E117" s="583">
        <v>20030401</v>
      </c>
      <c r="F117" s="564"/>
      <c r="G117" s="564"/>
      <c r="H117"/>
    </row>
    <row r="118" spans="1:8">
      <c r="A118" s="582" t="s">
        <v>757</v>
      </c>
      <c r="B118" s="583" t="s">
        <v>758</v>
      </c>
      <c r="C118" s="584" t="s">
        <v>332</v>
      </c>
      <c r="D118" s="583">
        <v>19900101</v>
      </c>
      <c r="E118" s="583">
        <v>19970101</v>
      </c>
      <c r="F118" s="564"/>
      <c r="G118" s="564"/>
      <c r="H118"/>
    </row>
    <row r="119" spans="1:8">
      <c r="A119" s="582" t="s">
        <v>759</v>
      </c>
      <c r="B119" s="583" t="s">
        <v>760</v>
      </c>
      <c r="C119" s="584" t="s">
        <v>347</v>
      </c>
      <c r="D119" s="583">
        <v>20080101</v>
      </c>
      <c r="E119" s="583">
        <v>20080101</v>
      </c>
      <c r="F119" s="564"/>
      <c r="G119" s="564"/>
      <c r="H119"/>
    </row>
    <row r="120" spans="1:8">
      <c r="A120" s="582" t="s">
        <v>761</v>
      </c>
      <c r="B120" s="583" t="s">
        <v>762</v>
      </c>
      <c r="C120" s="584" t="s">
        <v>347</v>
      </c>
      <c r="D120" s="583">
        <v>19990101</v>
      </c>
      <c r="E120" s="583">
        <v>19990101</v>
      </c>
      <c r="F120" s="564"/>
      <c r="G120" s="564"/>
      <c r="H120"/>
    </row>
    <row r="121" spans="1:8" ht="25.5">
      <c r="A121" s="582" t="s">
        <v>763</v>
      </c>
      <c r="B121" s="583" t="s">
        <v>764</v>
      </c>
      <c r="C121" s="584" t="s">
        <v>756</v>
      </c>
      <c r="D121" s="583">
        <v>20100101</v>
      </c>
      <c r="E121" s="583">
        <v>20100101</v>
      </c>
      <c r="F121" s="564"/>
      <c r="G121" s="564"/>
      <c r="H121"/>
    </row>
    <row r="122" spans="1:8">
      <c r="A122" s="582" t="s">
        <v>765</v>
      </c>
      <c r="B122" s="583" t="s">
        <v>766</v>
      </c>
      <c r="C122" s="584" t="s">
        <v>756</v>
      </c>
      <c r="D122" s="583">
        <v>20030101</v>
      </c>
      <c r="E122" s="583">
        <v>20030101</v>
      </c>
      <c r="F122" s="564"/>
      <c r="G122" s="564"/>
      <c r="H122"/>
    </row>
    <row r="123" spans="1:8">
      <c r="A123" s="582" t="s">
        <v>767</v>
      </c>
      <c r="B123" s="583" t="s">
        <v>768</v>
      </c>
      <c r="C123" s="584" t="s">
        <v>756</v>
      </c>
      <c r="D123" s="583">
        <v>20030101</v>
      </c>
      <c r="E123" s="583">
        <v>20030101</v>
      </c>
      <c r="F123" s="564"/>
      <c r="G123" s="564"/>
      <c r="H123"/>
    </row>
    <row r="124" spans="1:8">
      <c r="A124" s="582" t="s">
        <v>769</v>
      </c>
      <c r="B124" s="583" t="s">
        <v>770</v>
      </c>
      <c r="C124" s="584" t="s">
        <v>756</v>
      </c>
      <c r="D124" s="583">
        <v>20030101</v>
      </c>
      <c r="E124" s="583">
        <v>20030101</v>
      </c>
      <c r="F124" s="564"/>
      <c r="G124" s="564"/>
      <c r="H124"/>
    </row>
    <row r="125" spans="1:8">
      <c r="A125" s="582" t="s">
        <v>771</v>
      </c>
      <c r="B125" s="583" t="s">
        <v>772</v>
      </c>
      <c r="C125" s="584" t="s">
        <v>756</v>
      </c>
      <c r="D125" s="583">
        <v>20030101</v>
      </c>
      <c r="E125" s="583">
        <v>20030101</v>
      </c>
      <c r="F125" s="564"/>
      <c r="G125" s="564"/>
      <c r="H125"/>
    </row>
    <row r="126" spans="1:8" ht="25.5">
      <c r="A126" s="582" t="s">
        <v>773</v>
      </c>
      <c r="B126" s="583" t="s">
        <v>774</v>
      </c>
      <c r="C126" s="584" t="s">
        <v>332</v>
      </c>
      <c r="D126" s="583">
        <v>20100101</v>
      </c>
      <c r="E126" s="583">
        <v>20150101</v>
      </c>
      <c r="F126" s="564"/>
      <c r="G126" s="564"/>
      <c r="H126"/>
    </row>
    <row r="127" spans="1:8">
      <c r="A127" s="582" t="s">
        <v>775</v>
      </c>
      <c r="B127" s="583" t="s">
        <v>776</v>
      </c>
      <c r="C127" s="584" t="s">
        <v>332</v>
      </c>
      <c r="D127" s="583">
        <v>19860101</v>
      </c>
      <c r="E127" s="583">
        <v>20030101</v>
      </c>
      <c r="F127" s="564"/>
      <c r="G127" s="564"/>
      <c r="H127"/>
    </row>
    <row r="128" spans="1:8">
      <c r="A128" s="582" t="s">
        <v>777</v>
      </c>
      <c r="B128" s="583" t="s">
        <v>778</v>
      </c>
      <c r="C128" s="584" t="s">
        <v>332</v>
      </c>
      <c r="D128" s="583">
        <v>19860101</v>
      </c>
      <c r="E128" s="583">
        <v>20030101</v>
      </c>
      <c r="F128" s="564"/>
      <c r="G128" s="564"/>
      <c r="H128"/>
    </row>
    <row r="129" spans="1:8">
      <c r="A129" s="582" t="s">
        <v>779</v>
      </c>
      <c r="B129" s="583" t="s">
        <v>780</v>
      </c>
      <c r="C129" s="584" t="s">
        <v>332</v>
      </c>
      <c r="D129" s="583">
        <v>19860101</v>
      </c>
      <c r="E129" s="583">
        <v>20030101</v>
      </c>
      <c r="F129" s="564"/>
      <c r="G129" s="564"/>
      <c r="H129"/>
    </row>
    <row r="130" spans="1:8">
      <c r="A130" s="582" t="s">
        <v>781</v>
      </c>
      <c r="B130" s="583" t="s">
        <v>782</v>
      </c>
      <c r="C130" s="584" t="s">
        <v>332</v>
      </c>
      <c r="D130" s="583">
        <v>19860101</v>
      </c>
      <c r="E130" s="583">
        <v>20030101</v>
      </c>
      <c r="F130" s="564"/>
      <c r="G130" s="564"/>
      <c r="H130"/>
    </row>
    <row r="131" spans="1:8">
      <c r="A131" s="582" t="s">
        <v>783</v>
      </c>
      <c r="B131" s="583" t="s">
        <v>784</v>
      </c>
      <c r="C131" s="584" t="s">
        <v>332</v>
      </c>
      <c r="D131" s="583">
        <v>20050101</v>
      </c>
      <c r="E131" s="583">
        <v>20050101</v>
      </c>
      <c r="F131" s="564"/>
      <c r="G131" s="564"/>
      <c r="H131"/>
    </row>
    <row r="132" spans="1:8">
      <c r="A132" s="582" t="s">
        <v>785</v>
      </c>
      <c r="B132" s="583" t="s">
        <v>786</v>
      </c>
      <c r="C132" s="584" t="s">
        <v>332</v>
      </c>
      <c r="D132" s="583">
        <v>19860101</v>
      </c>
      <c r="E132" s="583">
        <v>20050101</v>
      </c>
      <c r="F132" s="564"/>
      <c r="G132" s="564"/>
      <c r="H132"/>
    </row>
    <row r="133" spans="1:8" ht="25.5">
      <c r="A133" s="582" t="s">
        <v>787</v>
      </c>
      <c r="B133" s="583" t="s">
        <v>788</v>
      </c>
      <c r="C133" s="584" t="s">
        <v>756</v>
      </c>
      <c r="D133" s="583">
        <v>20140101</v>
      </c>
      <c r="E133" s="583">
        <v>20140101</v>
      </c>
      <c r="F133" s="564"/>
      <c r="G133" s="564"/>
      <c r="H133"/>
    </row>
    <row r="134" spans="1:8" ht="25.5">
      <c r="A134" s="582" t="s">
        <v>789</v>
      </c>
      <c r="B134" s="583" t="s">
        <v>790</v>
      </c>
      <c r="C134" s="584" t="s">
        <v>756</v>
      </c>
      <c r="D134" s="585"/>
      <c r="E134" s="585"/>
      <c r="F134" s="564"/>
      <c r="G134" s="564"/>
      <c r="H134"/>
    </row>
    <row r="135" spans="1:8" ht="38.25">
      <c r="A135" s="582" t="s">
        <v>791</v>
      </c>
      <c r="B135" s="583" t="s">
        <v>792</v>
      </c>
      <c r="C135" s="584" t="s">
        <v>756</v>
      </c>
      <c r="D135" s="583">
        <v>20110101</v>
      </c>
      <c r="E135" s="583">
        <v>20110101</v>
      </c>
      <c r="F135" s="564"/>
      <c r="G135" s="564"/>
      <c r="H135"/>
    </row>
    <row r="136" spans="1:8">
      <c r="A136" s="582" t="s">
        <v>793</v>
      </c>
      <c r="B136" s="583" t="s">
        <v>794</v>
      </c>
      <c r="C136" s="584" t="s">
        <v>756</v>
      </c>
      <c r="D136" s="583">
        <v>19820101</v>
      </c>
      <c r="E136" s="583">
        <v>20010701</v>
      </c>
      <c r="F136" s="564"/>
      <c r="G136" s="564"/>
      <c r="H136"/>
    </row>
    <row r="137" spans="1:8">
      <c r="A137" s="582" t="s">
        <v>795</v>
      </c>
      <c r="B137" s="583" t="s">
        <v>796</v>
      </c>
      <c r="C137" s="584" t="s">
        <v>332</v>
      </c>
      <c r="D137" s="583">
        <v>19960101</v>
      </c>
      <c r="E137" s="583">
        <v>19960101</v>
      </c>
      <c r="F137" s="564"/>
      <c r="G137" s="564"/>
      <c r="H137"/>
    </row>
    <row r="138" spans="1:8">
      <c r="A138" s="582" t="s">
        <v>797</v>
      </c>
      <c r="B138" s="583" t="s">
        <v>798</v>
      </c>
      <c r="C138" s="584" t="s">
        <v>756</v>
      </c>
      <c r="D138" s="583">
        <v>19820101</v>
      </c>
      <c r="E138" s="583">
        <v>20030101</v>
      </c>
      <c r="F138" s="564"/>
      <c r="G138" s="564"/>
      <c r="H138"/>
    </row>
    <row r="139" spans="1:8">
      <c r="A139" s="582" t="s">
        <v>799</v>
      </c>
      <c r="B139" s="583" t="s">
        <v>800</v>
      </c>
      <c r="C139" s="584" t="s">
        <v>756</v>
      </c>
      <c r="D139" s="583">
        <v>19840101</v>
      </c>
      <c r="E139" s="583">
        <v>20030101</v>
      </c>
      <c r="F139" s="564"/>
      <c r="G139" s="564"/>
      <c r="H139"/>
    </row>
    <row r="140" spans="1:8">
      <c r="A140" s="582" t="s">
        <v>801</v>
      </c>
      <c r="B140" s="583" t="s">
        <v>802</v>
      </c>
      <c r="C140" s="584" t="s">
        <v>347</v>
      </c>
      <c r="D140" s="583">
        <v>19900101</v>
      </c>
      <c r="E140" s="583">
        <v>20140101</v>
      </c>
      <c r="F140" s="564"/>
      <c r="G140" s="564"/>
      <c r="H140"/>
    </row>
    <row r="141" spans="1:8" ht="28.5" customHeight="1">
      <c r="A141" s="582" t="s">
        <v>803</v>
      </c>
      <c r="B141" s="583" t="s">
        <v>804</v>
      </c>
      <c r="C141" s="584" t="s">
        <v>347</v>
      </c>
      <c r="D141" s="583">
        <v>19900101</v>
      </c>
      <c r="E141" s="583">
        <v>20140101</v>
      </c>
      <c r="F141" s="564"/>
      <c r="G141" s="564"/>
      <c r="H141"/>
    </row>
    <row r="142" spans="1:8">
      <c r="A142" s="582" t="s">
        <v>805</v>
      </c>
      <c r="B142" s="583" t="s">
        <v>806</v>
      </c>
      <c r="C142" s="584" t="s">
        <v>347</v>
      </c>
      <c r="D142" s="583">
        <v>19900101</v>
      </c>
      <c r="E142" s="583">
        <v>20140101</v>
      </c>
      <c r="F142" s="564"/>
      <c r="G142" s="564"/>
      <c r="H142"/>
    </row>
    <row r="143" spans="1:8" ht="25.5">
      <c r="A143" s="582" t="s">
        <v>807</v>
      </c>
      <c r="B143" s="583" t="s">
        <v>808</v>
      </c>
      <c r="C143" s="584" t="s">
        <v>332</v>
      </c>
      <c r="D143" s="583">
        <v>19910101</v>
      </c>
      <c r="E143" s="583">
        <v>19970101</v>
      </c>
      <c r="F143" s="564"/>
      <c r="G143" s="564"/>
      <c r="H143"/>
    </row>
    <row r="144" spans="1:8">
      <c r="A144" s="582" t="s">
        <v>809</v>
      </c>
      <c r="B144" s="583" t="s">
        <v>810</v>
      </c>
      <c r="C144" s="584" t="s">
        <v>332</v>
      </c>
      <c r="D144" s="583">
        <v>19860101</v>
      </c>
      <c r="E144" s="583">
        <v>20030101</v>
      </c>
      <c r="F144" s="564"/>
      <c r="G144" s="564"/>
      <c r="H144"/>
    </row>
    <row r="145" spans="1:8" ht="25.5">
      <c r="A145" s="582" t="s">
        <v>811</v>
      </c>
      <c r="B145" s="583" t="s">
        <v>812</v>
      </c>
      <c r="C145" s="584" t="s">
        <v>332</v>
      </c>
      <c r="D145" s="583">
        <v>20020101</v>
      </c>
      <c r="E145" s="583">
        <v>20020701</v>
      </c>
      <c r="F145" s="564"/>
      <c r="G145" s="564"/>
      <c r="H145"/>
    </row>
    <row r="146" spans="1:8">
      <c r="A146" s="582" t="s">
        <v>813</v>
      </c>
      <c r="B146" s="583" t="s">
        <v>814</v>
      </c>
      <c r="C146" s="584" t="s">
        <v>347</v>
      </c>
      <c r="D146" s="583">
        <v>20080101</v>
      </c>
      <c r="E146" s="583">
        <v>20080101</v>
      </c>
      <c r="F146" s="564"/>
      <c r="G146" s="564"/>
      <c r="H146"/>
    </row>
    <row r="147" spans="1:8">
      <c r="A147" s="582" t="s">
        <v>815</v>
      </c>
      <c r="B147" s="583" t="s">
        <v>816</v>
      </c>
      <c r="C147" s="584" t="s">
        <v>332</v>
      </c>
      <c r="D147" s="583">
        <v>20060101</v>
      </c>
      <c r="E147" s="583">
        <v>20110101</v>
      </c>
      <c r="F147" s="564"/>
      <c r="G147" s="564"/>
      <c r="H147"/>
    </row>
    <row r="148" spans="1:8">
      <c r="A148" s="582" t="s">
        <v>817</v>
      </c>
      <c r="B148" s="583" t="s">
        <v>818</v>
      </c>
      <c r="C148" s="584" t="s">
        <v>332</v>
      </c>
      <c r="D148" s="583">
        <v>20060101</v>
      </c>
      <c r="E148" s="583">
        <v>20110101</v>
      </c>
      <c r="F148" s="564"/>
      <c r="G148" s="564"/>
      <c r="H148"/>
    </row>
    <row r="149" spans="1:8">
      <c r="A149" s="582" t="s">
        <v>819</v>
      </c>
      <c r="B149" s="583" t="s">
        <v>820</v>
      </c>
      <c r="C149" s="584" t="s">
        <v>332</v>
      </c>
      <c r="D149" s="583">
        <v>20060101</v>
      </c>
      <c r="E149" s="583">
        <v>20110101</v>
      </c>
      <c r="F149" s="564"/>
      <c r="G149" s="564"/>
      <c r="H149"/>
    </row>
    <row r="150" spans="1:8">
      <c r="A150" s="582" t="s">
        <v>821</v>
      </c>
      <c r="B150" s="583" t="s">
        <v>822</v>
      </c>
      <c r="C150" s="584" t="s">
        <v>332</v>
      </c>
      <c r="D150" s="583">
        <v>20060101</v>
      </c>
      <c r="E150" s="583">
        <v>20110101</v>
      </c>
      <c r="F150" s="564"/>
      <c r="G150" s="564"/>
      <c r="H150"/>
    </row>
    <row r="151" spans="1:8" ht="25.5">
      <c r="A151" s="582" t="s">
        <v>823</v>
      </c>
      <c r="B151" s="583" t="s">
        <v>824</v>
      </c>
      <c r="C151" s="584" t="s">
        <v>332</v>
      </c>
      <c r="D151" s="583">
        <v>20060101</v>
      </c>
      <c r="E151" s="583">
        <v>20110101</v>
      </c>
      <c r="F151" s="564"/>
      <c r="G151" s="564"/>
      <c r="H151"/>
    </row>
    <row r="152" spans="1:8" ht="25.5">
      <c r="A152" s="582" t="s">
        <v>825</v>
      </c>
      <c r="B152" s="583" t="s">
        <v>826</v>
      </c>
      <c r="C152" s="584" t="s">
        <v>332</v>
      </c>
      <c r="D152" s="583">
        <v>20060101</v>
      </c>
      <c r="E152" s="583">
        <v>20110101</v>
      </c>
      <c r="F152" s="564"/>
      <c r="G152" s="564"/>
      <c r="H152"/>
    </row>
    <row r="153" spans="1:8" ht="25.5">
      <c r="A153" s="582" t="s">
        <v>827</v>
      </c>
      <c r="B153" s="583" t="s">
        <v>828</v>
      </c>
      <c r="C153" s="584" t="s">
        <v>332</v>
      </c>
      <c r="D153" s="583">
        <v>20060101</v>
      </c>
      <c r="E153" s="583">
        <v>20110101</v>
      </c>
      <c r="F153" s="564"/>
      <c r="G153" s="564"/>
      <c r="H153"/>
    </row>
    <row r="154" spans="1:8">
      <c r="A154" s="582" t="s">
        <v>829</v>
      </c>
      <c r="B154" s="583" t="s">
        <v>830</v>
      </c>
      <c r="C154" s="584" t="s">
        <v>332</v>
      </c>
      <c r="D154" s="583">
        <v>20060101</v>
      </c>
      <c r="E154" s="583">
        <v>20110101</v>
      </c>
      <c r="F154" s="564"/>
      <c r="G154" s="564"/>
      <c r="H154"/>
    </row>
    <row r="155" spans="1:8">
      <c r="A155" s="582" t="s">
        <v>831</v>
      </c>
      <c r="B155" s="583" t="s">
        <v>832</v>
      </c>
      <c r="C155" s="584" t="s">
        <v>332</v>
      </c>
      <c r="D155" s="583">
        <v>20060101</v>
      </c>
      <c r="E155" s="583">
        <v>20110101</v>
      </c>
      <c r="F155" s="564"/>
      <c r="G155" s="564"/>
      <c r="H155"/>
    </row>
    <row r="156" spans="1:8">
      <c r="A156" s="582" t="s">
        <v>833</v>
      </c>
      <c r="B156" s="583" t="s">
        <v>834</v>
      </c>
      <c r="C156" s="584" t="s">
        <v>332</v>
      </c>
      <c r="D156" s="583">
        <v>20060101</v>
      </c>
      <c r="E156" s="583">
        <v>20110101</v>
      </c>
      <c r="F156" s="564"/>
      <c r="G156" s="564"/>
      <c r="H156"/>
    </row>
    <row r="157" spans="1:8">
      <c r="A157" s="582" t="s">
        <v>835</v>
      </c>
      <c r="B157" s="583" t="s">
        <v>836</v>
      </c>
      <c r="C157" s="584" t="s">
        <v>332</v>
      </c>
      <c r="D157" s="583">
        <v>20060101</v>
      </c>
      <c r="E157" s="583">
        <v>20110101</v>
      </c>
      <c r="F157" s="564"/>
      <c r="G157" s="564"/>
      <c r="H157"/>
    </row>
    <row r="158" spans="1:8">
      <c r="A158" s="582" t="s">
        <v>837</v>
      </c>
      <c r="B158" s="583" t="s">
        <v>838</v>
      </c>
      <c r="C158" s="584" t="s">
        <v>332</v>
      </c>
      <c r="D158" s="583">
        <v>20060101</v>
      </c>
      <c r="E158" s="583">
        <v>20110101</v>
      </c>
      <c r="F158" s="564"/>
      <c r="G158" s="564"/>
      <c r="H158"/>
    </row>
    <row r="159" spans="1:8" ht="25.5">
      <c r="A159" s="582" t="s">
        <v>839</v>
      </c>
      <c r="B159" s="583" t="s">
        <v>840</v>
      </c>
      <c r="C159" s="584" t="s">
        <v>756</v>
      </c>
      <c r="D159" s="583">
        <v>20050101</v>
      </c>
      <c r="E159" s="583">
        <v>20050101</v>
      </c>
      <c r="F159" s="564"/>
      <c r="G159" s="564"/>
      <c r="H159"/>
    </row>
    <row r="160" spans="1:8" ht="25.5">
      <c r="A160" s="582" t="s">
        <v>841</v>
      </c>
      <c r="B160" s="583" t="s">
        <v>842</v>
      </c>
      <c r="C160" s="584" t="s">
        <v>756</v>
      </c>
      <c r="D160" s="583">
        <v>20050101</v>
      </c>
      <c r="E160" s="583">
        <v>20050101</v>
      </c>
      <c r="F160" s="564"/>
      <c r="G160" s="564"/>
      <c r="H160"/>
    </row>
    <row r="161" spans="1:8" ht="25.5">
      <c r="A161" s="582" t="s">
        <v>843</v>
      </c>
      <c r="B161" s="583" t="s">
        <v>844</v>
      </c>
      <c r="C161" s="584" t="s">
        <v>756</v>
      </c>
      <c r="D161" s="583">
        <v>20050101</v>
      </c>
      <c r="E161" s="583">
        <v>20050101</v>
      </c>
      <c r="F161" s="564"/>
      <c r="G161" s="564"/>
      <c r="H161"/>
    </row>
    <row r="162" spans="1:8">
      <c r="A162" s="582" t="s">
        <v>845</v>
      </c>
      <c r="B162" s="583" t="s">
        <v>846</v>
      </c>
      <c r="C162" s="584" t="s">
        <v>332</v>
      </c>
      <c r="D162" s="583">
        <v>19860101</v>
      </c>
      <c r="E162" s="583">
        <v>20020101</v>
      </c>
      <c r="F162" s="564"/>
      <c r="G162" s="564"/>
      <c r="H162"/>
    </row>
    <row r="163" spans="1:8" ht="25.5">
      <c r="A163" s="582" t="s">
        <v>847</v>
      </c>
      <c r="B163" s="583" t="s">
        <v>848</v>
      </c>
      <c r="C163" s="584" t="s">
        <v>347</v>
      </c>
      <c r="D163" s="583">
        <v>20120101</v>
      </c>
      <c r="E163" s="583">
        <v>20150101</v>
      </c>
      <c r="F163" s="564"/>
      <c r="G163" s="564"/>
      <c r="H163"/>
    </row>
    <row r="164" spans="1:8" ht="25.5">
      <c r="A164" s="582" t="s">
        <v>849</v>
      </c>
      <c r="B164" s="583" t="s">
        <v>850</v>
      </c>
      <c r="C164" s="584" t="s">
        <v>332</v>
      </c>
      <c r="D164" s="583">
        <v>20110101</v>
      </c>
      <c r="E164" s="583">
        <v>20110101</v>
      </c>
      <c r="F164" s="564"/>
      <c r="G164" s="564"/>
      <c r="H164"/>
    </row>
    <row r="165" spans="1:8" ht="25.5">
      <c r="A165" s="582" t="s">
        <v>851</v>
      </c>
      <c r="B165" s="583" t="s">
        <v>852</v>
      </c>
      <c r="C165" s="584" t="s">
        <v>347</v>
      </c>
      <c r="D165" s="583">
        <v>20080101</v>
      </c>
      <c r="E165" s="583">
        <v>20150101</v>
      </c>
      <c r="F165" s="564"/>
      <c r="G165" s="564"/>
      <c r="H165"/>
    </row>
    <row r="166" spans="1:8">
      <c r="A166" s="582" t="s">
        <v>853</v>
      </c>
      <c r="B166" s="583" t="s">
        <v>854</v>
      </c>
      <c r="C166" s="584" t="s">
        <v>332</v>
      </c>
      <c r="D166" s="583">
        <v>20060101</v>
      </c>
      <c r="E166" s="583">
        <v>20060101</v>
      </c>
      <c r="F166" s="564"/>
      <c r="G166" s="564"/>
      <c r="H166"/>
    </row>
    <row r="167" spans="1:8" ht="38.25">
      <c r="A167" s="582" t="s">
        <v>855</v>
      </c>
      <c r="B167" s="583" t="s">
        <v>856</v>
      </c>
      <c r="C167" s="584" t="s">
        <v>347</v>
      </c>
      <c r="D167" s="583">
        <v>20080101</v>
      </c>
      <c r="E167" s="583">
        <v>20080101</v>
      </c>
      <c r="F167" s="564"/>
      <c r="G167" s="564"/>
      <c r="H167"/>
    </row>
    <row r="168" spans="1:8" ht="25.5">
      <c r="A168" s="582" t="s">
        <v>857</v>
      </c>
      <c r="B168" s="583" t="s">
        <v>858</v>
      </c>
      <c r="C168" s="584" t="s">
        <v>347</v>
      </c>
      <c r="D168" s="583">
        <v>20080101</v>
      </c>
      <c r="E168" s="583">
        <v>20080101</v>
      </c>
      <c r="F168" s="564"/>
      <c r="G168" s="564"/>
      <c r="H168"/>
    </row>
    <row r="169" spans="1:8" ht="25.5">
      <c r="A169" s="582" t="s">
        <v>859</v>
      </c>
      <c r="B169" s="583" t="s">
        <v>860</v>
      </c>
      <c r="C169" s="584" t="s">
        <v>347</v>
      </c>
      <c r="D169" s="583">
        <v>20080101</v>
      </c>
      <c r="E169" s="583">
        <v>20080101</v>
      </c>
      <c r="F169" s="564"/>
      <c r="G169" s="564"/>
      <c r="H169"/>
    </row>
    <row r="170" spans="1:8" ht="38.25">
      <c r="A170" s="582" t="s">
        <v>861</v>
      </c>
      <c r="B170" s="583" t="s">
        <v>862</v>
      </c>
      <c r="C170" s="584" t="s">
        <v>347</v>
      </c>
      <c r="D170" s="583">
        <v>20070101</v>
      </c>
      <c r="E170" s="583">
        <v>20150101</v>
      </c>
      <c r="F170" s="564"/>
      <c r="G170" s="564"/>
      <c r="H170"/>
    </row>
    <row r="171" spans="1:8">
      <c r="A171" s="582" t="s">
        <v>863</v>
      </c>
      <c r="B171" s="583" t="s">
        <v>864</v>
      </c>
      <c r="C171" s="584" t="s">
        <v>347</v>
      </c>
      <c r="D171" s="583">
        <v>20040101</v>
      </c>
      <c r="E171" s="583">
        <v>20040101</v>
      </c>
      <c r="F171" s="564"/>
      <c r="G171" s="564"/>
      <c r="H171"/>
    </row>
    <row r="172" spans="1:8" ht="70.5" customHeight="1">
      <c r="A172" s="582" t="s">
        <v>865</v>
      </c>
      <c r="B172" s="583" t="s">
        <v>866</v>
      </c>
      <c r="C172" s="584" t="s">
        <v>347</v>
      </c>
      <c r="D172" s="583">
        <v>20060101</v>
      </c>
      <c r="E172" s="583">
        <v>20060101</v>
      </c>
      <c r="F172" s="564"/>
      <c r="G172" s="564"/>
      <c r="H172"/>
    </row>
    <row r="173" spans="1:8">
      <c r="A173" s="582" t="s">
        <v>867</v>
      </c>
      <c r="B173" s="583" t="s">
        <v>868</v>
      </c>
      <c r="C173" s="584" t="s">
        <v>347</v>
      </c>
      <c r="D173" s="583">
        <v>20060101</v>
      </c>
      <c r="E173" s="583">
        <v>20060101</v>
      </c>
      <c r="F173" s="564"/>
      <c r="G173" s="564"/>
      <c r="H173"/>
    </row>
    <row r="174" spans="1:8">
      <c r="A174" s="582" t="s">
        <v>869</v>
      </c>
      <c r="B174" s="583" t="s">
        <v>870</v>
      </c>
      <c r="C174" s="584" t="s">
        <v>347</v>
      </c>
      <c r="D174" s="583">
        <v>20080101</v>
      </c>
      <c r="E174" s="583">
        <v>20080101</v>
      </c>
      <c r="F174" s="564"/>
      <c r="G174" s="564"/>
      <c r="H174"/>
    </row>
    <row r="175" spans="1:8">
      <c r="A175" s="582" t="s">
        <v>871</v>
      </c>
      <c r="B175" s="583" t="s">
        <v>872</v>
      </c>
      <c r="C175" s="584" t="s">
        <v>332</v>
      </c>
      <c r="D175" s="583">
        <v>19930101</v>
      </c>
      <c r="E175" s="583">
        <v>19960101</v>
      </c>
      <c r="F175" s="564"/>
      <c r="G175" s="564"/>
      <c r="H175"/>
    </row>
    <row r="176" spans="1:8">
      <c r="A176" s="582" t="s">
        <v>873</v>
      </c>
      <c r="B176" s="583" t="s">
        <v>874</v>
      </c>
      <c r="C176" s="584" t="s">
        <v>332</v>
      </c>
      <c r="D176" s="583">
        <v>20030101</v>
      </c>
      <c r="E176" s="583">
        <v>20050101</v>
      </c>
      <c r="F176" s="564"/>
      <c r="G176" s="564"/>
      <c r="H176"/>
    </row>
    <row r="177" spans="1:8">
      <c r="A177" s="582" t="s">
        <v>875</v>
      </c>
      <c r="B177" s="583" t="s">
        <v>876</v>
      </c>
      <c r="C177" s="584" t="s">
        <v>347</v>
      </c>
      <c r="D177" s="583">
        <v>20060101</v>
      </c>
      <c r="E177" s="583">
        <v>20060101</v>
      </c>
      <c r="F177" s="564"/>
      <c r="G177" s="564"/>
      <c r="H177"/>
    </row>
    <row r="178" spans="1:8">
      <c r="A178" s="582" t="s">
        <v>877</v>
      </c>
      <c r="B178" s="583" t="s">
        <v>878</v>
      </c>
      <c r="C178" s="584" t="s">
        <v>332</v>
      </c>
      <c r="D178" s="583">
        <v>20030101</v>
      </c>
      <c r="E178" s="583">
        <v>20050101</v>
      </c>
      <c r="F178" s="564"/>
      <c r="G178" s="564"/>
      <c r="H178"/>
    </row>
    <row r="179" spans="1:8" ht="38.25">
      <c r="A179" s="582" t="s">
        <v>879</v>
      </c>
      <c r="B179" s="583" t="s">
        <v>880</v>
      </c>
      <c r="C179" s="584" t="s">
        <v>332</v>
      </c>
      <c r="D179" s="583">
        <v>20020101</v>
      </c>
      <c r="E179" s="583">
        <v>20020701</v>
      </c>
      <c r="F179" s="564"/>
      <c r="G179" s="564"/>
      <c r="H179"/>
    </row>
    <row r="180" spans="1:8" ht="25.5">
      <c r="A180" s="582" t="s">
        <v>881</v>
      </c>
      <c r="B180" s="583" t="s">
        <v>882</v>
      </c>
      <c r="C180" s="584" t="s">
        <v>332</v>
      </c>
      <c r="D180" s="583">
        <v>20020101</v>
      </c>
      <c r="E180" s="583">
        <v>20020701</v>
      </c>
      <c r="F180" s="564"/>
      <c r="G180" s="564"/>
      <c r="H180"/>
    </row>
    <row r="181" spans="1:8">
      <c r="A181" s="582" t="s">
        <v>883</v>
      </c>
      <c r="B181" s="583" t="s">
        <v>884</v>
      </c>
      <c r="C181" s="584" t="s">
        <v>332</v>
      </c>
      <c r="D181" s="583">
        <v>20040101</v>
      </c>
      <c r="E181" s="583">
        <v>20060101</v>
      </c>
      <c r="F181" s="564"/>
      <c r="G181" s="564"/>
      <c r="H181"/>
    </row>
    <row r="182" spans="1:8">
      <c r="A182" s="582" t="s">
        <v>885</v>
      </c>
      <c r="B182" s="583" t="s">
        <v>886</v>
      </c>
      <c r="C182" s="584" t="s">
        <v>332</v>
      </c>
      <c r="D182" s="583">
        <v>19860101</v>
      </c>
      <c r="E182" s="583">
        <v>19960101</v>
      </c>
      <c r="F182" s="564"/>
      <c r="G182" s="564"/>
      <c r="H182"/>
    </row>
    <row r="183" spans="1:8">
      <c r="A183" s="582" t="s">
        <v>887</v>
      </c>
      <c r="B183" s="583" t="s">
        <v>888</v>
      </c>
      <c r="C183" s="584" t="s">
        <v>332</v>
      </c>
      <c r="D183" s="583">
        <v>19860101</v>
      </c>
      <c r="E183" s="583">
        <v>19960101</v>
      </c>
      <c r="F183" s="564"/>
      <c r="G183" s="564"/>
      <c r="H183"/>
    </row>
    <row r="184" spans="1:8">
      <c r="A184" s="582" t="s">
        <v>889</v>
      </c>
      <c r="B184" s="583" t="s">
        <v>890</v>
      </c>
      <c r="C184" s="584" t="s">
        <v>332</v>
      </c>
      <c r="D184" s="583">
        <v>19860101</v>
      </c>
      <c r="E184" s="583">
        <v>19960101</v>
      </c>
      <c r="F184" s="564"/>
      <c r="G184" s="564"/>
      <c r="H184"/>
    </row>
    <row r="185" spans="1:8">
      <c r="A185" s="582" t="s">
        <v>891</v>
      </c>
      <c r="B185" s="583" t="s">
        <v>892</v>
      </c>
      <c r="C185" s="584" t="s">
        <v>332</v>
      </c>
      <c r="D185" s="583">
        <v>19860101</v>
      </c>
      <c r="E185" s="583">
        <v>19960101</v>
      </c>
      <c r="F185" s="564"/>
      <c r="G185" s="564"/>
      <c r="H185"/>
    </row>
    <row r="186" spans="1:8">
      <c r="A186" s="582" t="s">
        <v>893</v>
      </c>
      <c r="B186" s="583" t="s">
        <v>894</v>
      </c>
      <c r="C186" s="584" t="s">
        <v>332</v>
      </c>
      <c r="D186" s="583">
        <v>19860101</v>
      </c>
      <c r="E186" s="583">
        <v>19960101</v>
      </c>
      <c r="F186" s="564"/>
      <c r="G186" s="564"/>
      <c r="H186"/>
    </row>
    <row r="187" spans="1:8" ht="25.5">
      <c r="A187" s="582" t="s">
        <v>895</v>
      </c>
      <c r="B187" s="583" t="s">
        <v>896</v>
      </c>
      <c r="C187" s="584" t="s">
        <v>332</v>
      </c>
      <c r="D187" s="583">
        <v>19860101</v>
      </c>
      <c r="E187" s="583">
        <v>19930101</v>
      </c>
      <c r="F187" s="564"/>
      <c r="G187" s="564"/>
      <c r="H187"/>
    </row>
    <row r="188" spans="1:8">
      <c r="A188" s="582" t="s">
        <v>897</v>
      </c>
      <c r="B188" s="583" t="s">
        <v>898</v>
      </c>
      <c r="C188" s="584" t="s">
        <v>332</v>
      </c>
      <c r="D188" s="583">
        <v>19860101</v>
      </c>
      <c r="E188" s="583">
        <v>19890101</v>
      </c>
      <c r="F188" s="564"/>
      <c r="G188" s="564"/>
      <c r="H188"/>
    </row>
    <row r="189" spans="1:8">
      <c r="A189" s="582" t="s">
        <v>899</v>
      </c>
      <c r="B189" s="583" t="s">
        <v>900</v>
      </c>
      <c r="C189" s="584" t="s">
        <v>332</v>
      </c>
      <c r="D189" s="583">
        <v>19860101</v>
      </c>
      <c r="E189" s="583">
        <v>19890101</v>
      </c>
      <c r="F189" s="564"/>
      <c r="G189" s="564"/>
      <c r="H189"/>
    </row>
    <row r="190" spans="1:8">
      <c r="A190" s="582" t="s">
        <v>901</v>
      </c>
      <c r="B190" s="583" t="s">
        <v>902</v>
      </c>
      <c r="C190" s="584" t="s">
        <v>332</v>
      </c>
      <c r="D190" s="583">
        <v>19860101</v>
      </c>
      <c r="E190" s="583">
        <v>19970101</v>
      </c>
      <c r="F190" s="564"/>
      <c r="G190" s="564"/>
      <c r="H190"/>
    </row>
    <row r="191" spans="1:8" ht="25.5">
      <c r="A191" s="582" t="s">
        <v>903</v>
      </c>
      <c r="B191" s="583" t="s">
        <v>904</v>
      </c>
      <c r="C191" s="584" t="s">
        <v>332</v>
      </c>
      <c r="D191" s="583">
        <v>20110101</v>
      </c>
      <c r="E191" s="583">
        <v>20110101</v>
      </c>
      <c r="F191" s="564"/>
      <c r="G191" s="564"/>
      <c r="H191"/>
    </row>
    <row r="192" spans="1:8">
      <c r="A192" s="582" t="s">
        <v>905</v>
      </c>
      <c r="B192" s="583" t="s">
        <v>906</v>
      </c>
      <c r="C192" s="584" t="s">
        <v>756</v>
      </c>
      <c r="D192" s="583">
        <v>19900101</v>
      </c>
      <c r="E192" s="583">
        <v>20140101</v>
      </c>
      <c r="F192" s="564"/>
      <c r="G192" s="564"/>
      <c r="H192"/>
    </row>
    <row r="193" spans="1:8">
      <c r="A193" s="582" t="s">
        <v>907</v>
      </c>
      <c r="B193" s="583" t="s">
        <v>908</v>
      </c>
      <c r="C193" s="584" t="s">
        <v>756</v>
      </c>
      <c r="D193" s="583">
        <v>19900101</v>
      </c>
      <c r="E193" s="583">
        <v>20140101</v>
      </c>
      <c r="F193" s="564"/>
      <c r="G193" s="564"/>
      <c r="H193"/>
    </row>
    <row r="194" spans="1:8" ht="25.5">
      <c r="A194" s="582" t="s">
        <v>909</v>
      </c>
      <c r="B194" s="583" t="s">
        <v>910</v>
      </c>
      <c r="C194" s="584" t="s">
        <v>332</v>
      </c>
      <c r="D194" s="583">
        <v>20020101</v>
      </c>
      <c r="E194" s="583">
        <v>20020701</v>
      </c>
      <c r="F194" s="564"/>
      <c r="G194" s="564"/>
      <c r="H194"/>
    </row>
    <row r="195" spans="1:8">
      <c r="A195" s="582" t="s">
        <v>911</v>
      </c>
      <c r="B195" s="583" t="s">
        <v>912</v>
      </c>
      <c r="C195" s="584" t="s">
        <v>332</v>
      </c>
      <c r="D195" s="583">
        <v>19860101</v>
      </c>
      <c r="E195" s="583">
        <v>20050101</v>
      </c>
      <c r="F195" s="564"/>
      <c r="G195" s="564"/>
      <c r="H195"/>
    </row>
    <row r="196" spans="1:8" ht="25.5">
      <c r="A196" s="582" t="s">
        <v>913</v>
      </c>
      <c r="B196" s="583" t="s">
        <v>914</v>
      </c>
      <c r="C196" s="584" t="s">
        <v>332</v>
      </c>
      <c r="D196" s="583">
        <v>20040101</v>
      </c>
      <c r="E196" s="583">
        <v>20120101</v>
      </c>
      <c r="F196" s="564"/>
      <c r="G196" s="564"/>
      <c r="H196"/>
    </row>
    <row r="197" spans="1:8" ht="38.25">
      <c r="A197" s="582" t="s">
        <v>915</v>
      </c>
      <c r="B197" s="583" t="s">
        <v>916</v>
      </c>
      <c r="C197" s="584" t="s">
        <v>332</v>
      </c>
      <c r="D197" s="583">
        <v>20040101</v>
      </c>
      <c r="E197" s="583">
        <v>20120101</v>
      </c>
      <c r="F197" s="564"/>
      <c r="G197" s="564"/>
      <c r="H197"/>
    </row>
    <row r="198" spans="1:8" ht="25.5">
      <c r="A198" s="582" t="s">
        <v>917</v>
      </c>
      <c r="B198" s="583" t="s">
        <v>918</v>
      </c>
      <c r="C198" s="584" t="s">
        <v>332</v>
      </c>
      <c r="D198" s="583">
        <v>20060101</v>
      </c>
      <c r="E198" s="583">
        <v>20120101</v>
      </c>
      <c r="F198" s="564"/>
      <c r="G198" s="564"/>
      <c r="H198"/>
    </row>
    <row r="199" spans="1:8" ht="25.5">
      <c r="A199" s="582" t="s">
        <v>919</v>
      </c>
      <c r="B199" s="583" t="s">
        <v>920</v>
      </c>
      <c r="C199" s="584" t="s">
        <v>332</v>
      </c>
      <c r="D199" s="583">
        <v>20060101</v>
      </c>
      <c r="E199" s="583">
        <v>20120101</v>
      </c>
      <c r="F199" s="564"/>
      <c r="G199" s="564"/>
      <c r="H199"/>
    </row>
    <row r="200" spans="1:8">
      <c r="A200" s="582" t="s">
        <v>921</v>
      </c>
      <c r="B200" s="583" t="s">
        <v>922</v>
      </c>
      <c r="C200" s="584" t="s">
        <v>756</v>
      </c>
      <c r="D200" s="585"/>
      <c r="E200" s="585"/>
      <c r="F200" s="564"/>
      <c r="G200" s="564"/>
      <c r="H200"/>
    </row>
    <row r="201" spans="1:8" ht="25.5">
      <c r="A201" s="582" t="s">
        <v>923</v>
      </c>
      <c r="B201" s="583" t="s">
        <v>924</v>
      </c>
      <c r="C201" s="584" t="s">
        <v>332</v>
      </c>
      <c r="D201" s="583">
        <v>20070101</v>
      </c>
      <c r="E201" s="583">
        <v>20070101</v>
      </c>
      <c r="F201" s="564"/>
      <c r="G201" s="564"/>
      <c r="H201"/>
    </row>
    <row r="202" spans="1:8">
      <c r="A202" s="582" t="s">
        <v>925</v>
      </c>
      <c r="B202" s="583" t="s">
        <v>926</v>
      </c>
      <c r="C202" s="584" t="s">
        <v>756</v>
      </c>
      <c r="D202" s="583">
        <v>19860101</v>
      </c>
      <c r="E202" s="583">
        <v>20010401</v>
      </c>
      <c r="F202" s="564"/>
      <c r="G202" s="564"/>
      <c r="H202"/>
    </row>
    <row r="203" spans="1:8" ht="25.5">
      <c r="A203" s="582" t="s">
        <v>927</v>
      </c>
      <c r="B203" s="583" t="s">
        <v>928</v>
      </c>
      <c r="C203" s="584" t="s">
        <v>756</v>
      </c>
      <c r="D203" s="583">
        <v>19860101</v>
      </c>
      <c r="E203" s="583">
        <v>20010401</v>
      </c>
      <c r="F203" s="564"/>
      <c r="G203" s="564"/>
      <c r="H203"/>
    </row>
    <row r="204" spans="1:8" ht="25.5">
      <c r="A204" s="582" t="s">
        <v>929</v>
      </c>
      <c r="B204" s="583" t="s">
        <v>930</v>
      </c>
      <c r="C204" s="584" t="s">
        <v>756</v>
      </c>
      <c r="D204" s="583">
        <v>19860101</v>
      </c>
      <c r="E204" s="583">
        <v>20010401</v>
      </c>
      <c r="F204" s="564"/>
      <c r="G204" s="564"/>
      <c r="H204"/>
    </row>
    <row r="205" spans="1:8" ht="25.5">
      <c r="A205" s="582" t="s">
        <v>931</v>
      </c>
      <c r="B205" s="583" t="s">
        <v>932</v>
      </c>
      <c r="C205" s="584" t="s">
        <v>756</v>
      </c>
      <c r="D205" s="583">
        <v>19860101</v>
      </c>
      <c r="E205" s="583">
        <v>20010401</v>
      </c>
      <c r="F205" s="564"/>
      <c r="G205" s="564"/>
      <c r="H205"/>
    </row>
    <row r="206" spans="1:8" ht="25.5">
      <c r="A206" s="582" t="s">
        <v>933</v>
      </c>
      <c r="B206" s="583" t="s">
        <v>934</v>
      </c>
      <c r="C206" s="584" t="s">
        <v>756</v>
      </c>
      <c r="D206" s="583">
        <v>19860101</v>
      </c>
      <c r="E206" s="583">
        <v>20010401</v>
      </c>
      <c r="F206" s="564"/>
      <c r="G206" s="564"/>
      <c r="H206"/>
    </row>
    <row r="207" spans="1:8" ht="25.5">
      <c r="A207" s="582" t="s">
        <v>935</v>
      </c>
      <c r="B207" s="583" t="s">
        <v>936</v>
      </c>
      <c r="C207" s="584" t="s">
        <v>756</v>
      </c>
      <c r="D207" s="583">
        <v>19860101</v>
      </c>
      <c r="E207" s="583">
        <v>20010401</v>
      </c>
      <c r="F207" s="564"/>
      <c r="G207" s="564"/>
      <c r="H207"/>
    </row>
    <row r="208" spans="1:8" ht="25.5">
      <c r="A208" s="582" t="s">
        <v>937</v>
      </c>
      <c r="B208" s="583" t="s">
        <v>938</v>
      </c>
      <c r="C208" s="584" t="s">
        <v>756</v>
      </c>
      <c r="D208" s="583">
        <v>19860101</v>
      </c>
      <c r="E208" s="583">
        <v>20010401</v>
      </c>
      <c r="F208" s="564"/>
      <c r="G208" s="564"/>
      <c r="H208"/>
    </row>
    <row r="209" spans="1:8" ht="25.5">
      <c r="A209" s="582" t="s">
        <v>939</v>
      </c>
      <c r="B209" s="583" t="s">
        <v>940</v>
      </c>
      <c r="C209" s="584" t="s">
        <v>756</v>
      </c>
      <c r="D209" s="583">
        <v>19860101</v>
      </c>
      <c r="E209" s="583">
        <v>20010401</v>
      </c>
      <c r="F209" s="564"/>
      <c r="G209" s="564"/>
      <c r="H209"/>
    </row>
    <row r="210" spans="1:8" ht="25.5">
      <c r="A210" s="582" t="s">
        <v>941</v>
      </c>
      <c r="B210" s="583" t="s">
        <v>942</v>
      </c>
      <c r="C210" s="584" t="s">
        <v>756</v>
      </c>
      <c r="D210" s="583">
        <v>19860101</v>
      </c>
      <c r="E210" s="583">
        <v>20010401</v>
      </c>
      <c r="F210" s="564"/>
      <c r="G210" s="564"/>
      <c r="H210"/>
    </row>
    <row r="211" spans="1:8" ht="25.5">
      <c r="A211" s="582" t="s">
        <v>943</v>
      </c>
      <c r="B211" s="583" t="s">
        <v>944</v>
      </c>
      <c r="C211" s="584" t="s">
        <v>756</v>
      </c>
      <c r="D211" s="583">
        <v>19860101</v>
      </c>
      <c r="E211" s="583">
        <v>20010401</v>
      </c>
      <c r="F211" s="564"/>
      <c r="G211" s="564"/>
      <c r="H211"/>
    </row>
    <row r="212" spans="1:8" ht="25.5">
      <c r="A212" s="582" t="s">
        <v>945</v>
      </c>
      <c r="B212" s="583" t="s">
        <v>946</v>
      </c>
      <c r="C212" s="584" t="s">
        <v>756</v>
      </c>
      <c r="D212" s="583">
        <v>19860101</v>
      </c>
      <c r="E212" s="583">
        <v>20010401</v>
      </c>
      <c r="F212" s="564"/>
      <c r="G212" s="564"/>
      <c r="H212"/>
    </row>
    <row r="213" spans="1:8">
      <c r="A213" s="582" t="s">
        <v>947</v>
      </c>
      <c r="B213" s="583" t="s">
        <v>948</v>
      </c>
      <c r="C213" s="584" t="s">
        <v>332</v>
      </c>
      <c r="D213" s="583">
        <v>19860101</v>
      </c>
      <c r="E213" s="583">
        <v>19960101</v>
      </c>
      <c r="F213" s="564"/>
      <c r="G213" s="564"/>
      <c r="H213"/>
    </row>
    <row r="214" spans="1:8" ht="25.5">
      <c r="A214" s="582" t="s">
        <v>949</v>
      </c>
      <c r="B214" s="583" t="s">
        <v>950</v>
      </c>
      <c r="C214" s="584" t="s">
        <v>332</v>
      </c>
      <c r="D214" s="585"/>
      <c r="E214" s="585"/>
      <c r="F214" s="564"/>
      <c r="G214" s="564"/>
      <c r="H214"/>
    </row>
    <row r="215" spans="1:8">
      <c r="A215" s="582" t="s">
        <v>951</v>
      </c>
      <c r="B215" s="583" t="s">
        <v>952</v>
      </c>
      <c r="C215" s="584" t="s">
        <v>332</v>
      </c>
      <c r="D215" s="585"/>
      <c r="E215" s="585"/>
      <c r="F215" s="564"/>
      <c r="G215" s="564"/>
      <c r="H215"/>
    </row>
    <row r="216" spans="1:8" ht="25.5">
      <c r="A216" s="582" t="s">
        <v>953</v>
      </c>
      <c r="B216" s="583" t="s">
        <v>954</v>
      </c>
      <c r="C216" s="584" t="s">
        <v>756</v>
      </c>
      <c r="D216" s="583">
        <v>20050101</v>
      </c>
      <c r="E216" s="583">
        <v>20050101</v>
      </c>
      <c r="F216" s="564"/>
      <c r="G216" s="564"/>
      <c r="H216"/>
    </row>
    <row r="217" spans="1:8" ht="70.5" customHeight="1">
      <c r="A217" s="582" t="s">
        <v>955</v>
      </c>
      <c r="B217" s="583" t="s">
        <v>956</v>
      </c>
      <c r="C217" s="584" t="s">
        <v>756</v>
      </c>
      <c r="D217" s="583">
        <v>20050101</v>
      </c>
      <c r="E217" s="583">
        <v>20050101</v>
      </c>
      <c r="F217" s="564"/>
      <c r="G217" s="564"/>
      <c r="H217"/>
    </row>
    <row r="218" spans="1:8" ht="25.5">
      <c r="A218" s="582" t="s">
        <v>957</v>
      </c>
      <c r="B218" s="583" t="s">
        <v>958</v>
      </c>
      <c r="C218" s="584" t="s">
        <v>756</v>
      </c>
      <c r="D218" s="583">
        <v>20050101</v>
      </c>
      <c r="E218" s="583">
        <v>20050101</v>
      </c>
      <c r="F218" s="564"/>
      <c r="G218" s="564"/>
      <c r="H218"/>
    </row>
    <row r="219" spans="1:8">
      <c r="A219" s="582" t="s">
        <v>959</v>
      </c>
      <c r="B219" s="583" t="s">
        <v>960</v>
      </c>
      <c r="C219" s="584" t="s">
        <v>332</v>
      </c>
      <c r="D219" s="585"/>
      <c r="E219" s="585"/>
      <c r="F219" s="564"/>
      <c r="G219" s="564"/>
      <c r="H219"/>
    </row>
    <row r="220" spans="1:8">
      <c r="A220" s="582" t="s">
        <v>961</v>
      </c>
      <c r="B220" s="583" t="s">
        <v>962</v>
      </c>
      <c r="C220" s="584" t="s">
        <v>332</v>
      </c>
      <c r="D220" s="585"/>
      <c r="E220" s="585"/>
      <c r="F220" s="564"/>
      <c r="G220" s="564"/>
      <c r="H220"/>
    </row>
    <row r="221" spans="1:8">
      <c r="A221" s="582" t="s">
        <v>963</v>
      </c>
      <c r="B221" s="583" t="s">
        <v>964</v>
      </c>
      <c r="C221" s="584" t="s">
        <v>332</v>
      </c>
      <c r="D221" s="585"/>
      <c r="E221" s="585"/>
      <c r="F221" s="564"/>
      <c r="G221" s="564"/>
      <c r="H221"/>
    </row>
    <row r="222" spans="1:8">
      <c r="A222" s="582" t="s">
        <v>965</v>
      </c>
      <c r="B222" s="583" t="s">
        <v>966</v>
      </c>
      <c r="C222" s="584" t="s">
        <v>332</v>
      </c>
      <c r="D222" s="585"/>
      <c r="E222" s="585"/>
      <c r="F222" s="564"/>
      <c r="G222" s="564"/>
      <c r="H222"/>
    </row>
    <row r="223" spans="1:8">
      <c r="A223" s="582" t="s">
        <v>967</v>
      </c>
      <c r="B223" s="583" t="s">
        <v>968</v>
      </c>
      <c r="C223" s="584" t="s">
        <v>332</v>
      </c>
      <c r="D223" s="585"/>
      <c r="E223" s="585"/>
      <c r="F223" s="564"/>
      <c r="G223" s="564"/>
      <c r="H223"/>
    </row>
    <row r="224" spans="1:8">
      <c r="A224" s="582" t="s">
        <v>967</v>
      </c>
      <c r="B224" s="583" t="s">
        <v>969</v>
      </c>
      <c r="C224" s="584" t="s">
        <v>332</v>
      </c>
      <c r="D224" s="585"/>
      <c r="E224" s="585"/>
      <c r="F224" s="564"/>
      <c r="G224" s="564"/>
      <c r="H224"/>
    </row>
    <row r="225" spans="1:8">
      <c r="A225" s="582" t="s">
        <v>970</v>
      </c>
      <c r="B225" s="583" t="s">
        <v>971</v>
      </c>
      <c r="C225" s="584" t="s">
        <v>332</v>
      </c>
      <c r="D225" s="585"/>
      <c r="E225" s="585"/>
      <c r="F225" s="564"/>
      <c r="G225" s="564"/>
      <c r="H225"/>
    </row>
    <row r="226" spans="1:8">
      <c r="A226" s="582" t="s">
        <v>972</v>
      </c>
      <c r="B226" s="583" t="s">
        <v>973</v>
      </c>
      <c r="C226" s="584" t="s">
        <v>332</v>
      </c>
      <c r="D226" s="585"/>
      <c r="E226" s="585"/>
      <c r="F226" s="564"/>
      <c r="G226" s="564"/>
      <c r="H226"/>
    </row>
    <row r="227" spans="1:8">
      <c r="A227" s="582" t="s">
        <v>974</v>
      </c>
      <c r="B227" s="583" t="s">
        <v>975</v>
      </c>
      <c r="C227" s="584" t="s">
        <v>332</v>
      </c>
      <c r="D227" s="585"/>
      <c r="E227" s="585"/>
      <c r="F227" s="564"/>
      <c r="G227" s="564"/>
      <c r="H227"/>
    </row>
    <row r="228" spans="1:8">
      <c r="A228" s="582" t="s">
        <v>976</v>
      </c>
      <c r="B228" s="583" t="s">
        <v>977</v>
      </c>
      <c r="C228" s="584" t="s">
        <v>332</v>
      </c>
      <c r="D228" s="585"/>
      <c r="E228" s="585"/>
      <c r="F228" s="564"/>
      <c r="G228" s="564"/>
      <c r="H228"/>
    </row>
    <row r="229" spans="1:8">
      <c r="A229" s="582" t="s">
        <v>978</v>
      </c>
      <c r="B229" s="583" t="s">
        <v>979</v>
      </c>
      <c r="C229" s="584" t="s">
        <v>332</v>
      </c>
      <c r="D229" s="585"/>
      <c r="E229" s="585"/>
      <c r="F229" s="564"/>
      <c r="G229" s="564"/>
      <c r="H229"/>
    </row>
    <row r="230" spans="1:8" ht="48.6" customHeight="1">
      <c r="A230" s="582" t="s">
        <v>980</v>
      </c>
      <c r="B230" s="583" t="s">
        <v>981</v>
      </c>
      <c r="C230" s="584" t="s">
        <v>332</v>
      </c>
      <c r="D230" s="585"/>
      <c r="E230" s="585"/>
      <c r="F230" s="564"/>
      <c r="G230" s="564"/>
      <c r="H230"/>
    </row>
    <row r="231" spans="1:8" ht="46.7" customHeight="1">
      <c r="A231" s="582" t="s">
        <v>982</v>
      </c>
      <c r="B231" s="583" t="s">
        <v>983</v>
      </c>
      <c r="C231" s="584" t="s">
        <v>332</v>
      </c>
      <c r="D231" s="585"/>
      <c r="E231" s="585"/>
      <c r="F231" s="564"/>
      <c r="G231" s="564"/>
      <c r="H231"/>
    </row>
    <row r="232" spans="1:8" ht="25.5">
      <c r="A232" s="582" t="s">
        <v>984</v>
      </c>
      <c r="B232" s="583" t="s">
        <v>985</v>
      </c>
      <c r="C232" s="584" t="s">
        <v>332</v>
      </c>
      <c r="D232" s="583">
        <v>20090401</v>
      </c>
      <c r="E232" s="583">
        <v>20090401</v>
      </c>
      <c r="F232" s="564"/>
      <c r="G232" s="564"/>
      <c r="H232"/>
    </row>
    <row r="233" spans="1:8">
      <c r="A233" s="582" t="s">
        <v>986</v>
      </c>
      <c r="B233" s="583" t="s">
        <v>987</v>
      </c>
      <c r="C233" s="584" t="s">
        <v>332</v>
      </c>
      <c r="D233" s="585"/>
      <c r="E233" s="585"/>
      <c r="F233" s="564"/>
      <c r="G233" s="564"/>
      <c r="H233"/>
    </row>
    <row r="234" spans="1:8">
      <c r="A234" s="582" t="s">
        <v>988</v>
      </c>
      <c r="B234" s="583" t="s">
        <v>989</v>
      </c>
      <c r="C234" s="584" t="s">
        <v>332</v>
      </c>
      <c r="D234" s="585"/>
      <c r="E234" s="585"/>
      <c r="F234" s="564"/>
      <c r="G234" s="564"/>
      <c r="H234"/>
    </row>
    <row r="235" spans="1:8">
      <c r="A235" s="582" t="s">
        <v>990</v>
      </c>
      <c r="B235" s="583" t="s">
        <v>991</v>
      </c>
      <c r="C235" s="584" t="s">
        <v>332</v>
      </c>
      <c r="D235" s="585"/>
      <c r="E235" s="585"/>
      <c r="F235" s="564"/>
      <c r="G235" s="564"/>
      <c r="H235"/>
    </row>
    <row r="236" spans="1:8" ht="43.7" customHeight="1">
      <c r="A236" s="582" t="s">
        <v>992</v>
      </c>
      <c r="B236" s="583" t="s">
        <v>993</v>
      </c>
      <c r="C236" s="584" t="s">
        <v>332</v>
      </c>
      <c r="D236" s="585"/>
      <c r="E236" s="585"/>
      <c r="F236" s="564"/>
      <c r="G236" s="564"/>
      <c r="H236"/>
    </row>
    <row r="237" spans="1:8">
      <c r="A237" s="582" t="s">
        <v>994</v>
      </c>
      <c r="B237" s="583" t="s">
        <v>995</v>
      </c>
      <c r="C237" s="584" t="s">
        <v>332</v>
      </c>
      <c r="D237" s="585"/>
      <c r="E237" s="585"/>
      <c r="F237" s="564"/>
      <c r="G237" s="564"/>
      <c r="H237"/>
    </row>
    <row r="238" spans="1:8">
      <c r="A238" s="582" t="s">
        <v>959</v>
      </c>
      <c r="B238" s="583" t="s">
        <v>996</v>
      </c>
      <c r="C238" s="584" t="s">
        <v>332</v>
      </c>
      <c r="D238" s="585"/>
      <c r="E238" s="585"/>
      <c r="F238" s="564"/>
      <c r="G238" s="564"/>
      <c r="H238"/>
    </row>
    <row r="239" spans="1:8">
      <c r="A239" s="582" t="s">
        <v>997</v>
      </c>
      <c r="B239" s="583" t="s">
        <v>998</v>
      </c>
      <c r="C239" s="584" t="s">
        <v>332</v>
      </c>
      <c r="D239" s="583">
        <v>20000101</v>
      </c>
      <c r="E239" s="583">
        <v>20000101</v>
      </c>
      <c r="F239" s="564"/>
      <c r="G239" s="564"/>
      <c r="H239"/>
    </row>
    <row r="240" spans="1:8" ht="25.5">
      <c r="A240" s="582" t="s">
        <v>999</v>
      </c>
      <c r="B240" s="583" t="s">
        <v>1000</v>
      </c>
      <c r="C240" s="584" t="s">
        <v>756</v>
      </c>
      <c r="D240" s="583">
        <v>20010701</v>
      </c>
      <c r="E240" s="583">
        <v>20010701</v>
      </c>
      <c r="F240" s="564"/>
      <c r="G240" s="564"/>
      <c r="H240"/>
    </row>
    <row r="241" spans="1:8">
      <c r="A241" s="582" t="s">
        <v>1001</v>
      </c>
      <c r="B241" s="583" t="s">
        <v>1002</v>
      </c>
      <c r="C241" s="584" t="s">
        <v>756</v>
      </c>
      <c r="D241" s="583">
        <v>20010701</v>
      </c>
      <c r="E241" s="583">
        <v>20010701</v>
      </c>
      <c r="F241" s="564"/>
      <c r="G241" s="564"/>
      <c r="H241"/>
    </row>
    <row r="242" spans="1:8">
      <c r="A242" s="582" t="s">
        <v>1003</v>
      </c>
      <c r="B242" s="583" t="s">
        <v>1004</v>
      </c>
      <c r="C242" s="584" t="s">
        <v>756</v>
      </c>
      <c r="D242" s="583">
        <v>20010701</v>
      </c>
      <c r="E242" s="583">
        <v>20010701</v>
      </c>
      <c r="F242" s="564"/>
      <c r="G242" s="564"/>
      <c r="H242"/>
    </row>
    <row r="243" spans="1:8">
      <c r="A243" s="582" t="s">
        <v>1005</v>
      </c>
      <c r="B243" s="583" t="s">
        <v>1006</v>
      </c>
      <c r="C243" s="584" t="s">
        <v>756</v>
      </c>
      <c r="D243" s="583">
        <v>20010701</v>
      </c>
      <c r="E243" s="583">
        <v>20010701</v>
      </c>
      <c r="F243" s="564"/>
      <c r="G243" s="564"/>
      <c r="H243"/>
    </row>
    <row r="244" spans="1:8">
      <c r="A244" s="582" t="s">
        <v>1007</v>
      </c>
      <c r="B244" s="583" t="s">
        <v>1008</v>
      </c>
      <c r="C244" s="584" t="s">
        <v>756</v>
      </c>
      <c r="D244" s="583">
        <v>20010701</v>
      </c>
      <c r="E244" s="583">
        <v>20010701</v>
      </c>
      <c r="F244" s="564"/>
      <c r="G244" s="564"/>
      <c r="H244"/>
    </row>
    <row r="245" spans="1:8">
      <c r="A245" s="582" t="s">
        <v>1009</v>
      </c>
      <c r="B245" s="583" t="s">
        <v>1010</v>
      </c>
      <c r="C245" s="584" t="s">
        <v>756</v>
      </c>
      <c r="D245" s="583">
        <v>20010701</v>
      </c>
      <c r="E245" s="583">
        <v>20010701</v>
      </c>
      <c r="F245" s="564"/>
      <c r="G245" s="564"/>
      <c r="H245"/>
    </row>
    <row r="246" spans="1:8" ht="25.5">
      <c r="A246" s="582" t="s">
        <v>1011</v>
      </c>
      <c r="B246" s="583" t="s">
        <v>1012</v>
      </c>
      <c r="C246" s="584" t="s">
        <v>756</v>
      </c>
      <c r="D246" s="583">
        <v>20010701</v>
      </c>
      <c r="E246" s="583">
        <v>20010701</v>
      </c>
      <c r="F246" s="564"/>
      <c r="G246" s="564"/>
      <c r="H246"/>
    </row>
    <row r="247" spans="1:8" ht="25.5">
      <c r="A247" s="582" t="s">
        <v>1013</v>
      </c>
      <c r="B247" s="583" t="s">
        <v>1014</v>
      </c>
      <c r="C247" s="584" t="s">
        <v>756</v>
      </c>
      <c r="D247" s="583">
        <v>20010701</v>
      </c>
      <c r="E247" s="583">
        <v>20010701</v>
      </c>
      <c r="F247" s="564"/>
      <c r="G247" s="564"/>
      <c r="H247"/>
    </row>
    <row r="248" spans="1:8" ht="25.5">
      <c r="A248" s="582" t="s">
        <v>1015</v>
      </c>
      <c r="B248" s="583" t="s">
        <v>1016</v>
      </c>
      <c r="C248" s="584" t="s">
        <v>756</v>
      </c>
      <c r="D248" s="583">
        <v>20010701</v>
      </c>
      <c r="E248" s="583">
        <v>20010701</v>
      </c>
      <c r="F248" s="564"/>
      <c r="G248" s="564"/>
      <c r="H248"/>
    </row>
    <row r="249" spans="1:8" ht="25.5">
      <c r="A249" s="582" t="s">
        <v>1017</v>
      </c>
      <c r="B249" s="583" t="s">
        <v>1018</v>
      </c>
      <c r="C249" s="584" t="s">
        <v>756</v>
      </c>
      <c r="D249" s="583">
        <v>20010701</v>
      </c>
      <c r="E249" s="583">
        <v>20010701</v>
      </c>
      <c r="F249" s="564"/>
      <c r="G249" s="564"/>
      <c r="H249"/>
    </row>
    <row r="250" spans="1:8">
      <c r="A250" s="582" t="s">
        <v>1019</v>
      </c>
      <c r="B250" s="583" t="s">
        <v>1020</v>
      </c>
      <c r="C250" s="584" t="s">
        <v>756</v>
      </c>
      <c r="D250" s="583">
        <v>20010701</v>
      </c>
      <c r="E250" s="583">
        <v>20010701</v>
      </c>
      <c r="F250" s="564"/>
      <c r="G250" s="564"/>
      <c r="H250"/>
    </row>
    <row r="251" spans="1:8">
      <c r="A251" s="582" t="s">
        <v>1021</v>
      </c>
      <c r="B251" s="583" t="s">
        <v>1022</v>
      </c>
      <c r="C251" s="584" t="s">
        <v>756</v>
      </c>
      <c r="D251" s="583">
        <v>20010701</v>
      </c>
      <c r="E251" s="583">
        <v>20030101</v>
      </c>
      <c r="F251" s="564"/>
      <c r="G251" s="564"/>
      <c r="H251"/>
    </row>
    <row r="252" spans="1:8" ht="25.5">
      <c r="A252" s="582" t="s">
        <v>1023</v>
      </c>
      <c r="B252" s="583" t="s">
        <v>1024</v>
      </c>
      <c r="C252" s="584" t="s">
        <v>756</v>
      </c>
      <c r="D252" s="583">
        <v>20010701</v>
      </c>
      <c r="E252" s="583">
        <v>20010701</v>
      </c>
      <c r="F252" s="564"/>
      <c r="G252" s="564"/>
      <c r="H252"/>
    </row>
    <row r="253" spans="1:8">
      <c r="A253" s="582" t="s">
        <v>1025</v>
      </c>
      <c r="B253" s="583" t="s">
        <v>616</v>
      </c>
      <c r="C253" s="584" t="s">
        <v>756</v>
      </c>
      <c r="D253" s="583">
        <v>20020101</v>
      </c>
      <c r="E253" s="583">
        <v>20020101</v>
      </c>
      <c r="F253" s="564"/>
      <c r="G253" s="564"/>
      <c r="H253"/>
    </row>
    <row r="254" spans="1:8">
      <c r="A254" s="582" t="s">
        <v>1026</v>
      </c>
      <c r="B254" s="583" t="s">
        <v>1027</v>
      </c>
      <c r="C254" s="584" t="s">
        <v>756</v>
      </c>
      <c r="D254" s="583">
        <v>20020701</v>
      </c>
      <c r="E254" s="583">
        <v>20020701</v>
      </c>
      <c r="F254" s="564"/>
      <c r="G254" s="564"/>
      <c r="H254"/>
    </row>
    <row r="255" spans="1:8">
      <c r="A255" s="582" t="s">
        <v>1028</v>
      </c>
      <c r="B255" s="583" t="s">
        <v>1029</v>
      </c>
      <c r="C255" s="584" t="s">
        <v>756</v>
      </c>
      <c r="D255" s="583">
        <v>20020701</v>
      </c>
      <c r="E255" s="583">
        <v>20020701</v>
      </c>
      <c r="F255" s="564"/>
      <c r="G255" s="564"/>
      <c r="H255"/>
    </row>
    <row r="256" spans="1:8" ht="25.5">
      <c r="A256" s="582" t="s">
        <v>1030</v>
      </c>
      <c r="B256" s="583" t="s">
        <v>1031</v>
      </c>
      <c r="C256" s="584" t="s">
        <v>756</v>
      </c>
      <c r="D256" s="583">
        <v>20020701</v>
      </c>
      <c r="E256" s="583">
        <v>20020701</v>
      </c>
      <c r="F256" s="564"/>
      <c r="G256" s="564"/>
      <c r="H256"/>
    </row>
    <row r="257" spans="1:8" ht="63.75">
      <c r="A257" s="582" t="s">
        <v>1032</v>
      </c>
      <c r="B257" s="583" t="s">
        <v>1033</v>
      </c>
      <c r="C257" s="584" t="s">
        <v>756</v>
      </c>
      <c r="D257" s="583">
        <v>20020701</v>
      </c>
      <c r="E257" s="583">
        <v>20020701</v>
      </c>
      <c r="F257" s="564"/>
      <c r="G257" s="564"/>
      <c r="H257"/>
    </row>
    <row r="258" spans="1:8" ht="63.75">
      <c r="A258" s="582" t="s">
        <v>1034</v>
      </c>
      <c r="B258" s="583" t="s">
        <v>1035</v>
      </c>
      <c r="C258" s="584" t="s">
        <v>756</v>
      </c>
      <c r="D258" s="583">
        <v>20020701</v>
      </c>
      <c r="E258" s="583">
        <v>20020701</v>
      </c>
      <c r="F258" s="564"/>
      <c r="G258" s="564"/>
      <c r="H258"/>
    </row>
    <row r="259" spans="1:8">
      <c r="A259" s="582" t="s">
        <v>1036</v>
      </c>
      <c r="B259" s="583" t="s">
        <v>1037</v>
      </c>
      <c r="C259" s="584" t="s">
        <v>756</v>
      </c>
      <c r="D259" s="583">
        <v>20020701</v>
      </c>
      <c r="E259" s="583">
        <v>20020701</v>
      </c>
      <c r="F259" s="564"/>
      <c r="G259" s="564"/>
      <c r="H259"/>
    </row>
    <row r="260" spans="1:8" ht="25.5">
      <c r="A260" s="582" t="s">
        <v>1038</v>
      </c>
      <c r="B260" s="583" t="s">
        <v>1039</v>
      </c>
      <c r="C260" s="584" t="s">
        <v>756</v>
      </c>
      <c r="D260" s="583">
        <v>20030101</v>
      </c>
      <c r="E260" s="583">
        <v>20030101</v>
      </c>
      <c r="F260" s="564"/>
      <c r="G260" s="564"/>
      <c r="H260"/>
    </row>
    <row r="261" spans="1:8" ht="38.25">
      <c r="A261" s="582" t="s">
        <v>1040</v>
      </c>
      <c r="B261" s="583" t="s">
        <v>1041</v>
      </c>
      <c r="C261" s="584" t="s">
        <v>756</v>
      </c>
      <c r="D261" s="583">
        <v>20030101</v>
      </c>
      <c r="E261" s="583">
        <v>20030101</v>
      </c>
      <c r="F261" s="564"/>
      <c r="G261" s="564"/>
      <c r="H261"/>
    </row>
    <row r="262" spans="1:8" ht="38.25">
      <c r="A262" s="582" t="s">
        <v>1042</v>
      </c>
      <c r="B262" s="583" t="s">
        <v>1043</v>
      </c>
      <c r="C262" s="584" t="s">
        <v>756</v>
      </c>
      <c r="D262" s="583">
        <v>20030101</v>
      </c>
      <c r="E262" s="583">
        <v>20030101</v>
      </c>
      <c r="F262" s="564"/>
      <c r="G262" s="564"/>
      <c r="H262"/>
    </row>
    <row r="263" spans="1:8" ht="38.25">
      <c r="A263" s="582" t="s">
        <v>1044</v>
      </c>
      <c r="B263" s="583" t="s">
        <v>1045</v>
      </c>
      <c r="C263" s="584" t="s">
        <v>756</v>
      </c>
      <c r="D263" s="583">
        <v>20030101</v>
      </c>
      <c r="E263" s="583">
        <v>20030101</v>
      </c>
      <c r="F263" s="564"/>
      <c r="G263" s="564"/>
      <c r="H263"/>
    </row>
    <row r="264" spans="1:8" ht="38.25">
      <c r="A264" s="582" t="s">
        <v>1046</v>
      </c>
      <c r="B264" s="583" t="s">
        <v>1047</v>
      </c>
      <c r="C264" s="584" t="s">
        <v>756</v>
      </c>
      <c r="D264" s="583">
        <v>20030101</v>
      </c>
      <c r="E264" s="583">
        <v>20030101</v>
      </c>
      <c r="F264" s="564"/>
      <c r="G264" s="564"/>
      <c r="H264"/>
    </row>
    <row r="265" spans="1:8" ht="25.5">
      <c r="A265" s="582" t="s">
        <v>1048</v>
      </c>
      <c r="B265" s="583" t="s">
        <v>1049</v>
      </c>
      <c r="C265" s="584" t="s">
        <v>756</v>
      </c>
      <c r="D265" s="583">
        <v>20030101</v>
      </c>
      <c r="E265" s="583">
        <v>20030101</v>
      </c>
      <c r="F265" s="564"/>
      <c r="G265" s="564"/>
      <c r="H265"/>
    </row>
    <row r="266" spans="1:8" ht="25.5">
      <c r="A266" s="582" t="s">
        <v>1050</v>
      </c>
      <c r="B266" s="583" t="s">
        <v>1051</v>
      </c>
      <c r="C266" s="584" t="s">
        <v>756</v>
      </c>
      <c r="D266" s="583">
        <v>20030101</v>
      </c>
      <c r="E266" s="583">
        <v>20030101</v>
      </c>
      <c r="F266" s="564"/>
      <c r="G266" s="564"/>
      <c r="H266"/>
    </row>
    <row r="267" spans="1:8" ht="25.5">
      <c r="A267" s="582" t="s">
        <v>1052</v>
      </c>
      <c r="B267" s="583" t="s">
        <v>1053</v>
      </c>
      <c r="C267" s="584" t="s">
        <v>756</v>
      </c>
      <c r="D267" s="583">
        <v>20030101</v>
      </c>
      <c r="E267" s="583">
        <v>20030101</v>
      </c>
      <c r="F267" s="564"/>
      <c r="G267" s="564"/>
      <c r="H267"/>
    </row>
    <row r="268" spans="1:8">
      <c r="A268" s="582" t="s">
        <v>1054</v>
      </c>
      <c r="B268" s="583" t="s">
        <v>1055</v>
      </c>
      <c r="C268" s="584" t="s">
        <v>756</v>
      </c>
      <c r="D268" s="583">
        <v>20030101</v>
      </c>
      <c r="E268" s="583">
        <v>20030101</v>
      </c>
      <c r="F268" s="564"/>
      <c r="G268" s="564"/>
      <c r="H268"/>
    </row>
    <row r="269" spans="1:8">
      <c r="A269" s="582" t="s">
        <v>1056</v>
      </c>
      <c r="B269" s="583" t="s">
        <v>1057</v>
      </c>
      <c r="C269" s="584" t="s">
        <v>756</v>
      </c>
      <c r="D269" s="583">
        <v>20030101</v>
      </c>
      <c r="E269" s="583">
        <v>20030101</v>
      </c>
      <c r="F269" s="564"/>
      <c r="G269" s="564"/>
      <c r="H269"/>
    </row>
    <row r="270" spans="1:8" ht="25.5">
      <c r="A270" s="582" t="s">
        <v>1058</v>
      </c>
      <c r="B270" s="583" t="s">
        <v>1059</v>
      </c>
      <c r="C270" s="584" t="s">
        <v>756</v>
      </c>
      <c r="D270" s="583">
        <v>20030101</v>
      </c>
      <c r="E270" s="583">
        <v>20030101</v>
      </c>
      <c r="F270" s="564"/>
      <c r="G270" s="564"/>
      <c r="H270"/>
    </row>
    <row r="271" spans="1:8" ht="25.5">
      <c r="A271" s="582" t="s">
        <v>1060</v>
      </c>
      <c r="B271" s="583" t="s">
        <v>1061</v>
      </c>
      <c r="C271" s="584" t="s">
        <v>756</v>
      </c>
      <c r="D271" s="583">
        <v>20070401</v>
      </c>
      <c r="E271" s="583">
        <v>20070401</v>
      </c>
      <c r="F271" s="564"/>
      <c r="G271" s="564"/>
      <c r="H271"/>
    </row>
    <row r="272" spans="1:8" ht="25.5">
      <c r="A272" s="582" t="s">
        <v>1062</v>
      </c>
      <c r="B272" s="583" t="s">
        <v>1063</v>
      </c>
      <c r="C272" s="584" t="s">
        <v>756</v>
      </c>
      <c r="D272" s="583">
        <v>20110101</v>
      </c>
      <c r="E272" s="583">
        <v>20110101</v>
      </c>
      <c r="F272" s="564"/>
      <c r="G272" s="564"/>
      <c r="H272"/>
    </row>
    <row r="273" spans="1:8" ht="25.5">
      <c r="A273" s="582" t="s">
        <v>1064</v>
      </c>
      <c r="B273" s="583" t="s">
        <v>1065</v>
      </c>
      <c r="C273" s="584" t="s">
        <v>756</v>
      </c>
      <c r="D273" s="583">
        <v>20030101</v>
      </c>
      <c r="E273" s="583">
        <v>20030101</v>
      </c>
      <c r="F273" s="564"/>
      <c r="G273" s="564"/>
      <c r="H273"/>
    </row>
    <row r="274" spans="1:8">
      <c r="A274" s="582" t="s">
        <v>1066</v>
      </c>
      <c r="B274" s="583" t="s">
        <v>1067</v>
      </c>
      <c r="C274" s="584" t="s">
        <v>756</v>
      </c>
      <c r="D274" s="583">
        <v>20020401</v>
      </c>
      <c r="E274" s="583">
        <v>20020401</v>
      </c>
      <c r="F274" s="564"/>
      <c r="G274" s="564"/>
      <c r="H274"/>
    </row>
    <row r="275" spans="1:8">
      <c r="A275" s="582" t="s">
        <v>1068</v>
      </c>
      <c r="B275" s="583" t="s">
        <v>1069</v>
      </c>
      <c r="C275" s="584" t="s">
        <v>756</v>
      </c>
      <c r="D275" s="583">
        <v>20020401</v>
      </c>
      <c r="E275" s="583">
        <v>20020401</v>
      </c>
      <c r="F275" s="564"/>
      <c r="G275" s="564"/>
      <c r="H275"/>
    </row>
    <row r="276" spans="1:8" ht="85.7" customHeight="1">
      <c r="A276" s="582" t="s">
        <v>1070</v>
      </c>
      <c r="B276" s="583" t="s">
        <v>1071</v>
      </c>
      <c r="C276" s="584" t="s">
        <v>756</v>
      </c>
      <c r="D276" s="583">
        <v>20020401</v>
      </c>
      <c r="E276" s="583">
        <v>20020401</v>
      </c>
      <c r="F276" s="564"/>
      <c r="G276" s="564"/>
      <c r="H276"/>
    </row>
    <row r="277" spans="1:8">
      <c r="A277" s="582" t="s">
        <v>1072</v>
      </c>
      <c r="B277" s="583" t="s">
        <v>1073</v>
      </c>
      <c r="C277" s="584" t="s">
        <v>756</v>
      </c>
      <c r="D277" s="583">
        <v>20020401</v>
      </c>
      <c r="E277" s="583">
        <v>20020401</v>
      </c>
      <c r="F277" s="564"/>
      <c r="G277" s="564"/>
      <c r="H277"/>
    </row>
    <row r="278" spans="1:8">
      <c r="A278" s="582" t="s">
        <v>1074</v>
      </c>
      <c r="B278" s="583" t="s">
        <v>1075</v>
      </c>
      <c r="C278" s="584" t="s">
        <v>756</v>
      </c>
      <c r="D278" s="583">
        <v>20020401</v>
      </c>
      <c r="E278" s="583">
        <v>20040701</v>
      </c>
      <c r="F278" s="564"/>
      <c r="G278" s="564"/>
      <c r="H278"/>
    </row>
    <row r="279" spans="1:8" ht="25.5">
      <c r="A279" s="582" t="s">
        <v>1076</v>
      </c>
      <c r="B279" s="583" t="s">
        <v>1077</v>
      </c>
      <c r="C279" s="584" t="s">
        <v>756</v>
      </c>
      <c r="D279" s="583">
        <v>20030101</v>
      </c>
      <c r="E279" s="583">
        <v>20030101</v>
      </c>
      <c r="F279" s="564"/>
      <c r="G279" s="564"/>
      <c r="H279"/>
    </row>
    <row r="280" spans="1:8" ht="25.5">
      <c r="A280" s="582" t="s">
        <v>1078</v>
      </c>
      <c r="B280" s="583" t="s">
        <v>1079</v>
      </c>
      <c r="C280" s="584" t="s">
        <v>756</v>
      </c>
      <c r="D280" s="583">
        <v>20030401</v>
      </c>
      <c r="E280" s="583">
        <v>20030401</v>
      </c>
      <c r="F280" s="564"/>
      <c r="G280" s="564"/>
      <c r="H280"/>
    </row>
    <row r="281" spans="1:8" ht="25.5">
      <c r="A281" s="582" t="s">
        <v>1080</v>
      </c>
      <c r="B281" s="583" t="s">
        <v>1081</v>
      </c>
      <c r="C281" s="584" t="s">
        <v>756</v>
      </c>
      <c r="D281" s="583">
        <v>20030401</v>
      </c>
      <c r="E281" s="583">
        <v>20030401</v>
      </c>
      <c r="F281" s="564"/>
      <c r="G281" s="564"/>
      <c r="H281"/>
    </row>
    <row r="282" spans="1:8">
      <c r="A282" s="582" t="s">
        <v>1082</v>
      </c>
      <c r="B282" s="583" t="s">
        <v>1083</v>
      </c>
      <c r="C282" s="584" t="s">
        <v>756</v>
      </c>
      <c r="D282" s="583">
        <v>20031001</v>
      </c>
      <c r="E282" s="583">
        <v>20031001</v>
      </c>
      <c r="F282" s="564"/>
      <c r="G282" s="564"/>
      <c r="H282"/>
    </row>
    <row r="283" spans="1:8">
      <c r="A283" s="582" t="s">
        <v>1084</v>
      </c>
      <c r="B283" s="583" t="s">
        <v>1085</v>
      </c>
      <c r="C283" s="584" t="s">
        <v>756</v>
      </c>
      <c r="D283" s="583">
        <v>20031001</v>
      </c>
      <c r="E283" s="583">
        <v>20031001</v>
      </c>
      <c r="F283" s="564"/>
      <c r="G283" s="564"/>
      <c r="H283"/>
    </row>
    <row r="284" spans="1:8">
      <c r="A284" s="582" t="s">
        <v>1086</v>
      </c>
      <c r="B284" s="583" t="s">
        <v>1087</v>
      </c>
      <c r="C284" s="584" t="s">
        <v>756</v>
      </c>
      <c r="D284" s="583">
        <v>20031001</v>
      </c>
      <c r="E284" s="583">
        <v>20031001</v>
      </c>
      <c r="F284" s="564"/>
      <c r="G284" s="564"/>
      <c r="H284"/>
    </row>
    <row r="285" spans="1:8">
      <c r="A285" s="582" t="s">
        <v>1088</v>
      </c>
      <c r="B285" s="583" t="s">
        <v>1089</v>
      </c>
      <c r="C285" s="584" t="s">
        <v>756</v>
      </c>
      <c r="D285" s="583">
        <v>20031001</v>
      </c>
      <c r="E285" s="583">
        <v>20031001</v>
      </c>
      <c r="F285" s="564"/>
      <c r="G285" s="564"/>
      <c r="H285"/>
    </row>
    <row r="286" spans="1:8">
      <c r="A286" s="582" t="s">
        <v>1090</v>
      </c>
      <c r="B286" s="583" t="s">
        <v>1091</v>
      </c>
      <c r="C286" s="584" t="s">
        <v>756</v>
      </c>
      <c r="D286" s="583">
        <v>20031001</v>
      </c>
      <c r="E286" s="583">
        <v>20031001</v>
      </c>
      <c r="F286" s="564"/>
      <c r="G286" s="564"/>
      <c r="H286"/>
    </row>
    <row r="287" spans="1:8">
      <c r="A287" s="582" t="s">
        <v>1092</v>
      </c>
      <c r="B287" s="583" t="s">
        <v>1093</v>
      </c>
      <c r="C287" s="584" t="s">
        <v>756</v>
      </c>
      <c r="D287" s="583">
        <v>20031001</v>
      </c>
      <c r="E287" s="583">
        <v>20031001</v>
      </c>
      <c r="F287" s="564"/>
      <c r="G287" s="564"/>
      <c r="H287"/>
    </row>
    <row r="288" spans="1:8">
      <c r="A288" s="582" t="s">
        <v>1094</v>
      </c>
      <c r="B288" s="583" t="s">
        <v>1095</v>
      </c>
      <c r="C288" s="584" t="s">
        <v>756</v>
      </c>
      <c r="D288" s="583">
        <v>20031001</v>
      </c>
      <c r="E288" s="583">
        <v>20031001</v>
      </c>
      <c r="F288" s="564"/>
      <c r="G288" s="564"/>
      <c r="H288"/>
    </row>
    <row r="289" spans="1:8">
      <c r="A289" s="582" t="s">
        <v>1096</v>
      </c>
      <c r="B289" s="583" t="s">
        <v>1097</v>
      </c>
      <c r="C289" s="584" t="s">
        <v>756</v>
      </c>
      <c r="D289" s="583">
        <v>20031001</v>
      </c>
      <c r="E289" s="583">
        <v>20031001</v>
      </c>
      <c r="F289" s="564"/>
      <c r="G289" s="564"/>
      <c r="H289"/>
    </row>
    <row r="290" spans="1:8">
      <c r="A290" s="582" t="s">
        <v>1098</v>
      </c>
      <c r="B290" s="583" t="s">
        <v>1099</v>
      </c>
      <c r="C290" s="584" t="s">
        <v>756</v>
      </c>
      <c r="D290" s="583">
        <v>20031001</v>
      </c>
      <c r="E290" s="583">
        <v>20031001</v>
      </c>
      <c r="F290" s="564"/>
      <c r="G290" s="564"/>
      <c r="H290"/>
    </row>
    <row r="291" spans="1:8">
      <c r="A291" s="582" t="s">
        <v>1100</v>
      </c>
      <c r="B291" s="583" t="s">
        <v>1101</v>
      </c>
      <c r="C291" s="584" t="s">
        <v>756</v>
      </c>
      <c r="D291" s="583">
        <v>20031001</v>
      </c>
      <c r="E291" s="583">
        <v>20031001</v>
      </c>
      <c r="F291" s="564"/>
      <c r="G291" s="564"/>
      <c r="H291"/>
    </row>
    <row r="292" spans="1:8">
      <c r="A292" s="582" t="s">
        <v>1102</v>
      </c>
      <c r="B292" s="583" t="s">
        <v>1103</v>
      </c>
      <c r="C292" s="584" t="s">
        <v>756</v>
      </c>
      <c r="D292" s="583">
        <v>20031001</v>
      </c>
      <c r="E292" s="583">
        <v>20031001</v>
      </c>
      <c r="F292" s="564"/>
      <c r="G292" s="564"/>
      <c r="H292"/>
    </row>
    <row r="293" spans="1:8">
      <c r="A293" s="582" t="s">
        <v>1104</v>
      </c>
      <c r="B293" s="583" t="s">
        <v>1105</v>
      </c>
      <c r="C293" s="584" t="s">
        <v>756</v>
      </c>
      <c r="D293" s="583">
        <v>20031001</v>
      </c>
      <c r="E293" s="583">
        <v>20031001</v>
      </c>
      <c r="F293" s="564"/>
      <c r="G293" s="564"/>
      <c r="H293"/>
    </row>
    <row r="294" spans="1:8">
      <c r="A294" s="582" t="s">
        <v>1106</v>
      </c>
      <c r="B294" s="583" t="s">
        <v>1107</v>
      </c>
      <c r="C294" s="584" t="s">
        <v>756</v>
      </c>
      <c r="D294" s="583">
        <v>20031001</v>
      </c>
      <c r="E294" s="583">
        <v>20031001</v>
      </c>
      <c r="F294" s="564"/>
      <c r="G294" s="564"/>
      <c r="H294"/>
    </row>
    <row r="295" spans="1:8">
      <c r="A295" s="582" t="s">
        <v>1108</v>
      </c>
      <c r="B295" s="583" t="s">
        <v>1109</v>
      </c>
      <c r="C295" s="584" t="s">
        <v>756</v>
      </c>
      <c r="D295" s="583">
        <v>20031001</v>
      </c>
      <c r="E295" s="583">
        <v>20031001</v>
      </c>
      <c r="F295" s="564"/>
      <c r="G295" s="564"/>
      <c r="H295"/>
    </row>
    <row r="296" spans="1:8">
      <c r="A296" s="582" t="s">
        <v>1110</v>
      </c>
      <c r="B296" s="583" t="s">
        <v>1111</v>
      </c>
      <c r="C296" s="584" t="s">
        <v>756</v>
      </c>
      <c r="D296" s="583">
        <v>20031001</v>
      </c>
      <c r="E296" s="583">
        <v>20031001</v>
      </c>
      <c r="F296" s="564"/>
      <c r="G296" s="564"/>
      <c r="H296"/>
    </row>
    <row r="297" spans="1:8">
      <c r="A297" s="582" t="s">
        <v>1112</v>
      </c>
      <c r="B297" s="583" t="s">
        <v>1113</v>
      </c>
      <c r="C297" s="584" t="s">
        <v>756</v>
      </c>
      <c r="D297" s="583">
        <v>20031001</v>
      </c>
      <c r="E297" s="583">
        <v>20031001</v>
      </c>
      <c r="F297" s="564"/>
      <c r="G297" s="564"/>
      <c r="H297"/>
    </row>
    <row r="298" spans="1:8">
      <c r="A298" s="582" t="s">
        <v>1114</v>
      </c>
      <c r="B298" s="583" t="s">
        <v>1115</v>
      </c>
      <c r="C298" s="584" t="s">
        <v>756</v>
      </c>
      <c r="D298" s="583">
        <v>20031001</v>
      </c>
      <c r="E298" s="583">
        <v>20031001</v>
      </c>
      <c r="F298" s="564"/>
      <c r="G298" s="564"/>
      <c r="H298"/>
    </row>
    <row r="299" spans="1:8">
      <c r="A299" s="582" t="s">
        <v>1116</v>
      </c>
      <c r="B299" s="583" t="s">
        <v>1117</v>
      </c>
      <c r="C299" s="584" t="s">
        <v>756</v>
      </c>
      <c r="D299" s="583">
        <v>20031001</v>
      </c>
      <c r="E299" s="583">
        <v>20031001</v>
      </c>
      <c r="F299" s="564"/>
      <c r="G299" s="564"/>
      <c r="H299"/>
    </row>
    <row r="300" spans="1:8">
      <c r="A300" s="582" t="s">
        <v>1118</v>
      </c>
      <c r="B300" s="583" t="s">
        <v>1119</v>
      </c>
      <c r="C300" s="584" t="s">
        <v>756</v>
      </c>
      <c r="D300" s="583">
        <v>20031001</v>
      </c>
      <c r="E300" s="583">
        <v>20031001</v>
      </c>
      <c r="F300" s="564"/>
      <c r="G300" s="564"/>
      <c r="H300"/>
    </row>
    <row r="301" spans="1:8">
      <c r="A301" s="582" t="s">
        <v>1120</v>
      </c>
      <c r="B301" s="583" t="s">
        <v>1121</v>
      </c>
      <c r="C301" s="584" t="s">
        <v>756</v>
      </c>
      <c r="D301" s="583">
        <v>20031001</v>
      </c>
      <c r="E301" s="583">
        <v>20031001</v>
      </c>
      <c r="F301" s="564"/>
      <c r="G301" s="564"/>
      <c r="H301"/>
    </row>
    <row r="302" spans="1:8" ht="25.5">
      <c r="A302" s="582" t="s">
        <v>1122</v>
      </c>
      <c r="B302" s="583" t="s">
        <v>1123</v>
      </c>
      <c r="C302" s="584" t="s">
        <v>756</v>
      </c>
      <c r="D302" s="583">
        <v>20031001</v>
      </c>
      <c r="E302" s="583">
        <v>20031001</v>
      </c>
      <c r="F302" s="564"/>
      <c r="G302" s="564"/>
      <c r="H302"/>
    </row>
    <row r="303" spans="1:8">
      <c r="A303" s="582" t="s">
        <v>1124</v>
      </c>
      <c r="B303" s="583" t="s">
        <v>1125</v>
      </c>
      <c r="C303" s="584" t="s">
        <v>756</v>
      </c>
      <c r="D303" s="583">
        <v>20031001</v>
      </c>
      <c r="E303" s="583">
        <v>20031001</v>
      </c>
      <c r="F303" s="564"/>
      <c r="G303" s="564"/>
      <c r="H303"/>
    </row>
    <row r="304" spans="1:8">
      <c r="A304" s="582" t="s">
        <v>1126</v>
      </c>
      <c r="B304" s="583" t="s">
        <v>1127</v>
      </c>
      <c r="C304" s="584" t="s">
        <v>756</v>
      </c>
      <c r="D304" s="583">
        <v>20031001</v>
      </c>
      <c r="E304" s="583">
        <v>20031001</v>
      </c>
      <c r="F304" s="564"/>
      <c r="G304" s="564"/>
      <c r="H304"/>
    </row>
    <row r="305" spans="1:8" ht="25.5">
      <c r="A305" s="582" t="s">
        <v>1128</v>
      </c>
      <c r="B305" s="583" t="s">
        <v>1129</v>
      </c>
      <c r="C305" s="584" t="s">
        <v>756</v>
      </c>
      <c r="D305" s="583">
        <v>20031001</v>
      </c>
      <c r="E305" s="583">
        <v>20031001</v>
      </c>
      <c r="F305" s="564"/>
      <c r="G305" s="564"/>
      <c r="H305"/>
    </row>
    <row r="306" spans="1:8">
      <c r="A306" s="582" t="s">
        <v>1130</v>
      </c>
      <c r="B306" s="583" t="s">
        <v>1131</v>
      </c>
      <c r="C306" s="584" t="s">
        <v>756</v>
      </c>
      <c r="D306" s="583">
        <v>20031001</v>
      </c>
      <c r="E306" s="583">
        <v>20031001</v>
      </c>
      <c r="F306" s="564"/>
      <c r="G306" s="564"/>
      <c r="H306"/>
    </row>
    <row r="307" spans="1:8">
      <c r="A307" s="582" t="s">
        <v>1132</v>
      </c>
      <c r="B307" s="583" t="s">
        <v>1133</v>
      </c>
      <c r="C307" s="584" t="s">
        <v>756</v>
      </c>
      <c r="D307" s="583">
        <v>20031001</v>
      </c>
      <c r="E307" s="583">
        <v>20031001</v>
      </c>
      <c r="F307" s="564"/>
      <c r="G307" s="564"/>
      <c r="H307"/>
    </row>
    <row r="308" spans="1:8">
      <c r="A308" s="582" t="s">
        <v>1134</v>
      </c>
      <c r="B308" s="583" t="s">
        <v>1135</v>
      </c>
      <c r="C308" s="584" t="s">
        <v>756</v>
      </c>
      <c r="D308" s="583">
        <v>20031001</v>
      </c>
      <c r="E308" s="583">
        <v>20031001</v>
      </c>
      <c r="F308" s="564"/>
      <c r="G308" s="564"/>
      <c r="H308"/>
    </row>
    <row r="309" spans="1:8">
      <c r="A309" s="582" t="s">
        <v>1136</v>
      </c>
      <c r="B309" s="583" t="s">
        <v>1137</v>
      </c>
      <c r="C309" s="584" t="s">
        <v>756</v>
      </c>
      <c r="D309" s="583">
        <v>20031001</v>
      </c>
      <c r="E309" s="583">
        <v>20031001</v>
      </c>
      <c r="F309" s="564"/>
      <c r="G309" s="564"/>
      <c r="H309"/>
    </row>
    <row r="310" spans="1:8">
      <c r="A310" s="582" t="s">
        <v>1138</v>
      </c>
      <c r="B310" s="583" t="s">
        <v>1139</v>
      </c>
      <c r="C310" s="584" t="s">
        <v>756</v>
      </c>
      <c r="D310" s="583">
        <v>20031001</v>
      </c>
      <c r="E310" s="583">
        <v>20031001</v>
      </c>
      <c r="F310" s="564"/>
      <c r="G310" s="564"/>
      <c r="H310"/>
    </row>
    <row r="311" spans="1:8">
      <c r="A311" s="582" t="s">
        <v>1140</v>
      </c>
      <c r="B311" s="583" t="s">
        <v>1141</v>
      </c>
      <c r="C311" s="584" t="s">
        <v>756</v>
      </c>
      <c r="D311" s="583">
        <v>20031001</v>
      </c>
      <c r="E311" s="583">
        <v>20031001</v>
      </c>
      <c r="F311" s="564"/>
      <c r="G311" s="564"/>
      <c r="H311"/>
    </row>
    <row r="312" spans="1:8">
      <c r="A312" s="582" t="s">
        <v>1142</v>
      </c>
      <c r="B312" s="583" t="s">
        <v>1143</v>
      </c>
      <c r="C312" s="584" t="s">
        <v>756</v>
      </c>
      <c r="D312" s="583">
        <v>20031001</v>
      </c>
      <c r="E312" s="583">
        <v>20031001</v>
      </c>
      <c r="F312" s="564"/>
      <c r="G312" s="564"/>
      <c r="H312"/>
    </row>
    <row r="313" spans="1:8">
      <c r="A313" s="582" t="s">
        <v>1144</v>
      </c>
      <c r="B313" s="583" t="s">
        <v>1145</v>
      </c>
      <c r="C313" s="584" t="s">
        <v>756</v>
      </c>
      <c r="D313" s="583">
        <v>20031001</v>
      </c>
      <c r="E313" s="583">
        <v>20031001</v>
      </c>
      <c r="F313" s="564"/>
      <c r="G313" s="564"/>
      <c r="H313"/>
    </row>
    <row r="314" spans="1:8">
      <c r="A314" s="582" t="s">
        <v>1146</v>
      </c>
      <c r="B314" s="583" t="s">
        <v>1147</v>
      </c>
      <c r="C314" s="584" t="s">
        <v>756</v>
      </c>
      <c r="D314" s="583">
        <v>20031001</v>
      </c>
      <c r="E314" s="583">
        <v>20031001</v>
      </c>
      <c r="F314" s="564"/>
      <c r="G314" s="564"/>
      <c r="H314"/>
    </row>
    <row r="315" spans="1:8">
      <c r="A315" s="582" t="s">
        <v>1148</v>
      </c>
      <c r="B315" s="583" t="s">
        <v>1149</v>
      </c>
      <c r="C315" s="584" t="s">
        <v>756</v>
      </c>
      <c r="D315" s="583">
        <v>20031001</v>
      </c>
      <c r="E315" s="583">
        <v>20031001</v>
      </c>
      <c r="F315" s="564"/>
      <c r="G315" s="564"/>
      <c r="H315"/>
    </row>
    <row r="316" spans="1:8">
      <c r="A316" s="582" t="s">
        <v>1150</v>
      </c>
      <c r="B316" s="583" t="s">
        <v>1151</v>
      </c>
      <c r="C316" s="584" t="s">
        <v>756</v>
      </c>
      <c r="D316" s="583">
        <v>20031001</v>
      </c>
      <c r="E316" s="583">
        <v>20031001</v>
      </c>
      <c r="F316" s="564"/>
      <c r="G316" s="564"/>
      <c r="H316"/>
    </row>
    <row r="317" spans="1:8" ht="38.25">
      <c r="A317" s="582" t="s">
        <v>1152</v>
      </c>
      <c r="B317" s="583" t="s">
        <v>1153</v>
      </c>
      <c r="C317" s="584" t="s">
        <v>756</v>
      </c>
      <c r="D317" s="583">
        <v>20031001</v>
      </c>
      <c r="E317" s="583">
        <v>20031001</v>
      </c>
      <c r="F317" s="564"/>
      <c r="G317" s="564"/>
      <c r="H317"/>
    </row>
    <row r="318" spans="1:8">
      <c r="A318" s="582" t="s">
        <v>1154</v>
      </c>
      <c r="B318" s="583" t="s">
        <v>1155</v>
      </c>
      <c r="C318" s="584" t="s">
        <v>756</v>
      </c>
      <c r="D318" s="583">
        <v>20040701</v>
      </c>
      <c r="E318" s="583">
        <v>20040701</v>
      </c>
      <c r="F318" s="564"/>
      <c r="G318" s="564"/>
      <c r="H318"/>
    </row>
    <row r="319" spans="1:8">
      <c r="A319" s="582" t="s">
        <v>1156</v>
      </c>
      <c r="B319" s="583" t="s">
        <v>1157</v>
      </c>
      <c r="C319" s="584" t="s">
        <v>756</v>
      </c>
      <c r="D319" s="583">
        <v>20040101</v>
      </c>
      <c r="E319" s="583">
        <v>20040101</v>
      </c>
      <c r="F319" s="564"/>
      <c r="G319" s="564"/>
      <c r="H319"/>
    </row>
    <row r="320" spans="1:8" ht="25.5">
      <c r="A320" s="582" t="s">
        <v>1158</v>
      </c>
      <c r="B320" s="583" t="s">
        <v>1159</v>
      </c>
      <c r="C320" s="584" t="s">
        <v>332</v>
      </c>
      <c r="D320" s="583">
        <v>20050101</v>
      </c>
      <c r="E320" s="583">
        <v>20050101</v>
      </c>
      <c r="F320" s="564"/>
      <c r="G320" s="564"/>
      <c r="H320"/>
    </row>
    <row r="321" spans="1:8" ht="25.5">
      <c r="A321" s="582" t="s">
        <v>1160</v>
      </c>
      <c r="B321" s="583" t="s">
        <v>1161</v>
      </c>
      <c r="C321" s="584" t="s">
        <v>332</v>
      </c>
      <c r="D321" s="583">
        <v>20050101</v>
      </c>
      <c r="E321" s="583">
        <v>20050101</v>
      </c>
      <c r="F321" s="564"/>
      <c r="G321" s="564"/>
      <c r="H321"/>
    </row>
    <row r="322" spans="1:8" ht="25.5">
      <c r="A322" s="582" t="s">
        <v>1162</v>
      </c>
      <c r="B322" s="583" t="s">
        <v>1163</v>
      </c>
      <c r="C322" s="584" t="s">
        <v>332</v>
      </c>
      <c r="D322" s="583">
        <v>20050101</v>
      </c>
      <c r="E322" s="583">
        <v>20050101</v>
      </c>
      <c r="F322" s="564"/>
      <c r="G322" s="564"/>
      <c r="H322"/>
    </row>
    <row r="323" spans="1:8" ht="25.5">
      <c r="A323" s="582" t="s">
        <v>1164</v>
      </c>
      <c r="B323" s="583" t="s">
        <v>1165</v>
      </c>
      <c r="C323" s="584" t="s">
        <v>332</v>
      </c>
      <c r="D323" s="583">
        <v>20050101</v>
      </c>
      <c r="E323" s="583">
        <v>20050101</v>
      </c>
      <c r="F323" s="564"/>
      <c r="G323" s="564"/>
      <c r="H323"/>
    </row>
    <row r="324" spans="1:8" ht="56.45" customHeight="1">
      <c r="A324" s="582" t="s">
        <v>1166</v>
      </c>
      <c r="B324" s="583" t="s">
        <v>1167</v>
      </c>
      <c r="C324" s="584" t="s">
        <v>332</v>
      </c>
      <c r="D324" s="583">
        <v>20050101</v>
      </c>
      <c r="E324" s="583">
        <v>20050101</v>
      </c>
      <c r="F324" s="564"/>
      <c r="G324" s="564"/>
      <c r="H324"/>
    </row>
    <row r="325" spans="1:8" ht="25.5">
      <c r="A325" s="582" t="s">
        <v>1168</v>
      </c>
      <c r="B325" s="583" t="s">
        <v>1169</v>
      </c>
      <c r="C325" s="584" t="s">
        <v>332</v>
      </c>
      <c r="D325" s="583">
        <v>20050101</v>
      </c>
      <c r="E325" s="583">
        <v>20050101</v>
      </c>
      <c r="F325" s="564"/>
      <c r="G325" s="564"/>
      <c r="H325"/>
    </row>
    <row r="326" spans="1:8" ht="25.5">
      <c r="A326" s="582" t="s">
        <v>1170</v>
      </c>
      <c r="B326" s="583" t="s">
        <v>1171</v>
      </c>
      <c r="C326" s="584" t="s">
        <v>332</v>
      </c>
      <c r="D326" s="583">
        <v>20050101</v>
      </c>
      <c r="E326" s="583">
        <v>20050101</v>
      </c>
      <c r="F326" s="564"/>
      <c r="G326" s="564"/>
      <c r="H326"/>
    </row>
    <row r="327" spans="1:8" ht="25.5">
      <c r="A327" s="582" t="s">
        <v>1172</v>
      </c>
      <c r="B327" s="583" t="s">
        <v>1173</v>
      </c>
      <c r="C327" s="584" t="s">
        <v>332</v>
      </c>
      <c r="D327" s="583">
        <v>20050101</v>
      </c>
      <c r="E327" s="583">
        <v>20050101</v>
      </c>
      <c r="F327" s="564"/>
      <c r="G327" s="564"/>
      <c r="H327"/>
    </row>
    <row r="328" spans="1:8" ht="25.5">
      <c r="A328" s="582" t="s">
        <v>1174</v>
      </c>
      <c r="B328" s="583" t="s">
        <v>1175</v>
      </c>
      <c r="C328" s="584" t="s">
        <v>332</v>
      </c>
      <c r="D328" s="583">
        <v>20050101</v>
      </c>
      <c r="E328" s="583">
        <v>20050101</v>
      </c>
      <c r="F328" s="564"/>
      <c r="G328" s="564"/>
      <c r="H328"/>
    </row>
    <row r="329" spans="1:8" ht="25.5">
      <c r="A329" s="582" t="s">
        <v>1176</v>
      </c>
      <c r="B329" s="583" t="s">
        <v>1177</v>
      </c>
      <c r="C329" s="584" t="s">
        <v>332</v>
      </c>
      <c r="D329" s="583">
        <v>20050101</v>
      </c>
      <c r="E329" s="583">
        <v>20050101</v>
      </c>
      <c r="F329" s="564"/>
      <c r="G329" s="564"/>
      <c r="H329"/>
    </row>
    <row r="330" spans="1:8" ht="25.5">
      <c r="A330" s="582" t="s">
        <v>1178</v>
      </c>
      <c r="B330" s="583" t="s">
        <v>1179</v>
      </c>
      <c r="C330" s="584" t="s">
        <v>332</v>
      </c>
      <c r="D330" s="583">
        <v>20050101</v>
      </c>
      <c r="E330" s="583">
        <v>20050101</v>
      </c>
      <c r="F330" s="564"/>
      <c r="G330" s="564"/>
      <c r="H330"/>
    </row>
    <row r="331" spans="1:8" ht="25.5">
      <c r="A331" s="582" t="s">
        <v>1180</v>
      </c>
      <c r="B331" s="583" t="s">
        <v>1181</v>
      </c>
      <c r="C331" s="584" t="s">
        <v>332</v>
      </c>
      <c r="D331" s="583">
        <v>20050101</v>
      </c>
      <c r="E331" s="583">
        <v>20050101</v>
      </c>
      <c r="F331" s="564"/>
      <c r="G331" s="564"/>
      <c r="H331"/>
    </row>
    <row r="332" spans="1:8">
      <c r="A332" s="582" t="s">
        <v>1182</v>
      </c>
      <c r="B332" s="583" t="s">
        <v>1183</v>
      </c>
      <c r="C332" s="584" t="s">
        <v>332</v>
      </c>
      <c r="D332" s="583">
        <v>20050101</v>
      </c>
      <c r="E332" s="583">
        <v>20050101</v>
      </c>
      <c r="F332" s="564"/>
      <c r="G332" s="564"/>
      <c r="H332"/>
    </row>
    <row r="333" spans="1:8" ht="25.5">
      <c r="A333" s="582" t="s">
        <v>1184</v>
      </c>
      <c r="B333" s="583" t="s">
        <v>1185</v>
      </c>
      <c r="C333" s="584" t="s">
        <v>332</v>
      </c>
      <c r="D333" s="583">
        <v>20050101</v>
      </c>
      <c r="E333" s="583">
        <v>20050101</v>
      </c>
      <c r="F333" s="564"/>
      <c r="G333" s="564"/>
      <c r="H333"/>
    </row>
    <row r="334" spans="1:8" ht="77.45" customHeight="1">
      <c r="A334" s="582" t="s">
        <v>1186</v>
      </c>
      <c r="B334" s="583" t="s">
        <v>1187</v>
      </c>
      <c r="C334" s="584" t="s">
        <v>332</v>
      </c>
      <c r="D334" s="583">
        <v>20050101</v>
      </c>
      <c r="E334" s="583">
        <v>20050101</v>
      </c>
      <c r="F334" s="564"/>
      <c r="G334" s="564"/>
      <c r="H334"/>
    </row>
    <row r="335" spans="1:8" ht="25.5">
      <c r="A335" s="582" t="s">
        <v>1188</v>
      </c>
      <c r="B335" s="583" t="s">
        <v>1189</v>
      </c>
      <c r="C335" s="584" t="s">
        <v>332</v>
      </c>
      <c r="D335" s="583">
        <v>20050101</v>
      </c>
      <c r="E335" s="583">
        <v>20050101</v>
      </c>
      <c r="F335" s="564"/>
      <c r="G335" s="564"/>
      <c r="H335"/>
    </row>
    <row r="336" spans="1:8" ht="25.5">
      <c r="A336" s="582" t="s">
        <v>1190</v>
      </c>
      <c r="B336" s="583" t="s">
        <v>1191</v>
      </c>
      <c r="C336" s="584" t="s">
        <v>332</v>
      </c>
      <c r="D336" s="583">
        <v>20050101</v>
      </c>
      <c r="E336" s="583">
        <v>20050101</v>
      </c>
      <c r="F336" s="564"/>
      <c r="G336" s="564"/>
      <c r="H336"/>
    </row>
    <row r="337" spans="1:8">
      <c r="A337" s="582" t="s">
        <v>1192</v>
      </c>
      <c r="B337" s="583" t="s">
        <v>1193</v>
      </c>
      <c r="C337" s="584" t="s">
        <v>332</v>
      </c>
      <c r="D337" s="583">
        <v>20050101</v>
      </c>
      <c r="E337" s="583">
        <v>20050101</v>
      </c>
      <c r="F337" s="564"/>
      <c r="G337" s="564"/>
      <c r="H337"/>
    </row>
    <row r="338" spans="1:8">
      <c r="A338" s="582" t="s">
        <v>1194</v>
      </c>
      <c r="B338" s="583" t="s">
        <v>1195</v>
      </c>
      <c r="C338" s="584" t="s">
        <v>332</v>
      </c>
      <c r="D338" s="583">
        <v>20050101</v>
      </c>
      <c r="E338" s="583">
        <v>20050101</v>
      </c>
      <c r="F338" s="564"/>
      <c r="G338" s="564"/>
      <c r="H338"/>
    </row>
    <row r="339" spans="1:8" ht="25.5">
      <c r="A339" s="582" t="s">
        <v>1196</v>
      </c>
      <c r="B339" s="583" t="s">
        <v>1197</v>
      </c>
      <c r="C339" s="584" t="s">
        <v>332</v>
      </c>
      <c r="D339" s="583">
        <v>20050101</v>
      </c>
      <c r="E339" s="583">
        <v>20050101</v>
      </c>
      <c r="F339" s="564"/>
      <c r="G339" s="564"/>
      <c r="H339"/>
    </row>
    <row r="340" spans="1:8">
      <c r="A340" s="582" t="s">
        <v>1198</v>
      </c>
      <c r="B340" s="583" t="s">
        <v>1199</v>
      </c>
      <c r="C340" s="584" t="s">
        <v>756</v>
      </c>
      <c r="D340" s="583">
        <v>20050101</v>
      </c>
      <c r="E340" s="583">
        <v>20050101</v>
      </c>
      <c r="F340" s="564"/>
      <c r="G340" s="564"/>
      <c r="H340"/>
    </row>
    <row r="341" spans="1:8">
      <c r="A341" s="582" t="s">
        <v>1200</v>
      </c>
      <c r="B341" s="583" t="s">
        <v>1201</v>
      </c>
      <c r="C341" s="584" t="s">
        <v>756</v>
      </c>
      <c r="D341" s="583">
        <v>20050101</v>
      </c>
      <c r="E341" s="583">
        <v>20050101</v>
      </c>
      <c r="F341" s="564"/>
      <c r="G341" s="564"/>
      <c r="H341"/>
    </row>
    <row r="342" spans="1:8" ht="25.5">
      <c r="A342" s="582" t="s">
        <v>1202</v>
      </c>
      <c r="B342" s="583" t="s">
        <v>1203</v>
      </c>
      <c r="C342" s="584" t="s">
        <v>332</v>
      </c>
      <c r="D342" s="583">
        <v>20070101</v>
      </c>
      <c r="E342" s="583">
        <v>20140101</v>
      </c>
      <c r="F342" s="564"/>
      <c r="G342" s="564"/>
      <c r="H342"/>
    </row>
    <row r="343" spans="1:8" ht="25.5">
      <c r="A343" s="582" t="s">
        <v>1204</v>
      </c>
      <c r="B343" s="583" t="s">
        <v>1205</v>
      </c>
      <c r="C343" s="584" t="s">
        <v>332</v>
      </c>
      <c r="D343" s="583">
        <v>20140101</v>
      </c>
      <c r="E343" s="583">
        <v>20140101</v>
      </c>
      <c r="F343" s="564"/>
      <c r="G343" s="564"/>
      <c r="H343"/>
    </row>
    <row r="344" spans="1:8">
      <c r="A344" s="582" t="s">
        <v>1206</v>
      </c>
      <c r="B344" s="583" t="s">
        <v>1207</v>
      </c>
      <c r="C344" s="584" t="s">
        <v>756</v>
      </c>
      <c r="D344" s="583">
        <v>20040101</v>
      </c>
      <c r="E344" s="583">
        <v>20070101</v>
      </c>
      <c r="F344" s="564"/>
      <c r="G344" s="564"/>
      <c r="H344"/>
    </row>
    <row r="345" spans="1:8">
      <c r="A345" s="582" t="s">
        <v>1208</v>
      </c>
      <c r="B345" s="583" t="s">
        <v>1209</v>
      </c>
      <c r="C345" s="584" t="s">
        <v>756</v>
      </c>
      <c r="D345" s="583">
        <v>20040101</v>
      </c>
      <c r="E345" s="583">
        <v>20040101</v>
      </c>
      <c r="F345" s="564"/>
      <c r="G345" s="564"/>
      <c r="H345"/>
    </row>
    <row r="346" spans="1:8">
      <c r="A346" s="582" t="s">
        <v>225</v>
      </c>
      <c r="B346" s="583" t="s">
        <v>1210</v>
      </c>
      <c r="C346" s="584" t="s">
        <v>332</v>
      </c>
      <c r="D346" s="585"/>
      <c r="E346" s="585"/>
      <c r="F346" s="564"/>
      <c r="G346" s="564"/>
      <c r="H346"/>
    </row>
    <row r="347" spans="1:8">
      <c r="A347" s="582" t="s">
        <v>1211</v>
      </c>
      <c r="B347" s="583" t="s">
        <v>1212</v>
      </c>
      <c r="C347" s="584" t="s">
        <v>332</v>
      </c>
      <c r="D347" s="585"/>
      <c r="E347" s="585"/>
      <c r="F347" s="564"/>
      <c r="G347" s="564"/>
      <c r="H347"/>
    </row>
    <row r="348" spans="1:8" ht="25.5">
      <c r="A348" s="582" t="s">
        <v>1213</v>
      </c>
      <c r="B348" s="583">
        <v>99601</v>
      </c>
      <c r="C348" s="584" t="s">
        <v>756</v>
      </c>
      <c r="D348" s="583">
        <v>20040101</v>
      </c>
      <c r="E348" s="583">
        <v>20110101</v>
      </c>
      <c r="F348" s="564"/>
      <c r="G348" s="564"/>
      <c r="H348"/>
    </row>
    <row r="349" spans="1:8">
      <c r="A349" s="582" t="s">
        <v>1214</v>
      </c>
      <c r="B349" s="583">
        <v>99602</v>
      </c>
      <c r="C349" s="584" t="s">
        <v>756</v>
      </c>
      <c r="D349" s="583">
        <v>20040101</v>
      </c>
      <c r="E349" s="583">
        <v>20110101</v>
      </c>
      <c r="F349" s="564"/>
      <c r="G349" s="564"/>
      <c r="H349"/>
    </row>
  </sheetData>
  <sheetProtection algorithmName="SHA-512" hashValue="RpPTUjgmb1uZu7AxnEtR/OURyUPoQzSNtd7XlVu0bwmbSsh4RvmshvYnB/2SRi2by/LC/dH7o5cFeKxzWR2XYA==" saltValue="LXryp1s/nIkXa9icEnSE0w==" spinCount="100000" sheet="1" formatColumns="0" formatRows="0"/>
  <mergeCells count="26">
    <mergeCell ref="A92:D92"/>
    <mergeCell ref="A58:D59"/>
    <mergeCell ref="E58:E59"/>
    <mergeCell ref="G58:G59"/>
    <mergeCell ref="A80:A81"/>
    <mergeCell ref="B80:B81"/>
    <mergeCell ref="C80:C81"/>
    <mergeCell ref="D80:D81"/>
    <mergeCell ref="E80:E81"/>
    <mergeCell ref="F80:F81"/>
    <mergeCell ref="G80:G81"/>
    <mergeCell ref="A3:F3"/>
    <mergeCell ref="A2:G2"/>
    <mergeCell ref="A6:G6"/>
    <mergeCell ref="A15:A16"/>
    <mergeCell ref="B15:B16"/>
    <mergeCell ref="C15:C16"/>
    <mergeCell ref="D15:D16"/>
    <mergeCell ref="E15:E16"/>
    <mergeCell ref="G15:G16"/>
    <mergeCell ref="G17:G18"/>
    <mergeCell ref="A17:A18"/>
    <mergeCell ref="B17:B18"/>
    <mergeCell ref="C17:C18"/>
    <mergeCell ref="D17:D18"/>
    <mergeCell ref="E17:E18"/>
  </mergeCells>
  <hyperlinks>
    <hyperlink ref="D51" r:id="rId1" display="https://www.medicare.gov/coverage/durable-medical-equipment-coverage.html" xr:uid="{00000000-0004-0000-0500-000000000000}"/>
  </hyperlinks>
  <pageMargins left="0.25" right="0.25" top="0.5" bottom="0.75" header="0.3" footer="0.3"/>
  <pageSetup scale="72"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82"/>
  <sheetViews>
    <sheetView topLeftCell="A28" zoomScale="80" zoomScaleNormal="80" workbookViewId="0"/>
  </sheetViews>
  <sheetFormatPr defaultColWidth="8.5703125" defaultRowHeight="12.75"/>
  <cols>
    <col min="1" max="1" width="56.5703125" style="169" customWidth="1"/>
    <col min="2" max="2" width="24.5703125" style="169" customWidth="1"/>
    <col min="3" max="3" width="18.5703125" style="169" customWidth="1"/>
    <col min="4" max="4" width="17.42578125" style="169" customWidth="1"/>
    <col min="5" max="5" width="16.5703125" style="169" customWidth="1"/>
    <col min="6" max="6" width="16.42578125" style="169" customWidth="1"/>
    <col min="7" max="8" width="13.42578125" style="169" customWidth="1"/>
    <col min="9" max="9" width="21.42578125" style="169" customWidth="1"/>
    <col min="10" max="16384" width="8.5703125" style="169"/>
  </cols>
  <sheetData>
    <row r="1" spans="1:9" ht="23.25">
      <c r="A1" s="478" t="s">
        <v>1215</v>
      </c>
      <c r="B1"/>
      <c r="C1"/>
      <c r="D1"/>
      <c r="E1"/>
      <c r="F1"/>
      <c r="G1"/>
      <c r="H1"/>
    </row>
    <row r="2" spans="1:9" ht="125.85" customHeight="1" thickBot="1">
      <c r="A2" s="893" t="s">
        <v>1216</v>
      </c>
      <c r="B2" s="893"/>
      <c r="C2" s="893"/>
      <c r="D2" s="893"/>
      <c r="E2" s="893"/>
      <c r="F2" s="893"/>
    </row>
    <row r="3" spans="1:9" ht="51.75" thickBot="1">
      <c r="A3" s="479" t="s">
        <v>1217</v>
      </c>
      <c r="B3" s="894" t="s">
        <v>1218</v>
      </c>
      <c r="C3" s="894" t="s">
        <v>1219</v>
      </c>
      <c r="D3" s="894" t="s">
        <v>1220</v>
      </c>
      <c r="E3" s="894" t="s">
        <v>1221</v>
      </c>
      <c r="F3" s="894" t="s">
        <v>1222</v>
      </c>
      <c r="G3" s="895" t="s">
        <v>539</v>
      </c>
      <c r="H3" s="895" t="s">
        <v>1223</v>
      </c>
      <c r="I3" s="894" t="s">
        <v>1224</v>
      </c>
    </row>
    <row r="4" spans="1:9" ht="13.5" thickBot="1">
      <c r="A4" s="648" t="s">
        <v>644</v>
      </c>
      <c r="B4" s="649"/>
      <c r="C4" s="649"/>
      <c r="D4" s="649"/>
      <c r="E4" s="649"/>
      <c r="F4" s="650"/>
      <c r="G4" s="650"/>
      <c r="H4" s="650"/>
      <c r="I4" s="649"/>
    </row>
    <row r="5" spans="1:9" ht="24.95" customHeight="1">
      <c r="A5" s="480" t="s">
        <v>1225</v>
      </c>
      <c r="B5" s="739" t="s">
        <v>1226</v>
      </c>
      <c r="C5" s="744"/>
      <c r="D5" s="481" t="s">
        <v>1227</v>
      </c>
      <c r="E5" s="744"/>
      <c r="F5" s="742" t="s">
        <v>221</v>
      </c>
      <c r="G5" s="741">
        <v>2</v>
      </c>
      <c r="H5" s="741">
        <v>14</v>
      </c>
      <c r="I5" s="741" t="s">
        <v>445</v>
      </c>
    </row>
    <row r="6" spans="1:9" ht="12.6" customHeight="1">
      <c r="A6" s="480" t="s">
        <v>1228</v>
      </c>
      <c r="B6" s="739"/>
      <c r="C6" s="744"/>
      <c r="D6" s="481"/>
      <c r="E6" s="744"/>
      <c r="F6" s="742"/>
      <c r="G6" s="739"/>
      <c r="H6" s="739"/>
      <c r="I6" s="739"/>
    </row>
    <row r="7" spans="1:9" ht="62.45" customHeight="1">
      <c r="A7" s="480" t="s">
        <v>1229</v>
      </c>
      <c r="B7" s="739"/>
      <c r="C7" s="744"/>
      <c r="D7" s="481" t="s">
        <v>1230</v>
      </c>
      <c r="E7" s="744"/>
      <c r="F7" s="742"/>
      <c r="G7" s="739"/>
      <c r="H7" s="739"/>
      <c r="I7" s="739"/>
    </row>
    <row r="8" spans="1:9" ht="12.6" customHeight="1">
      <c r="A8" s="480" t="s">
        <v>1231</v>
      </c>
      <c r="B8" s="739"/>
      <c r="C8" s="744"/>
      <c r="D8" s="482"/>
      <c r="E8" s="744"/>
      <c r="F8" s="742"/>
      <c r="G8" s="739"/>
      <c r="H8" s="739"/>
      <c r="I8" s="739"/>
    </row>
    <row r="9" spans="1:9" ht="26.25" thickBot="1">
      <c r="A9" s="483" t="s">
        <v>1232</v>
      </c>
      <c r="B9" s="740"/>
      <c r="C9" s="745"/>
      <c r="D9" s="680"/>
      <c r="E9" s="745"/>
      <c r="F9" s="722"/>
      <c r="G9" s="740"/>
      <c r="H9" s="740"/>
      <c r="I9" s="740"/>
    </row>
    <row r="10" spans="1:9" ht="24.95" customHeight="1">
      <c r="A10" s="480" t="s">
        <v>1225</v>
      </c>
      <c r="B10" s="741" t="s">
        <v>1233</v>
      </c>
      <c r="C10" s="743"/>
      <c r="D10" s="481" t="s">
        <v>1234</v>
      </c>
      <c r="E10" s="743"/>
      <c r="F10" s="721" t="s">
        <v>1235</v>
      </c>
      <c r="G10" s="741">
        <v>1</v>
      </c>
      <c r="H10" s="741">
        <v>13</v>
      </c>
      <c r="I10" s="741" t="s">
        <v>445</v>
      </c>
    </row>
    <row r="11" spans="1:9" ht="24.95" customHeight="1">
      <c r="A11" s="480" t="s">
        <v>1228</v>
      </c>
      <c r="B11" s="739"/>
      <c r="C11" s="744"/>
      <c r="D11" s="481" t="s">
        <v>1227</v>
      </c>
      <c r="E11" s="744"/>
      <c r="F11" s="742"/>
      <c r="G11" s="739"/>
      <c r="H11" s="739"/>
      <c r="I11" s="739"/>
    </row>
    <row r="12" spans="1:9" ht="25.5" customHeight="1" thickBot="1">
      <c r="A12" s="483" t="s">
        <v>1231</v>
      </c>
      <c r="B12" s="740"/>
      <c r="C12" s="745"/>
      <c r="D12" s="681" t="s">
        <v>1236</v>
      </c>
      <c r="E12" s="745"/>
      <c r="F12" s="722"/>
      <c r="G12" s="740"/>
      <c r="H12" s="740"/>
      <c r="I12" s="740"/>
    </row>
    <row r="13" spans="1:9" ht="26.25" thickBot="1">
      <c r="A13" s="483" t="s">
        <v>1237</v>
      </c>
      <c r="B13" s="681" t="s">
        <v>1238</v>
      </c>
      <c r="C13" s="681" t="s">
        <v>1239</v>
      </c>
      <c r="D13" s="682"/>
      <c r="E13" s="682"/>
      <c r="F13" s="654" t="s">
        <v>240</v>
      </c>
      <c r="G13" s="654">
        <v>13</v>
      </c>
      <c r="H13" s="654">
        <v>25</v>
      </c>
      <c r="I13" s="654" t="s">
        <v>446</v>
      </c>
    </row>
    <row r="14" spans="1:9" ht="13.5" thickBot="1">
      <c r="A14" s="483" t="s">
        <v>1240</v>
      </c>
      <c r="B14" s="681" t="s">
        <v>1241</v>
      </c>
      <c r="C14" s="681">
        <v>17</v>
      </c>
      <c r="D14" s="681"/>
      <c r="E14" s="681"/>
      <c r="F14" s="654" t="s">
        <v>249</v>
      </c>
      <c r="G14" s="654">
        <v>22</v>
      </c>
      <c r="H14" s="654">
        <v>34</v>
      </c>
      <c r="I14" s="654" t="s">
        <v>447</v>
      </c>
    </row>
    <row r="15" spans="1:9" ht="13.5" thickBot="1">
      <c r="A15" s="648" t="s">
        <v>1242</v>
      </c>
      <c r="B15" s="649"/>
      <c r="C15" s="649"/>
      <c r="D15" s="649"/>
      <c r="E15" s="649"/>
      <c r="F15" s="650"/>
      <c r="G15" s="650"/>
      <c r="H15" s="650"/>
      <c r="I15" s="650"/>
    </row>
    <row r="16" spans="1:9" ht="12.6" customHeight="1">
      <c r="A16" s="480" t="s">
        <v>1243</v>
      </c>
      <c r="B16" s="741" t="s">
        <v>1244</v>
      </c>
      <c r="C16" s="743"/>
      <c r="D16" s="741"/>
      <c r="E16" s="741" t="s">
        <v>1245</v>
      </c>
      <c r="F16" s="721" t="s">
        <v>1246</v>
      </c>
      <c r="G16" s="741">
        <v>3</v>
      </c>
      <c r="H16" s="741">
        <v>15</v>
      </c>
      <c r="I16" s="741" t="s">
        <v>447</v>
      </c>
    </row>
    <row r="17" spans="1:9" ht="12.6" customHeight="1">
      <c r="A17" s="480" t="s">
        <v>1247</v>
      </c>
      <c r="B17" s="739"/>
      <c r="C17" s="744"/>
      <c r="D17" s="739"/>
      <c r="E17" s="739"/>
      <c r="F17" s="742"/>
      <c r="G17" s="739"/>
      <c r="H17" s="739"/>
      <c r="I17" s="739"/>
    </row>
    <row r="18" spans="1:9" ht="12.95" customHeight="1" thickBot="1">
      <c r="A18" s="483" t="s">
        <v>1248</v>
      </c>
      <c r="B18" s="740"/>
      <c r="C18" s="745"/>
      <c r="D18" s="740"/>
      <c r="E18" s="740"/>
      <c r="F18" s="722"/>
      <c r="G18" s="740"/>
      <c r="H18" s="740"/>
      <c r="I18" s="740"/>
    </row>
    <row r="19" spans="1:9" ht="39" thickBot="1">
      <c r="A19" s="484" t="s">
        <v>1249</v>
      </c>
      <c r="B19" s="681" t="s">
        <v>1244</v>
      </c>
      <c r="C19" s="682"/>
      <c r="D19" s="682"/>
      <c r="E19" s="681" t="s">
        <v>1250</v>
      </c>
      <c r="F19" s="654" t="s">
        <v>1251</v>
      </c>
      <c r="G19" s="681">
        <v>4</v>
      </c>
      <c r="H19" s="681">
        <v>16</v>
      </c>
      <c r="I19" s="681" t="s">
        <v>224</v>
      </c>
    </row>
    <row r="20" spans="1:9" ht="24.95" customHeight="1">
      <c r="A20" s="480" t="s">
        <v>1252</v>
      </c>
      <c r="B20" s="741" t="s">
        <v>1253</v>
      </c>
      <c r="C20" s="743"/>
      <c r="D20" s="481" t="s">
        <v>1254</v>
      </c>
      <c r="E20" s="741" t="s">
        <v>1255</v>
      </c>
      <c r="F20" s="721" t="s">
        <v>1251</v>
      </c>
      <c r="G20" s="741">
        <v>4</v>
      </c>
      <c r="H20" s="741">
        <v>16</v>
      </c>
      <c r="I20" s="741" t="s">
        <v>224</v>
      </c>
    </row>
    <row r="21" spans="1:9" ht="62.45" customHeight="1">
      <c r="A21" s="480" t="s">
        <v>1256</v>
      </c>
      <c r="B21" s="739"/>
      <c r="C21" s="744"/>
      <c r="D21" s="481" t="s">
        <v>1257</v>
      </c>
      <c r="E21" s="739"/>
      <c r="F21" s="742"/>
      <c r="G21" s="739"/>
      <c r="H21" s="739"/>
      <c r="I21" s="739"/>
    </row>
    <row r="22" spans="1:9" ht="12.6" customHeight="1">
      <c r="A22" s="480" t="s">
        <v>1247</v>
      </c>
      <c r="B22" s="739"/>
      <c r="C22" s="744"/>
      <c r="D22" s="482"/>
      <c r="E22" s="739"/>
      <c r="F22" s="742"/>
      <c r="G22" s="739"/>
      <c r="H22" s="739"/>
      <c r="I22" s="739"/>
    </row>
    <row r="23" spans="1:9" ht="12.6" customHeight="1">
      <c r="A23" s="480" t="s">
        <v>1248</v>
      </c>
      <c r="B23" s="739"/>
      <c r="C23" s="744"/>
      <c r="D23" s="482"/>
      <c r="E23" s="739"/>
      <c r="F23" s="742"/>
      <c r="G23" s="739"/>
      <c r="H23" s="739"/>
      <c r="I23" s="739"/>
    </row>
    <row r="24" spans="1:9" ht="12.95" customHeight="1" thickBot="1">
      <c r="A24" s="480" t="s">
        <v>1258</v>
      </c>
      <c r="B24" s="740"/>
      <c r="C24" s="745"/>
      <c r="D24" s="482"/>
      <c r="E24" s="740"/>
      <c r="F24" s="722"/>
      <c r="G24" s="740"/>
      <c r="H24" s="740"/>
      <c r="I24" s="740"/>
    </row>
    <row r="25" spans="1:9" ht="12.6" customHeight="1">
      <c r="A25" s="683" t="s">
        <v>1259</v>
      </c>
      <c r="B25" s="741" t="s">
        <v>1244</v>
      </c>
      <c r="C25" s="743"/>
      <c r="D25" s="741" t="s">
        <v>1260</v>
      </c>
      <c r="E25" s="741" t="s">
        <v>1261</v>
      </c>
      <c r="F25" s="721" t="s">
        <v>1246</v>
      </c>
      <c r="G25" s="741">
        <v>3</v>
      </c>
      <c r="H25" s="741">
        <v>15</v>
      </c>
      <c r="I25" s="739" t="s">
        <v>447</v>
      </c>
    </row>
    <row r="26" spans="1:9" ht="12.6" customHeight="1">
      <c r="A26" s="480" t="s">
        <v>1243</v>
      </c>
      <c r="B26" s="739"/>
      <c r="C26" s="744"/>
      <c r="D26" s="739"/>
      <c r="E26" s="739"/>
      <c r="F26" s="742"/>
      <c r="G26" s="739"/>
      <c r="H26" s="739"/>
      <c r="I26" s="739"/>
    </row>
    <row r="27" spans="1:9" ht="12.6" customHeight="1">
      <c r="A27" s="480" t="s">
        <v>1262</v>
      </c>
      <c r="B27" s="739"/>
      <c r="C27" s="744"/>
      <c r="D27" s="739"/>
      <c r="E27" s="739"/>
      <c r="F27" s="742"/>
      <c r="G27" s="739"/>
      <c r="H27" s="739"/>
      <c r="I27" s="739"/>
    </row>
    <row r="28" spans="1:9" ht="12.6" customHeight="1">
      <c r="A28" s="480" t="s">
        <v>1247</v>
      </c>
      <c r="B28" s="739"/>
      <c r="C28" s="744"/>
      <c r="D28" s="739"/>
      <c r="E28" s="739"/>
      <c r="F28" s="742"/>
      <c r="G28" s="739"/>
      <c r="H28" s="739"/>
      <c r="I28" s="739"/>
    </row>
    <row r="29" spans="1:9" ht="12.95" customHeight="1" thickBot="1">
      <c r="A29" s="483" t="s">
        <v>1248</v>
      </c>
      <c r="B29" s="740"/>
      <c r="C29" s="745"/>
      <c r="D29" s="740"/>
      <c r="E29" s="740"/>
      <c r="F29" s="722"/>
      <c r="G29" s="740"/>
      <c r="H29" s="740"/>
      <c r="I29" s="740"/>
    </row>
    <row r="30" spans="1:9" ht="13.5" thickBot="1">
      <c r="A30" s="648" t="s">
        <v>1263</v>
      </c>
      <c r="B30" s="649"/>
      <c r="C30" s="649"/>
      <c r="D30" s="649"/>
      <c r="E30" s="649"/>
      <c r="F30" s="650"/>
      <c r="G30" s="489"/>
      <c r="H30" s="489"/>
      <c r="I30" s="489"/>
    </row>
    <row r="31" spans="1:9" ht="24.95" customHeight="1">
      <c r="A31" s="480" t="s">
        <v>1264</v>
      </c>
      <c r="B31" s="741"/>
      <c r="C31" s="741" t="s">
        <v>1265</v>
      </c>
      <c r="D31" s="481" t="s">
        <v>1254</v>
      </c>
      <c r="E31" s="743"/>
      <c r="F31" s="721" t="s">
        <v>1251</v>
      </c>
      <c r="G31" s="741">
        <v>4</v>
      </c>
      <c r="H31" s="741">
        <v>16</v>
      </c>
      <c r="I31" s="741" t="s">
        <v>224</v>
      </c>
    </row>
    <row r="32" spans="1:9" ht="63" customHeight="1" thickBot="1">
      <c r="A32" s="483" t="s">
        <v>1266</v>
      </c>
      <c r="B32" s="740"/>
      <c r="C32" s="740"/>
      <c r="D32" s="681" t="s">
        <v>1257</v>
      </c>
      <c r="E32" s="745"/>
      <c r="F32" s="722"/>
      <c r="G32" s="740"/>
      <c r="H32" s="740"/>
      <c r="I32" s="740"/>
    </row>
    <row r="33" spans="1:9" ht="12.6" customHeight="1">
      <c r="A33" s="480" t="s">
        <v>1267</v>
      </c>
      <c r="B33" s="741"/>
      <c r="C33" s="741" t="s">
        <v>1268</v>
      </c>
      <c r="D33" s="743"/>
      <c r="E33" s="743"/>
      <c r="F33" s="721" t="s">
        <v>1251</v>
      </c>
      <c r="G33" s="741">
        <v>4</v>
      </c>
      <c r="H33" s="741">
        <v>16</v>
      </c>
      <c r="I33" s="741" t="s">
        <v>224</v>
      </c>
    </row>
    <row r="34" spans="1:9" ht="12.6" customHeight="1">
      <c r="A34" s="480" t="s">
        <v>1269</v>
      </c>
      <c r="B34" s="739"/>
      <c r="C34" s="739"/>
      <c r="D34" s="744"/>
      <c r="E34" s="744"/>
      <c r="F34" s="742"/>
      <c r="G34" s="739"/>
      <c r="H34" s="739"/>
      <c r="I34" s="739"/>
    </row>
    <row r="35" spans="1:9" ht="12.6" customHeight="1">
      <c r="A35" s="480" t="s">
        <v>1270</v>
      </c>
      <c r="B35" s="739"/>
      <c r="C35" s="739"/>
      <c r="D35" s="744"/>
      <c r="E35" s="744"/>
      <c r="F35" s="742"/>
      <c r="G35" s="739"/>
      <c r="H35" s="739"/>
      <c r="I35" s="739"/>
    </row>
    <row r="36" spans="1:9" ht="12.95" customHeight="1" thickBot="1">
      <c r="A36" s="483" t="s">
        <v>1271</v>
      </c>
      <c r="B36" s="740"/>
      <c r="C36" s="740"/>
      <c r="D36" s="745"/>
      <c r="E36" s="745"/>
      <c r="F36" s="722"/>
      <c r="G36" s="740"/>
      <c r="H36" s="740"/>
      <c r="I36" s="740"/>
    </row>
    <row r="37" spans="1:9" ht="37.5" customHeight="1">
      <c r="A37" s="480" t="s">
        <v>1272</v>
      </c>
      <c r="B37" s="741"/>
      <c r="C37" s="481" t="s">
        <v>1273</v>
      </c>
      <c r="D37" s="746" t="s">
        <v>1274</v>
      </c>
      <c r="E37" s="743"/>
      <c r="F37" s="721" t="s">
        <v>224</v>
      </c>
      <c r="G37" s="741">
        <v>5</v>
      </c>
      <c r="H37" s="741">
        <v>17</v>
      </c>
      <c r="I37" s="741" t="s">
        <v>224</v>
      </c>
    </row>
    <row r="38" spans="1:9" ht="12.6" customHeight="1">
      <c r="A38" s="480" t="s">
        <v>1275</v>
      </c>
      <c r="B38" s="739"/>
      <c r="C38" s="481" t="s">
        <v>1276</v>
      </c>
      <c r="D38" s="747"/>
      <c r="E38" s="744"/>
      <c r="F38" s="742"/>
      <c r="G38" s="739"/>
      <c r="H38" s="739"/>
      <c r="I38" s="739"/>
    </row>
    <row r="39" spans="1:9" ht="25.5">
      <c r="A39" s="480" t="s">
        <v>1277</v>
      </c>
      <c r="B39" s="739"/>
      <c r="C39" s="481" t="s">
        <v>1278</v>
      </c>
      <c r="D39" s="747"/>
      <c r="E39" s="744"/>
      <c r="F39" s="742"/>
      <c r="G39" s="739"/>
      <c r="H39" s="739"/>
      <c r="I39" s="739"/>
    </row>
    <row r="40" spans="1:9" ht="12.6" customHeight="1">
      <c r="A40" s="480" t="s">
        <v>1279</v>
      </c>
      <c r="B40" s="739"/>
      <c r="C40" s="481" t="s">
        <v>1280</v>
      </c>
      <c r="D40" s="747"/>
      <c r="E40" s="744"/>
      <c r="F40" s="742"/>
      <c r="G40" s="739"/>
      <c r="H40" s="739"/>
      <c r="I40" s="739"/>
    </row>
    <row r="41" spans="1:9" ht="12.6" customHeight="1">
      <c r="A41" s="480" t="s">
        <v>1281</v>
      </c>
      <c r="B41" s="739"/>
      <c r="C41" s="481" t="s">
        <v>1282</v>
      </c>
      <c r="D41" s="747"/>
      <c r="E41" s="744"/>
      <c r="F41" s="742"/>
      <c r="G41" s="739"/>
      <c r="H41" s="739"/>
      <c r="I41" s="739"/>
    </row>
    <row r="42" spans="1:9" ht="12.6" customHeight="1">
      <c r="A42" s="480" t="s">
        <v>1266</v>
      </c>
      <c r="B42" s="739"/>
      <c r="C42" s="482"/>
      <c r="D42" s="747"/>
      <c r="E42" s="744"/>
      <c r="F42" s="742"/>
      <c r="G42" s="739"/>
      <c r="H42" s="739"/>
      <c r="I42" s="739"/>
    </row>
    <row r="43" spans="1:9" ht="25.5">
      <c r="A43" s="480" t="s">
        <v>1283</v>
      </c>
      <c r="B43" s="739"/>
      <c r="C43" s="482"/>
      <c r="D43" s="747"/>
      <c r="E43" s="744"/>
      <c r="F43" s="742"/>
      <c r="G43" s="739"/>
      <c r="H43" s="739"/>
      <c r="I43" s="739"/>
    </row>
    <row r="44" spans="1:9" ht="12.95" customHeight="1" thickBot="1">
      <c r="A44" s="483" t="s">
        <v>1284</v>
      </c>
      <c r="B44" s="740"/>
      <c r="C44" s="680"/>
      <c r="D44" s="748"/>
      <c r="E44" s="745"/>
      <c r="F44" s="722"/>
      <c r="G44" s="740"/>
      <c r="H44" s="740"/>
      <c r="I44" s="740"/>
    </row>
    <row r="45" spans="1:9" ht="13.5" thickBot="1">
      <c r="A45" s="648" t="s">
        <v>1285</v>
      </c>
      <c r="B45" s="649"/>
      <c r="C45" s="649"/>
      <c r="D45" s="649"/>
      <c r="E45" s="649"/>
      <c r="F45" s="650"/>
      <c r="G45" s="650"/>
      <c r="H45" s="650"/>
      <c r="I45" s="650"/>
    </row>
    <row r="46" spans="1:9" ht="26.25" thickBot="1">
      <c r="A46" s="483" t="s">
        <v>1286</v>
      </c>
      <c r="B46" s="681"/>
      <c r="C46" s="681" t="s">
        <v>1287</v>
      </c>
      <c r="D46" s="682"/>
      <c r="E46" s="682"/>
      <c r="F46" s="654" t="s">
        <v>667</v>
      </c>
      <c r="G46" s="681" t="s">
        <v>1288</v>
      </c>
      <c r="H46" s="654" t="s">
        <v>1289</v>
      </c>
      <c r="I46" s="654" t="s">
        <v>448</v>
      </c>
    </row>
    <row r="47" spans="1:9" ht="12.6" customHeight="1">
      <c r="A47" s="480" t="s">
        <v>1290</v>
      </c>
      <c r="B47" s="741"/>
      <c r="C47" s="741" t="s">
        <v>1291</v>
      </c>
      <c r="D47" s="743"/>
      <c r="E47" s="743"/>
      <c r="F47" s="721" t="s">
        <v>248</v>
      </c>
      <c r="G47" s="721">
        <v>21</v>
      </c>
      <c r="H47" s="721">
        <v>33</v>
      </c>
      <c r="I47" s="721" t="s">
        <v>224</v>
      </c>
    </row>
    <row r="48" spans="1:9" ht="12.6" customHeight="1">
      <c r="A48" s="480" t="s">
        <v>1292</v>
      </c>
      <c r="B48" s="739"/>
      <c r="C48" s="739"/>
      <c r="D48" s="744"/>
      <c r="E48" s="744"/>
      <c r="F48" s="742"/>
      <c r="G48" s="742"/>
      <c r="H48" s="742"/>
      <c r="I48" s="742"/>
    </row>
    <row r="49" spans="1:9" ht="12.6" customHeight="1">
      <c r="A49" s="480" t="s">
        <v>1293</v>
      </c>
      <c r="B49" s="739"/>
      <c r="C49" s="739"/>
      <c r="D49" s="744"/>
      <c r="E49" s="744"/>
      <c r="F49" s="742"/>
      <c r="G49" s="742"/>
      <c r="H49" s="742"/>
      <c r="I49" s="742"/>
    </row>
    <row r="50" spans="1:9" ht="12.6" customHeight="1">
      <c r="A50" s="480" t="s">
        <v>1294</v>
      </c>
      <c r="B50" s="739"/>
      <c r="C50" s="739"/>
      <c r="D50" s="744"/>
      <c r="E50" s="744"/>
      <c r="F50" s="742"/>
      <c r="G50" s="742"/>
      <c r="H50" s="742"/>
      <c r="I50" s="742"/>
    </row>
    <row r="51" spans="1:9" ht="12.6" customHeight="1">
      <c r="A51" s="480" t="s">
        <v>1295</v>
      </c>
      <c r="B51" s="739"/>
      <c r="C51" s="739"/>
      <c r="D51" s="744"/>
      <c r="E51" s="744"/>
      <c r="F51" s="742"/>
      <c r="G51" s="742"/>
      <c r="H51" s="742"/>
      <c r="I51" s="742"/>
    </row>
    <row r="52" spans="1:9" ht="12.95" customHeight="1" thickBot="1">
      <c r="A52" s="485" t="s">
        <v>1296</v>
      </c>
      <c r="B52" s="740"/>
      <c r="C52" s="740"/>
      <c r="D52" s="745"/>
      <c r="E52" s="745"/>
      <c r="F52" s="722"/>
      <c r="G52" s="722"/>
      <c r="H52" s="722"/>
      <c r="I52" s="722"/>
    </row>
    <row r="53" spans="1:9" ht="13.35" customHeight="1">
      <c r="A53" s="683" t="s">
        <v>1297</v>
      </c>
      <c r="B53" s="684"/>
      <c r="C53" s="491" t="s">
        <v>1298</v>
      </c>
      <c r="D53" s="708"/>
      <c r="E53" s="708"/>
      <c r="F53" s="721" t="s">
        <v>225</v>
      </c>
      <c r="G53" s="721">
        <v>6</v>
      </c>
      <c r="H53" s="721">
        <v>18</v>
      </c>
      <c r="I53" s="721" t="s">
        <v>224</v>
      </c>
    </row>
    <row r="54" spans="1:9">
      <c r="A54" s="480" t="s">
        <v>1299</v>
      </c>
      <c r="B54" s="490"/>
      <c r="C54" s="481" t="s">
        <v>1300</v>
      </c>
      <c r="D54" s="709"/>
      <c r="E54" s="709"/>
      <c r="F54" s="742"/>
      <c r="G54" s="742"/>
      <c r="H54" s="742"/>
      <c r="I54" s="742"/>
    </row>
    <row r="55" spans="1:9" ht="26.25" thickBot="1">
      <c r="A55" s="483" t="s">
        <v>1301</v>
      </c>
      <c r="B55" s="484"/>
      <c r="C55" s="681" t="s">
        <v>1302</v>
      </c>
      <c r="D55" s="710"/>
      <c r="E55" s="710"/>
      <c r="F55" s="722"/>
      <c r="G55" s="722"/>
      <c r="H55" s="722"/>
      <c r="I55" s="722"/>
    </row>
    <row r="56" spans="1:9">
      <c r="A56" s="683" t="s">
        <v>1303</v>
      </c>
      <c r="B56" s="684"/>
      <c r="C56" s="492"/>
      <c r="D56" s="708"/>
      <c r="E56" s="708"/>
      <c r="F56" s="721" t="s">
        <v>226</v>
      </c>
      <c r="G56" s="721">
        <v>7</v>
      </c>
      <c r="H56" s="721">
        <v>19</v>
      </c>
      <c r="I56" s="721" t="s">
        <v>226</v>
      </c>
    </row>
    <row r="57" spans="1:9">
      <c r="A57" s="480" t="s">
        <v>1304</v>
      </c>
      <c r="B57" s="490"/>
      <c r="C57" s="482"/>
      <c r="D57" s="709"/>
      <c r="E57" s="709"/>
      <c r="F57" s="742"/>
      <c r="G57" s="742"/>
      <c r="H57" s="742"/>
      <c r="I57" s="742"/>
    </row>
    <row r="58" spans="1:9">
      <c r="A58" s="480" t="s">
        <v>1305</v>
      </c>
      <c r="B58" s="490"/>
      <c r="C58" s="482"/>
      <c r="D58" s="709"/>
      <c r="E58" s="709"/>
      <c r="F58" s="742"/>
      <c r="G58" s="742"/>
      <c r="H58" s="742"/>
      <c r="I58" s="742"/>
    </row>
    <row r="59" spans="1:9" ht="13.5" thickBot="1">
      <c r="A59" s="483" t="s">
        <v>1306</v>
      </c>
      <c r="B59" s="484"/>
      <c r="C59" s="680"/>
      <c r="D59" s="710"/>
      <c r="E59" s="710"/>
      <c r="F59" s="722"/>
      <c r="G59" s="722"/>
      <c r="H59" s="722"/>
      <c r="I59" s="722"/>
    </row>
    <row r="60" spans="1:9">
      <c r="A60" s="683" t="s">
        <v>1307</v>
      </c>
      <c r="B60" s="684"/>
      <c r="C60" s="492"/>
      <c r="D60" s="708"/>
      <c r="E60" s="708"/>
      <c r="F60" s="721" t="s">
        <v>227</v>
      </c>
      <c r="G60" s="721">
        <v>8</v>
      </c>
      <c r="H60" s="721">
        <v>20</v>
      </c>
      <c r="I60" s="721" t="s">
        <v>447</v>
      </c>
    </row>
    <row r="61" spans="1:9" ht="13.5" thickBot="1">
      <c r="A61" s="483" t="s">
        <v>1308</v>
      </c>
      <c r="B61" s="484"/>
      <c r="C61" s="680"/>
      <c r="D61" s="710"/>
      <c r="E61" s="710"/>
      <c r="F61" s="722"/>
      <c r="G61" s="722"/>
      <c r="H61" s="722"/>
      <c r="I61" s="722"/>
    </row>
    <row r="62" spans="1:9">
      <c r="A62" s="683" t="s">
        <v>1309</v>
      </c>
      <c r="B62" s="684"/>
      <c r="C62" s="492"/>
      <c r="D62" s="708"/>
      <c r="E62" s="708"/>
      <c r="F62" s="721" t="s">
        <v>224</v>
      </c>
      <c r="G62" s="721">
        <v>5</v>
      </c>
      <c r="H62" s="721">
        <v>17</v>
      </c>
      <c r="I62" s="721" t="s">
        <v>224</v>
      </c>
    </row>
    <row r="63" spans="1:9" ht="13.5" customHeight="1" thickBot="1">
      <c r="A63" s="483" t="s">
        <v>1310</v>
      </c>
      <c r="B63" s="484"/>
      <c r="C63" s="680"/>
      <c r="D63" s="710"/>
      <c r="E63" s="710"/>
      <c r="F63" s="722"/>
      <c r="G63" s="722"/>
      <c r="H63" s="722"/>
      <c r="I63" s="722"/>
    </row>
    <row r="64" spans="1:9" ht="12.95" customHeight="1">
      <c r="A64" s="480" t="s">
        <v>1311</v>
      </c>
      <c r="B64" s="490"/>
      <c r="C64" s="482"/>
      <c r="D64" s="709"/>
      <c r="E64" s="709"/>
      <c r="F64" s="721" t="s">
        <v>252</v>
      </c>
      <c r="G64" s="721">
        <v>25</v>
      </c>
      <c r="H64" s="721">
        <v>37</v>
      </c>
      <c r="I64" s="721" t="s">
        <v>224</v>
      </c>
    </row>
    <row r="65" spans="1:9">
      <c r="A65" s="480" t="s">
        <v>1312</v>
      </c>
      <c r="B65" s="490"/>
      <c r="C65" s="482"/>
      <c r="D65" s="709"/>
      <c r="E65" s="709"/>
      <c r="F65" s="742"/>
      <c r="G65" s="742"/>
      <c r="H65" s="742"/>
      <c r="I65" s="742"/>
    </row>
    <row r="66" spans="1:9">
      <c r="A66" s="480" t="s">
        <v>1313</v>
      </c>
      <c r="B66" s="490"/>
      <c r="C66" s="482"/>
      <c r="D66" s="709"/>
      <c r="E66" s="709"/>
      <c r="F66" s="742"/>
      <c r="G66" s="742"/>
      <c r="H66" s="742"/>
      <c r="I66" s="742"/>
    </row>
    <row r="67" spans="1:9">
      <c r="A67" s="480" t="s">
        <v>1314</v>
      </c>
      <c r="B67" s="490"/>
      <c r="C67" s="482"/>
      <c r="D67" s="709"/>
      <c r="E67" s="709"/>
      <c r="F67" s="742"/>
      <c r="G67" s="742"/>
      <c r="H67" s="742"/>
      <c r="I67" s="742"/>
    </row>
    <row r="68" spans="1:9">
      <c r="A68" s="480" t="s">
        <v>1315</v>
      </c>
      <c r="B68" s="490"/>
      <c r="C68" s="482"/>
      <c r="D68" s="709"/>
      <c r="E68" s="709"/>
      <c r="F68" s="742"/>
      <c r="G68" s="742"/>
      <c r="H68" s="742"/>
      <c r="I68" s="742"/>
    </row>
    <row r="69" spans="1:9">
      <c r="A69" s="480" t="s">
        <v>1316</v>
      </c>
      <c r="B69" s="490"/>
      <c r="C69" s="482"/>
      <c r="D69" s="709"/>
      <c r="E69" s="709"/>
      <c r="F69" s="742"/>
      <c r="G69" s="742"/>
      <c r="H69" s="742"/>
      <c r="I69" s="742"/>
    </row>
    <row r="70" spans="1:9" ht="13.5" thickBot="1">
      <c r="A70" s="483" t="s">
        <v>1317</v>
      </c>
      <c r="B70" s="484"/>
      <c r="C70" s="680"/>
      <c r="D70" s="710"/>
      <c r="E70" s="710"/>
      <c r="F70" s="722"/>
      <c r="G70" s="722"/>
      <c r="H70" s="722"/>
      <c r="I70" s="722"/>
    </row>
    <row r="71" spans="1:9" ht="19.350000000000001" customHeight="1" thickBot="1">
      <c r="A71" s="483" t="s">
        <v>1318</v>
      </c>
      <c r="B71" s="681"/>
      <c r="C71" s="681">
        <v>59</v>
      </c>
      <c r="D71" s="682"/>
      <c r="E71" s="682"/>
      <c r="F71" s="654" t="s">
        <v>1319</v>
      </c>
      <c r="G71" s="654">
        <v>20</v>
      </c>
      <c r="H71" s="654">
        <v>32</v>
      </c>
      <c r="I71" s="654" t="s">
        <v>224</v>
      </c>
    </row>
    <row r="72" spans="1:9" ht="31.7" customHeight="1" thickBot="1">
      <c r="A72" s="483" t="s">
        <v>1320</v>
      </c>
      <c r="B72" s="681"/>
      <c r="C72" s="681">
        <v>80</v>
      </c>
      <c r="D72" s="682"/>
      <c r="E72" s="682"/>
      <c r="F72" s="654" t="s">
        <v>250</v>
      </c>
      <c r="G72" s="549">
        <v>23</v>
      </c>
      <c r="H72" s="549">
        <v>35</v>
      </c>
      <c r="I72" s="549" t="s">
        <v>224</v>
      </c>
    </row>
    <row r="73" spans="1:9" ht="12.6" customHeight="1">
      <c r="A73" s="480" t="s">
        <v>1321</v>
      </c>
      <c r="B73" s="741" t="s">
        <v>1322</v>
      </c>
      <c r="C73" s="741" t="s">
        <v>1323</v>
      </c>
      <c r="D73" s="743"/>
      <c r="E73" s="743"/>
      <c r="F73" s="721" t="s">
        <v>1324</v>
      </c>
      <c r="G73" s="721" t="s">
        <v>1325</v>
      </c>
      <c r="H73" s="721" t="s">
        <v>1326</v>
      </c>
      <c r="I73" s="721" t="s">
        <v>224</v>
      </c>
    </row>
    <row r="74" spans="1:9" ht="12.6" customHeight="1">
      <c r="A74" s="480" t="s">
        <v>1327</v>
      </c>
      <c r="B74" s="739"/>
      <c r="C74" s="739"/>
      <c r="D74" s="744"/>
      <c r="E74" s="744"/>
      <c r="F74" s="742"/>
      <c r="G74" s="742"/>
      <c r="H74" s="742"/>
      <c r="I74" s="742"/>
    </row>
    <row r="75" spans="1:9" ht="12.6" customHeight="1">
      <c r="A75" s="480" t="s">
        <v>1328</v>
      </c>
      <c r="B75" s="739"/>
      <c r="C75" s="739"/>
      <c r="D75" s="744"/>
      <c r="E75" s="744"/>
      <c r="F75" s="742"/>
      <c r="G75" s="742"/>
      <c r="H75" s="742"/>
      <c r="I75" s="742"/>
    </row>
    <row r="76" spans="1:9" ht="12.6" customHeight="1">
      <c r="A76" s="480" t="s">
        <v>1329</v>
      </c>
      <c r="B76" s="739"/>
      <c r="C76" s="739"/>
      <c r="D76" s="744"/>
      <c r="E76" s="744"/>
      <c r="F76" s="742"/>
      <c r="G76" s="742"/>
      <c r="H76" s="742"/>
      <c r="I76" s="742"/>
    </row>
    <row r="77" spans="1:9" ht="12.6" customHeight="1">
      <c r="A77" s="480" t="s">
        <v>1330</v>
      </c>
      <c r="B77" s="739"/>
      <c r="C77" s="739"/>
      <c r="D77" s="744"/>
      <c r="E77" s="744"/>
      <c r="F77" s="742"/>
      <c r="G77" s="742"/>
      <c r="H77" s="742"/>
      <c r="I77" s="742"/>
    </row>
    <row r="78" spans="1:9" ht="25.5">
      <c r="A78" s="480" t="s">
        <v>1331</v>
      </c>
      <c r="B78" s="739"/>
      <c r="C78" s="739"/>
      <c r="D78" s="744"/>
      <c r="E78" s="744"/>
      <c r="F78" s="742"/>
      <c r="G78" s="742"/>
      <c r="H78" s="742"/>
      <c r="I78" s="742"/>
    </row>
    <row r="79" spans="1:9" ht="12.6" customHeight="1">
      <c r="A79" s="480" t="s">
        <v>1332</v>
      </c>
      <c r="B79" s="739"/>
      <c r="C79" s="739"/>
      <c r="D79" s="744"/>
      <c r="E79" s="744"/>
      <c r="F79" s="742"/>
      <c r="G79" s="742"/>
      <c r="H79" s="742"/>
      <c r="I79" s="742"/>
    </row>
    <row r="80" spans="1:9" ht="12.6" customHeight="1">
      <c r="A80" s="480" t="s">
        <v>1333</v>
      </c>
      <c r="B80" s="739"/>
      <c r="C80" s="739"/>
      <c r="D80" s="744"/>
      <c r="E80" s="744"/>
      <c r="F80" s="742"/>
      <c r="G80" s="742"/>
      <c r="H80" s="742"/>
      <c r="I80" s="742"/>
    </row>
    <row r="81" spans="1:9" ht="12.6" customHeight="1">
      <c r="A81" s="480" t="s">
        <v>1334</v>
      </c>
      <c r="B81" s="739"/>
      <c r="C81" s="739"/>
      <c r="D81" s="744"/>
      <c r="E81" s="744"/>
      <c r="F81" s="742"/>
      <c r="G81" s="742"/>
      <c r="H81" s="742"/>
      <c r="I81" s="742"/>
    </row>
    <row r="82" spans="1:9" ht="12.95" customHeight="1" thickBot="1">
      <c r="A82" s="483" t="s">
        <v>1335</v>
      </c>
      <c r="B82" s="740"/>
      <c r="C82" s="740"/>
      <c r="D82" s="745"/>
      <c r="E82" s="745"/>
      <c r="F82" s="722"/>
      <c r="G82" s="722"/>
      <c r="H82" s="722"/>
      <c r="I82" s="722"/>
    </row>
  </sheetData>
  <sheetProtection algorithmName="SHA-512" hashValue="zBX6QR2mVP1NgsFtxkACqYTPouMEJCpvGxuiOeoYk9xcSZsWygfwTSLDRQl6yElHGohFf8nPN4PCwAaZdOYNPQ==" saltValue="LVITdLDIFHQ7trns5Zal4Q==" spinCount="100000" sheet="1" formatColumns="0" formatRows="0"/>
  <autoFilter ref="A3:I82" xr:uid="{00000000-0009-0000-0000-000006000000}"/>
  <mergeCells count="96">
    <mergeCell ref="B47:B52"/>
    <mergeCell ref="C47:C52"/>
    <mergeCell ref="D47:D52"/>
    <mergeCell ref="E47:E52"/>
    <mergeCell ref="F47:F52"/>
    <mergeCell ref="B37:B44"/>
    <mergeCell ref="D37:D44"/>
    <mergeCell ref="E37:E44"/>
    <mergeCell ref="F37:F44"/>
    <mergeCell ref="G37:G44"/>
    <mergeCell ref="B31:B32"/>
    <mergeCell ref="C31:C32"/>
    <mergeCell ref="E31:E32"/>
    <mergeCell ref="F31:F32"/>
    <mergeCell ref="B33:B36"/>
    <mergeCell ref="C33:C36"/>
    <mergeCell ref="C25:C29"/>
    <mergeCell ref="D25:D29"/>
    <mergeCell ref="E25:E29"/>
    <mergeCell ref="F25:F29"/>
    <mergeCell ref="G25:G29"/>
    <mergeCell ref="B16:B18"/>
    <mergeCell ref="C16:C18"/>
    <mergeCell ref="D16:D18"/>
    <mergeCell ref="E16:E18"/>
    <mergeCell ref="F16:F18"/>
    <mergeCell ref="B20:B24"/>
    <mergeCell ref="C20:C24"/>
    <mergeCell ref="E20:E24"/>
    <mergeCell ref="F20:F24"/>
    <mergeCell ref="G20:G24"/>
    <mergeCell ref="B73:B82"/>
    <mergeCell ref="C73:C82"/>
    <mergeCell ref="D73:D82"/>
    <mergeCell ref="E73:E82"/>
    <mergeCell ref="F73:F82"/>
    <mergeCell ref="A2:F2"/>
    <mergeCell ref="G56:G59"/>
    <mergeCell ref="B25:B29"/>
    <mergeCell ref="D33:D36"/>
    <mergeCell ref="E33:E36"/>
    <mergeCell ref="G5:G9"/>
    <mergeCell ref="B10:B12"/>
    <mergeCell ref="C10:C12"/>
    <mergeCell ref="E10:E12"/>
    <mergeCell ref="G33:G36"/>
    <mergeCell ref="F10:F12"/>
    <mergeCell ref="G10:G12"/>
    <mergeCell ref="B5:B9"/>
    <mergeCell ref="C5:C9"/>
    <mergeCell ref="E5:E9"/>
    <mergeCell ref="F5:F9"/>
    <mergeCell ref="I25:I29"/>
    <mergeCell ref="I31:I32"/>
    <mergeCell ref="G73:G82"/>
    <mergeCell ref="F56:F59"/>
    <mergeCell ref="F60:F61"/>
    <mergeCell ref="F62:F63"/>
    <mergeCell ref="F64:F70"/>
    <mergeCell ref="G60:G61"/>
    <mergeCell ref="G62:G63"/>
    <mergeCell ref="F33:F36"/>
    <mergeCell ref="F53:F55"/>
    <mergeCell ref="G53:G55"/>
    <mergeCell ref="H53:H55"/>
    <mergeCell ref="H73:H82"/>
    <mergeCell ref="I33:I36"/>
    <mergeCell ref="I37:I44"/>
    <mergeCell ref="G16:G18"/>
    <mergeCell ref="G31:G32"/>
    <mergeCell ref="G64:G70"/>
    <mergeCell ref="G47:G52"/>
    <mergeCell ref="H47:H52"/>
    <mergeCell ref="H64:H70"/>
    <mergeCell ref="H31:H32"/>
    <mergeCell ref="H25:H29"/>
    <mergeCell ref="H33:H36"/>
    <mergeCell ref="H37:H44"/>
    <mergeCell ref="H56:H59"/>
    <mergeCell ref="H60:H61"/>
    <mergeCell ref="H62:H63"/>
    <mergeCell ref="I47:I52"/>
    <mergeCell ref="I64:I70"/>
    <mergeCell ref="I73:I82"/>
    <mergeCell ref="I53:I55"/>
    <mergeCell ref="I56:I59"/>
    <mergeCell ref="I60:I61"/>
    <mergeCell ref="I62:I63"/>
    <mergeCell ref="I5:I9"/>
    <mergeCell ref="H5:H9"/>
    <mergeCell ref="H10:H12"/>
    <mergeCell ref="H16:H18"/>
    <mergeCell ref="H20:H24"/>
    <mergeCell ref="I10:I12"/>
    <mergeCell ref="I16:I18"/>
    <mergeCell ref="I20:I24"/>
  </mergeCells>
  <hyperlinks>
    <hyperlink ref="D50" r:id="rId1" display="https://www.medicare.gov/coverage/durable-medical-equipment-coverage.html" xr:uid="{00000000-0004-0000-0600-000000000000}"/>
  </hyperlinks>
  <pageMargins left="0.25" right="0.25" top="0.5" bottom="0.75" header="0.3" footer="0.3"/>
  <pageSetup scale="67"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L38"/>
  <sheetViews>
    <sheetView zoomScale="60" zoomScaleNormal="60" workbookViewId="0">
      <selection activeCell="Q16" sqref="Q16"/>
    </sheetView>
  </sheetViews>
  <sheetFormatPr defaultColWidth="9" defaultRowHeight="12.75"/>
  <cols>
    <col min="1" max="1" width="3.5703125" style="86" customWidth="1"/>
    <col min="2" max="2" width="5.42578125" style="86" customWidth="1"/>
    <col min="3" max="3" width="26.140625" style="86" customWidth="1"/>
    <col min="4" max="11" width="14.42578125" style="86" customWidth="1"/>
    <col min="12" max="13" width="9" style="86" customWidth="1"/>
    <col min="14" max="16384" width="9" style="86"/>
  </cols>
  <sheetData>
    <row r="1" spans="2:12" ht="15.75">
      <c r="B1" s="17" t="s">
        <v>1336</v>
      </c>
      <c r="C1" s="14"/>
      <c r="D1" s="14"/>
      <c r="E1" s="14"/>
      <c r="F1" s="14"/>
      <c r="G1" s="14"/>
    </row>
    <row r="2" spans="2:12" ht="15.75">
      <c r="B2" s="165"/>
      <c r="C2" s="123" t="s">
        <v>1337</v>
      </c>
      <c r="D2" s="356" t="str">
        <f>'Schedule 2_Balance Sheet'!C2</f>
        <v>CCA One Care-Commonwealth Care Alliance</v>
      </c>
      <c r="E2" s="357"/>
      <c r="F2" s="357"/>
      <c r="G2" s="357"/>
      <c r="H2" s="358"/>
    </row>
    <row r="3" spans="2:12" ht="15.75">
      <c r="B3" s="165"/>
      <c r="C3" s="123" t="s">
        <v>1338</v>
      </c>
      <c r="D3" s="456" t="str">
        <f>'Schedule 2_Balance Sheet'!C3</f>
        <v>January 2024-June 2024</v>
      </c>
      <c r="E3" s="457"/>
      <c r="F3" s="457"/>
      <c r="G3" s="457"/>
      <c r="H3" s="458"/>
    </row>
    <row r="4" spans="2:12" ht="15.75">
      <c r="B4" s="165"/>
      <c r="C4" s="123" t="s">
        <v>1339</v>
      </c>
      <c r="D4" s="359">
        <f>'Schedule 2_Balance Sheet'!C4</f>
        <v>45473</v>
      </c>
      <c r="E4" s="357"/>
      <c r="F4" s="357"/>
      <c r="G4" s="357"/>
      <c r="H4" s="358"/>
    </row>
    <row r="5" spans="2:12" ht="15.75">
      <c r="B5" s="165"/>
      <c r="C5" s="123" t="s">
        <v>1340</v>
      </c>
      <c r="D5" s="356" t="str">
        <f>'Schedule 2_Balance Sheet'!C5</f>
        <v>CCA</v>
      </c>
      <c r="E5" s="357"/>
      <c r="F5" s="357"/>
      <c r="G5" s="357"/>
      <c r="H5" s="358"/>
    </row>
    <row r="6" spans="2:12" ht="15.75">
      <c r="B6" s="165"/>
      <c r="C6" s="123" t="s">
        <v>1341</v>
      </c>
      <c r="D6" s="359">
        <f>'Schedule 2_Balance Sheet'!C6</f>
        <v>45534</v>
      </c>
      <c r="E6" s="357"/>
      <c r="F6" s="357"/>
      <c r="G6" s="357"/>
      <c r="H6" s="358"/>
    </row>
    <row r="7" spans="2:12">
      <c r="C7" s="165" t="s">
        <v>1342</v>
      </c>
      <c r="D7" s="165"/>
      <c r="E7" s="163"/>
      <c r="F7" s="163"/>
      <c r="G7" s="163"/>
      <c r="H7" s="163"/>
    </row>
    <row r="8" spans="2:12" ht="15.75">
      <c r="B8" s="17"/>
      <c r="C8" s="17"/>
      <c r="D8" s="17"/>
      <c r="E8" s="17"/>
      <c r="F8" s="17"/>
      <c r="G8" s="17"/>
      <c r="H8" s="17"/>
      <c r="I8" s="17"/>
      <c r="J8" s="17"/>
      <c r="K8" s="17"/>
      <c r="L8" s="88"/>
    </row>
    <row r="9" spans="2:12" ht="11.25" customHeight="1">
      <c r="B9" s="88"/>
      <c r="C9" s="88"/>
      <c r="D9" s="195" t="s">
        <v>1343</v>
      </c>
      <c r="E9" s="196"/>
      <c r="F9" s="195"/>
      <c r="G9" s="196"/>
      <c r="H9" s="195"/>
      <c r="I9" s="196"/>
      <c r="J9" s="196"/>
      <c r="K9" s="197"/>
      <c r="L9" s="88"/>
    </row>
    <row r="10" spans="2:12" ht="63.75">
      <c r="B10" s="87" t="s">
        <v>1344</v>
      </c>
      <c r="C10" s="523" t="s">
        <v>1345</v>
      </c>
      <c r="D10" s="524" t="s">
        <v>467</v>
      </c>
      <c r="E10" s="524" t="s">
        <v>470</v>
      </c>
      <c r="F10" s="524" t="s">
        <v>473</v>
      </c>
      <c r="G10" s="524" t="s">
        <v>476</v>
      </c>
      <c r="H10" s="524" t="s">
        <v>479</v>
      </c>
      <c r="I10" s="524" t="s">
        <v>482</v>
      </c>
      <c r="J10" s="524" t="s">
        <v>485</v>
      </c>
      <c r="K10" s="524" t="s">
        <v>1346</v>
      </c>
      <c r="L10" s="88"/>
    </row>
    <row r="11" spans="2:12">
      <c r="B11" s="231">
        <v>1</v>
      </c>
      <c r="C11" s="586" t="s">
        <v>47</v>
      </c>
      <c r="D11" s="504">
        <v>7556</v>
      </c>
      <c r="E11" s="504">
        <v>8792</v>
      </c>
      <c r="F11" s="504">
        <v>1215</v>
      </c>
      <c r="G11" s="504">
        <v>27994</v>
      </c>
      <c r="H11" s="504">
        <v>537</v>
      </c>
      <c r="I11" s="504">
        <v>0</v>
      </c>
      <c r="J11" s="504">
        <v>449</v>
      </c>
      <c r="K11" s="505">
        <f>SUM(D11:J11)</f>
        <v>46543</v>
      </c>
    </row>
    <row r="12" spans="2:12">
      <c r="B12" s="231">
        <v>2</v>
      </c>
      <c r="C12" s="586" t="s">
        <v>49</v>
      </c>
      <c r="D12" s="504">
        <v>5967</v>
      </c>
      <c r="E12" s="504">
        <v>6742</v>
      </c>
      <c r="F12" s="504">
        <v>1176</v>
      </c>
      <c r="G12" s="504">
        <v>26434</v>
      </c>
      <c r="H12" s="504">
        <v>223</v>
      </c>
      <c r="I12" s="504">
        <v>0</v>
      </c>
      <c r="J12" s="504">
        <v>223</v>
      </c>
      <c r="K12" s="505">
        <f>SUM(D12:J12)</f>
        <v>40765</v>
      </c>
    </row>
    <row r="13" spans="2:12">
      <c r="B13" s="231">
        <v>3</v>
      </c>
      <c r="C13" s="586" t="s">
        <v>51</v>
      </c>
      <c r="D13" s="506">
        <v>1727</v>
      </c>
      <c r="E13" s="506">
        <v>1517</v>
      </c>
      <c r="F13" s="506">
        <v>223</v>
      </c>
      <c r="G13" s="506">
        <v>4782</v>
      </c>
      <c r="H13" s="506">
        <v>61</v>
      </c>
      <c r="I13" s="506">
        <v>0</v>
      </c>
      <c r="J13" s="506">
        <v>109</v>
      </c>
      <c r="K13" s="505">
        <f>SUM(D13:J13)</f>
        <v>8419</v>
      </c>
    </row>
    <row r="14" spans="2:12">
      <c r="B14" s="232">
        <v>4</v>
      </c>
      <c r="C14" s="587" t="s">
        <v>1347</v>
      </c>
      <c r="D14" s="507">
        <f>SUM(D11:D13)</f>
        <v>15250</v>
      </c>
      <c r="E14" s="507">
        <f t="shared" ref="E14:J14" si="0">SUM(E11:E13)</f>
        <v>17051</v>
      </c>
      <c r="F14" s="507">
        <f t="shared" si="0"/>
        <v>2614</v>
      </c>
      <c r="G14" s="507">
        <f t="shared" si="0"/>
        <v>59210</v>
      </c>
      <c r="H14" s="507">
        <f t="shared" si="0"/>
        <v>821</v>
      </c>
      <c r="I14" s="507">
        <f t="shared" si="0"/>
        <v>0</v>
      </c>
      <c r="J14" s="507">
        <f t="shared" si="0"/>
        <v>781</v>
      </c>
      <c r="K14" s="507">
        <f>SUM(K11:K13)</f>
        <v>95727</v>
      </c>
    </row>
    <row r="16" spans="2:12" ht="63.75">
      <c r="B16" s="87" t="s">
        <v>1348</v>
      </c>
      <c r="C16" s="523" t="s">
        <v>1345</v>
      </c>
      <c r="D16" s="524" t="s">
        <v>467</v>
      </c>
      <c r="E16" s="524" t="s">
        <v>470</v>
      </c>
      <c r="F16" s="524" t="s">
        <v>473</v>
      </c>
      <c r="G16" s="524" t="s">
        <v>476</v>
      </c>
      <c r="H16" s="524" t="s">
        <v>479</v>
      </c>
      <c r="I16" s="524" t="s">
        <v>482</v>
      </c>
      <c r="J16" s="524" t="s">
        <v>485</v>
      </c>
      <c r="K16" s="524" t="s">
        <v>1346</v>
      </c>
      <c r="L16" s="88"/>
    </row>
    <row r="17" spans="2:12">
      <c r="B17" s="231">
        <v>1</v>
      </c>
      <c r="C17" s="586" t="s">
        <v>47</v>
      </c>
      <c r="D17" s="504">
        <v>6226</v>
      </c>
      <c r="E17" s="504">
        <v>8195</v>
      </c>
      <c r="F17" s="504">
        <v>1124</v>
      </c>
      <c r="G17" s="504">
        <v>28029</v>
      </c>
      <c r="H17" s="504">
        <v>562</v>
      </c>
      <c r="I17" s="504">
        <v>0</v>
      </c>
      <c r="J17" s="504">
        <v>448</v>
      </c>
      <c r="K17" s="505">
        <f>SUM(D17:J17)</f>
        <v>44584</v>
      </c>
    </row>
    <row r="18" spans="2:12">
      <c r="B18" s="231">
        <v>2</v>
      </c>
      <c r="C18" s="586" t="s">
        <v>49</v>
      </c>
      <c r="D18" s="504">
        <v>5059</v>
      </c>
      <c r="E18" s="504">
        <v>6323</v>
      </c>
      <c r="F18" s="504">
        <v>1098</v>
      </c>
      <c r="G18" s="504">
        <v>26387</v>
      </c>
      <c r="H18" s="504">
        <v>240</v>
      </c>
      <c r="I18" s="504">
        <v>0</v>
      </c>
      <c r="J18" s="504">
        <v>220</v>
      </c>
      <c r="K18" s="505">
        <f>SUM(D18:J18)</f>
        <v>39327</v>
      </c>
    </row>
    <row r="19" spans="2:12">
      <c r="B19" s="231">
        <v>3</v>
      </c>
      <c r="C19" s="586" t="s">
        <v>51</v>
      </c>
      <c r="D19" s="506">
        <v>1439</v>
      </c>
      <c r="E19" s="506">
        <v>1484</v>
      </c>
      <c r="F19" s="506">
        <v>199</v>
      </c>
      <c r="G19" s="506">
        <v>4842</v>
      </c>
      <c r="H19" s="506">
        <v>52</v>
      </c>
      <c r="I19" s="506">
        <v>0</v>
      </c>
      <c r="J19" s="506">
        <v>108</v>
      </c>
      <c r="K19" s="505">
        <f>SUM(D19:J19)</f>
        <v>8124</v>
      </c>
    </row>
    <row r="20" spans="2:12">
      <c r="B20" s="232">
        <v>4</v>
      </c>
      <c r="C20" s="587" t="s">
        <v>1347</v>
      </c>
      <c r="D20" s="507">
        <f>SUM(D17:D19)</f>
        <v>12724</v>
      </c>
      <c r="E20" s="507">
        <f t="shared" ref="E20:J20" si="1">SUM(E17:E19)</f>
        <v>16002</v>
      </c>
      <c r="F20" s="507">
        <f t="shared" si="1"/>
        <v>2421</v>
      </c>
      <c r="G20" s="507">
        <f t="shared" si="1"/>
        <v>59258</v>
      </c>
      <c r="H20" s="507">
        <f t="shared" si="1"/>
        <v>854</v>
      </c>
      <c r="I20" s="507">
        <f t="shared" si="1"/>
        <v>0</v>
      </c>
      <c r="J20" s="507">
        <f t="shared" si="1"/>
        <v>776</v>
      </c>
      <c r="K20" s="507">
        <f>SUM(K17:K19)</f>
        <v>92035</v>
      </c>
    </row>
    <row r="21" spans="2:12">
      <c r="D21" s="382"/>
      <c r="E21" s="382"/>
      <c r="F21" s="382"/>
      <c r="G21" s="382"/>
      <c r="H21" s="382"/>
      <c r="I21" s="382"/>
      <c r="J21" s="382"/>
      <c r="K21" s="382"/>
    </row>
    <row r="22" spans="2:12" ht="63.75">
      <c r="B22" s="87" t="s">
        <v>1349</v>
      </c>
      <c r="C22" s="523" t="s">
        <v>1345</v>
      </c>
      <c r="D22" s="524" t="s">
        <v>467</v>
      </c>
      <c r="E22" s="524" t="s">
        <v>470</v>
      </c>
      <c r="F22" s="524" t="s">
        <v>473</v>
      </c>
      <c r="G22" s="524" t="s">
        <v>476</v>
      </c>
      <c r="H22" s="524" t="s">
        <v>479</v>
      </c>
      <c r="I22" s="524" t="s">
        <v>482</v>
      </c>
      <c r="J22" s="524" t="s">
        <v>485</v>
      </c>
      <c r="K22" s="524" t="s">
        <v>1346</v>
      </c>
      <c r="L22" s="88"/>
    </row>
    <row r="23" spans="2:12">
      <c r="B23" s="231">
        <v>1</v>
      </c>
      <c r="C23" s="586" t="s">
        <v>47</v>
      </c>
      <c r="D23" s="504">
        <v>0</v>
      </c>
      <c r="E23" s="504">
        <v>0</v>
      </c>
      <c r="F23" s="504">
        <v>0</v>
      </c>
      <c r="G23" s="504">
        <v>0</v>
      </c>
      <c r="H23" s="504">
        <v>0</v>
      </c>
      <c r="I23" s="504">
        <v>0</v>
      </c>
      <c r="J23" s="504">
        <v>0</v>
      </c>
      <c r="K23" s="505">
        <f>SUM(D23:J23)</f>
        <v>0</v>
      </c>
    </row>
    <row r="24" spans="2:12">
      <c r="B24" s="231">
        <v>2</v>
      </c>
      <c r="C24" s="586" t="s">
        <v>49</v>
      </c>
      <c r="D24" s="504">
        <v>0</v>
      </c>
      <c r="E24" s="504">
        <v>0</v>
      </c>
      <c r="F24" s="504">
        <v>0</v>
      </c>
      <c r="G24" s="504">
        <v>0</v>
      </c>
      <c r="H24" s="504">
        <v>0</v>
      </c>
      <c r="I24" s="504">
        <v>0</v>
      </c>
      <c r="J24" s="504">
        <v>0</v>
      </c>
      <c r="K24" s="505">
        <f>SUM(D24:J24)</f>
        <v>0</v>
      </c>
    </row>
    <row r="25" spans="2:12">
      <c r="B25" s="231">
        <v>3</v>
      </c>
      <c r="C25" s="586" t="s">
        <v>51</v>
      </c>
      <c r="D25" s="506">
        <v>0</v>
      </c>
      <c r="E25" s="506">
        <v>0</v>
      </c>
      <c r="F25" s="506">
        <v>0</v>
      </c>
      <c r="G25" s="506">
        <v>0</v>
      </c>
      <c r="H25" s="506">
        <v>0</v>
      </c>
      <c r="I25" s="506">
        <v>0</v>
      </c>
      <c r="J25" s="506">
        <v>0</v>
      </c>
      <c r="K25" s="505">
        <f>SUM(D25:J25)</f>
        <v>0</v>
      </c>
    </row>
    <row r="26" spans="2:12">
      <c r="B26" s="232">
        <v>4</v>
      </c>
      <c r="C26" s="587" t="s">
        <v>1347</v>
      </c>
      <c r="D26" s="507">
        <f>SUM(D23:D25)</f>
        <v>0</v>
      </c>
      <c r="E26" s="507">
        <f t="shared" ref="E26:J26" si="2">SUM(E23:E25)</f>
        <v>0</v>
      </c>
      <c r="F26" s="507">
        <f t="shared" si="2"/>
        <v>0</v>
      </c>
      <c r="G26" s="507">
        <f t="shared" si="2"/>
        <v>0</v>
      </c>
      <c r="H26" s="507">
        <f t="shared" si="2"/>
        <v>0</v>
      </c>
      <c r="I26" s="507">
        <f t="shared" si="2"/>
        <v>0</v>
      </c>
      <c r="J26" s="507">
        <f t="shared" si="2"/>
        <v>0</v>
      </c>
      <c r="K26" s="507">
        <f>SUM(K23:K25)</f>
        <v>0</v>
      </c>
    </row>
    <row r="27" spans="2:12">
      <c r="D27" s="382"/>
      <c r="E27" s="382"/>
      <c r="F27" s="382"/>
      <c r="G27" s="382"/>
      <c r="H27" s="382"/>
      <c r="I27" s="382"/>
      <c r="J27" s="382"/>
      <c r="K27" s="382"/>
    </row>
    <row r="28" spans="2:12" ht="63.75">
      <c r="B28" s="87" t="s">
        <v>1350</v>
      </c>
      <c r="C28" s="523" t="s">
        <v>1345</v>
      </c>
      <c r="D28" s="524" t="s">
        <v>467</v>
      </c>
      <c r="E28" s="524" t="s">
        <v>470</v>
      </c>
      <c r="F28" s="524" t="s">
        <v>473</v>
      </c>
      <c r="G28" s="524" t="s">
        <v>476</v>
      </c>
      <c r="H28" s="524" t="s">
        <v>479</v>
      </c>
      <c r="I28" s="524" t="s">
        <v>482</v>
      </c>
      <c r="J28" s="524" t="s">
        <v>485</v>
      </c>
      <c r="K28" s="524" t="s">
        <v>1346</v>
      </c>
      <c r="L28" s="88"/>
    </row>
    <row r="29" spans="2:12">
      <c r="B29" s="231">
        <v>1</v>
      </c>
      <c r="C29" s="586" t="s">
        <v>47</v>
      </c>
      <c r="D29" s="504">
        <v>0</v>
      </c>
      <c r="E29" s="504">
        <v>0</v>
      </c>
      <c r="F29" s="504">
        <v>0</v>
      </c>
      <c r="G29" s="504">
        <v>0</v>
      </c>
      <c r="H29" s="504">
        <v>0</v>
      </c>
      <c r="I29" s="504">
        <v>0</v>
      </c>
      <c r="J29" s="504">
        <v>0</v>
      </c>
      <c r="K29" s="505">
        <f>SUM(D29:J29)</f>
        <v>0</v>
      </c>
    </row>
    <row r="30" spans="2:12">
      <c r="B30" s="231">
        <v>2</v>
      </c>
      <c r="C30" s="586" t="s">
        <v>49</v>
      </c>
      <c r="D30" s="504">
        <v>0</v>
      </c>
      <c r="E30" s="504">
        <v>0</v>
      </c>
      <c r="F30" s="504">
        <v>0</v>
      </c>
      <c r="G30" s="504">
        <v>0</v>
      </c>
      <c r="H30" s="504">
        <v>0</v>
      </c>
      <c r="I30" s="504">
        <v>0</v>
      </c>
      <c r="J30" s="504">
        <v>0</v>
      </c>
      <c r="K30" s="505">
        <f>SUM(D30:J30)</f>
        <v>0</v>
      </c>
    </row>
    <row r="31" spans="2:12">
      <c r="B31" s="231">
        <v>3</v>
      </c>
      <c r="C31" s="586" t="s">
        <v>51</v>
      </c>
      <c r="D31" s="506">
        <v>0</v>
      </c>
      <c r="E31" s="506">
        <v>0</v>
      </c>
      <c r="F31" s="506">
        <v>0</v>
      </c>
      <c r="G31" s="506">
        <v>0</v>
      </c>
      <c r="H31" s="506">
        <v>0</v>
      </c>
      <c r="I31" s="506">
        <v>0</v>
      </c>
      <c r="J31" s="506">
        <v>0</v>
      </c>
      <c r="K31" s="505">
        <f>SUM(D31:J31)</f>
        <v>0</v>
      </c>
    </row>
    <row r="32" spans="2:12">
      <c r="B32" s="232">
        <v>4</v>
      </c>
      <c r="C32" s="587" t="s">
        <v>1347</v>
      </c>
      <c r="D32" s="507">
        <f>SUM(D29:D31)</f>
        <v>0</v>
      </c>
      <c r="E32" s="507">
        <f t="shared" ref="E32:J32" si="3">SUM(E29:E31)</f>
        <v>0</v>
      </c>
      <c r="F32" s="507">
        <f t="shared" si="3"/>
        <v>0</v>
      </c>
      <c r="G32" s="507">
        <f t="shared" si="3"/>
        <v>0</v>
      </c>
      <c r="H32" s="507">
        <f t="shared" si="3"/>
        <v>0</v>
      </c>
      <c r="I32" s="507">
        <f t="shared" si="3"/>
        <v>0</v>
      </c>
      <c r="J32" s="507">
        <f t="shared" si="3"/>
        <v>0</v>
      </c>
      <c r="K32" s="507">
        <f>SUM(K29:K31)</f>
        <v>0</v>
      </c>
    </row>
    <row r="34" spans="2:11" ht="63.75">
      <c r="B34" s="87" t="s">
        <v>1351</v>
      </c>
      <c r="C34" s="523" t="s">
        <v>1345</v>
      </c>
      <c r="D34" s="524" t="s">
        <v>467</v>
      </c>
      <c r="E34" s="524" t="s">
        <v>470</v>
      </c>
      <c r="F34" s="524" t="s">
        <v>473</v>
      </c>
      <c r="G34" s="524" t="s">
        <v>476</v>
      </c>
      <c r="H34" s="524" t="s">
        <v>479</v>
      </c>
      <c r="I34" s="524" t="s">
        <v>482</v>
      </c>
      <c r="J34" s="524" t="s">
        <v>485</v>
      </c>
      <c r="K34" s="524" t="s">
        <v>1346</v>
      </c>
    </row>
    <row r="35" spans="2:11">
      <c r="B35" s="231">
        <v>1</v>
      </c>
      <c r="C35" s="586" t="s">
        <v>47</v>
      </c>
      <c r="D35" s="507">
        <f>D11+D17+D23+D29</f>
        <v>13782</v>
      </c>
      <c r="E35" s="507">
        <f t="shared" ref="E35:K35" si="4">E11+E17+E23+E29</f>
        <v>16987</v>
      </c>
      <c r="F35" s="507">
        <f t="shared" si="4"/>
        <v>2339</v>
      </c>
      <c r="G35" s="507">
        <f t="shared" si="4"/>
        <v>56023</v>
      </c>
      <c r="H35" s="507">
        <f t="shared" si="4"/>
        <v>1099</v>
      </c>
      <c r="I35" s="507">
        <f t="shared" si="4"/>
        <v>0</v>
      </c>
      <c r="J35" s="507">
        <f t="shared" si="4"/>
        <v>897</v>
      </c>
      <c r="K35" s="507">
        <f t="shared" si="4"/>
        <v>91127</v>
      </c>
    </row>
    <row r="36" spans="2:11">
      <c r="B36" s="231">
        <v>2</v>
      </c>
      <c r="C36" s="586" t="s">
        <v>49</v>
      </c>
      <c r="D36" s="507">
        <f t="shared" ref="D36:K36" si="5">D12+D18+D24+D30</f>
        <v>11026</v>
      </c>
      <c r="E36" s="507">
        <f t="shared" si="5"/>
        <v>13065</v>
      </c>
      <c r="F36" s="507">
        <f t="shared" si="5"/>
        <v>2274</v>
      </c>
      <c r="G36" s="507">
        <f t="shared" si="5"/>
        <v>52821</v>
      </c>
      <c r="H36" s="507">
        <f t="shared" si="5"/>
        <v>463</v>
      </c>
      <c r="I36" s="507">
        <f t="shared" si="5"/>
        <v>0</v>
      </c>
      <c r="J36" s="507">
        <f t="shared" si="5"/>
        <v>443</v>
      </c>
      <c r="K36" s="507">
        <f t="shared" si="5"/>
        <v>80092</v>
      </c>
    </row>
    <row r="37" spans="2:11">
      <c r="B37" s="231">
        <v>3</v>
      </c>
      <c r="C37" s="586" t="s">
        <v>51</v>
      </c>
      <c r="D37" s="507">
        <f t="shared" ref="D37:K37" si="6">D13+D19+D25+D31</f>
        <v>3166</v>
      </c>
      <c r="E37" s="507">
        <f t="shared" si="6"/>
        <v>3001</v>
      </c>
      <c r="F37" s="507">
        <f t="shared" si="6"/>
        <v>422</v>
      </c>
      <c r="G37" s="507">
        <f t="shared" si="6"/>
        <v>9624</v>
      </c>
      <c r="H37" s="507">
        <f t="shared" si="6"/>
        <v>113</v>
      </c>
      <c r="I37" s="507">
        <f t="shared" si="6"/>
        <v>0</v>
      </c>
      <c r="J37" s="507">
        <f t="shared" si="6"/>
        <v>217</v>
      </c>
      <c r="K37" s="507">
        <f t="shared" si="6"/>
        <v>16543</v>
      </c>
    </row>
    <row r="38" spans="2:11">
      <c r="B38" s="232">
        <v>4</v>
      </c>
      <c r="C38" s="587" t="s">
        <v>1347</v>
      </c>
      <c r="D38" s="507">
        <f t="shared" ref="D38:K38" si="7">D14+D20+D26+D32</f>
        <v>27974</v>
      </c>
      <c r="E38" s="507">
        <f t="shared" si="7"/>
        <v>33053</v>
      </c>
      <c r="F38" s="507">
        <f t="shared" si="7"/>
        <v>5035</v>
      </c>
      <c r="G38" s="507">
        <f t="shared" si="7"/>
        <v>118468</v>
      </c>
      <c r="H38" s="507">
        <f t="shared" si="7"/>
        <v>1675</v>
      </c>
      <c r="I38" s="507">
        <f t="shared" si="7"/>
        <v>0</v>
      </c>
      <c r="J38" s="507">
        <f t="shared" si="7"/>
        <v>1557</v>
      </c>
      <c r="K38" s="507">
        <f t="shared" si="7"/>
        <v>187762</v>
      </c>
    </row>
  </sheetData>
  <sheetProtection algorithmName="SHA-512" hashValue="j5p5XaKjiH/HAIgOeJ+aqntllI0QPozDO2+JSS0kdM7pIIFmg3wQ48+DCwca0PZZkxY+kvf9JP8UXWmhRYNXZg==" saltValue="A3yvOVTLmJ5tUZwB8wf3Jg==" spinCount="100000" sheet="1" formatColumns="0" formatRows="0"/>
  <dataValidations count="2">
    <dataValidation type="whole" allowBlank="1" showInputMessage="1" showErrorMessage="1" errorTitle="Invalid Data" error="Please only enter whole numbers." sqref="K11:K13 K29:K31 K17:K19 K23:K25" xr:uid="{00000000-0002-0000-0700-000000000000}">
      <formula1>-9223372036854770000</formula1>
      <formula2>9223372036854770000</formula2>
    </dataValidation>
    <dataValidation type="decimal" operator="greaterThan" allowBlank="1" showInputMessage="1" showErrorMessage="1" errorTitle="Invalid Data" error="Please only enter whole numbers." sqref="D23:J25 D17:J19 D11:J13 D29:J31" xr:uid="{00000000-0002-0000-0700-000001000000}">
      <formula1>-0.5</formula1>
    </dataValidation>
  </dataValidations>
  <pageMargins left="0.7" right="0.7" top="0.75" bottom="0.75" header="0.3" footer="0.3"/>
  <pageSetup scale="8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109"/>
  <sheetViews>
    <sheetView topLeftCell="A61" zoomScale="60" zoomScaleNormal="60" workbookViewId="0">
      <selection activeCell="D111" sqref="D111"/>
    </sheetView>
  </sheetViews>
  <sheetFormatPr defaultColWidth="9.42578125" defaultRowHeight="12.75"/>
  <cols>
    <col min="1" max="1" width="67" style="120" customWidth="1"/>
    <col min="2" max="2" width="9.5703125" style="120" customWidth="1"/>
    <col min="3" max="6" width="16.5703125" style="120" customWidth="1"/>
    <col min="7" max="7" width="12" style="120" bestFit="1" customWidth="1"/>
    <col min="8" max="8" width="12.42578125" style="120" bestFit="1" customWidth="1"/>
    <col min="9" max="19" width="11.5703125" style="120" bestFit="1" customWidth="1"/>
    <col min="20" max="20" width="10.42578125" style="120" bestFit="1" customWidth="1"/>
    <col min="21" max="24" width="11.5703125" style="120" bestFit="1" customWidth="1"/>
    <col min="25" max="16384" width="9.42578125" style="120"/>
  </cols>
  <sheetData>
    <row r="1" spans="1:17" s="163" customFormat="1" ht="21" customHeight="1">
      <c r="A1" s="15" t="s">
        <v>1352</v>
      </c>
      <c r="B1" s="211"/>
      <c r="E1" s="750"/>
      <c r="F1" s="750"/>
      <c r="G1" s="749"/>
      <c r="H1" s="749"/>
    </row>
    <row r="2" spans="1:17" s="163" customFormat="1" ht="21" customHeight="1">
      <c r="A2" s="15" t="s">
        <v>1353</v>
      </c>
      <c r="B2" s="211"/>
      <c r="C2" s="757" t="s">
        <v>1354</v>
      </c>
      <c r="D2" s="758"/>
      <c r="E2" s="758"/>
      <c r="F2" s="759"/>
      <c r="G2" s="711"/>
      <c r="H2" s="711"/>
    </row>
    <row r="3" spans="1:17" s="163" customFormat="1" ht="21" customHeight="1">
      <c r="A3" s="15" t="s">
        <v>1338</v>
      </c>
      <c r="B3" s="211"/>
      <c r="C3" s="751" t="s">
        <v>1355</v>
      </c>
      <c r="D3" s="752"/>
      <c r="E3" s="752"/>
      <c r="F3" s="753"/>
      <c r="G3" s="711"/>
      <c r="H3" s="711"/>
    </row>
    <row r="4" spans="1:17" s="163" customFormat="1" ht="21" customHeight="1">
      <c r="A4" s="15" t="s">
        <v>1356</v>
      </c>
      <c r="B4" s="211"/>
      <c r="C4" s="754">
        <v>45473</v>
      </c>
      <c r="D4" s="755"/>
      <c r="E4" s="755"/>
      <c r="F4" s="756"/>
      <c r="G4" s="711"/>
      <c r="H4" s="711"/>
    </row>
    <row r="5" spans="1:17" s="163" customFormat="1" ht="21" customHeight="1">
      <c r="A5" s="15" t="s">
        <v>1357</v>
      </c>
      <c r="B5" s="211"/>
      <c r="C5" s="757" t="s">
        <v>1358</v>
      </c>
      <c r="D5" s="758"/>
      <c r="E5" s="758"/>
      <c r="F5" s="759"/>
      <c r="G5" s="711"/>
      <c r="H5" s="711"/>
    </row>
    <row r="6" spans="1:17" s="163" customFormat="1" ht="21" customHeight="1">
      <c r="A6" s="15" t="s">
        <v>1341</v>
      </c>
      <c r="B6" s="211"/>
      <c r="C6" s="754">
        <v>45534</v>
      </c>
      <c r="D6" s="755"/>
      <c r="E6" s="755"/>
      <c r="F6" s="756"/>
      <c r="G6" s="749"/>
      <c r="H6" s="749"/>
      <c r="J6" s="165"/>
      <c r="O6" s="165"/>
      <c r="Q6" s="165"/>
    </row>
    <row r="7" spans="1:17" s="163" customFormat="1">
      <c r="A7" s="211" t="s">
        <v>1359</v>
      </c>
      <c r="B7" s="211"/>
      <c r="C7" s="165"/>
      <c r="E7" s="711"/>
      <c r="F7" s="711"/>
      <c r="G7" s="711"/>
      <c r="H7" s="711"/>
      <c r="J7" s="165"/>
      <c r="O7" s="165"/>
      <c r="Q7" s="165"/>
    </row>
    <row r="8" spans="1:17" ht="19.5" customHeight="1">
      <c r="A8" s="26"/>
      <c r="B8" s="26"/>
      <c r="C8" s="712" t="s">
        <v>1344</v>
      </c>
      <c r="D8" s="712" t="s">
        <v>1348</v>
      </c>
      <c r="E8" s="712" t="s">
        <v>1349</v>
      </c>
      <c r="F8" s="712" t="s">
        <v>1350</v>
      </c>
    </row>
    <row r="10" spans="1:17" ht="15.75" customHeight="1">
      <c r="A10" s="270" t="s">
        <v>1360</v>
      </c>
      <c r="B10" s="16"/>
    </row>
    <row r="11" spans="1:17" ht="15.75" customHeight="1">
      <c r="A11" s="271" t="s">
        <v>58</v>
      </c>
      <c r="B11" s="210">
        <v>1</v>
      </c>
      <c r="C11" s="527">
        <v>16868086.149999995</v>
      </c>
      <c r="D11" s="527">
        <v>5755236.524900008</v>
      </c>
      <c r="E11" s="527">
        <v>0</v>
      </c>
      <c r="F11" s="527">
        <v>0</v>
      </c>
    </row>
    <row r="12" spans="1:17" ht="15.75" customHeight="1">
      <c r="A12" s="271" t="s">
        <v>60</v>
      </c>
      <c r="B12" s="210">
        <v>2</v>
      </c>
      <c r="C12" s="527">
        <v>205350522.53000003</v>
      </c>
      <c r="D12" s="527">
        <v>188742878.44000003</v>
      </c>
      <c r="E12" s="527">
        <v>0</v>
      </c>
      <c r="F12" s="527">
        <v>0</v>
      </c>
    </row>
    <row r="13" spans="1:17" ht="15.75" customHeight="1">
      <c r="A13" s="271" t="s">
        <v>62</v>
      </c>
      <c r="B13" s="210">
        <v>3</v>
      </c>
      <c r="C13" s="527">
        <v>317338748.20339018</v>
      </c>
      <c r="D13" s="527">
        <v>328821376.34430003</v>
      </c>
      <c r="E13" s="527">
        <v>0</v>
      </c>
      <c r="F13" s="527">
        <v>0</v>
      </c>
    </row>
    <row r="14" spans="1:17" ht="15.75" customHeight="1">
      <c r="A14" s="271" t="s">
        <v>64</v>
      </c>
      <c r="B14" s="210">
        <v>4</v>
      </c>
      <c r="C14" s="527">
        <v>1300539.5899999999</v>
      </c>
      <c r="D14" s="527">
        <v>1044243.4</v>
      </c>
      <c r="E14" s="527">
        <v>0</v>
      </c>
      <c r="F14" s="527">
        <v>0</v>
      </c>
    </row>
    <row r="15" spans="1:17" ht="15.75" customHeight="1">
      <c r="A15" s="271" t="s">
        <v>66</v>
      </c>
      <c r="B15" s="210">
        <v>5</v>
      </c>
      <c r="C15" s="527">
        <v>0</v>
      </c>
      <c r="D15" s="527">
        <v>0</v>
      </c>
      <c r="E15" s="527">
        <v>0</v>
      </c>
      <c r="F15" s="527">
        <v>0</v>
      </c>
    </row>
    <row r="16" spans="1:17" ht="15.75" customHeight="1">
      <c r="A16" s="271" t="s">
        <v>68</v>
      </c>
      <c r="B16" s="210">
        <v>6</v>
      </c>
      <c r="C16" s="527">
        <v>12914769.98924</v>
      </c>
      <c r="D16" s="527">
        <v>21460278.239240002</v>
      </c>
      <c r="E16" s="527">
        <v>0</v>
      </c>
      <c r="F16" s="527">
        <v>0</v>
      </c>
    </row>
    <row r="17" spans="1:6" ht="15.75" customHeight="1">
      <c r="A17" s="272" t="s">
        <v>71</v>
      </c>
      <c r="B17" s="210">
        <v>7</v>
      </c>
      <c r="C17" s="527">
        <v>0</v>
      </c>
      <c r="D17" s="527">
        <v>0</v>
      </c>
      <c r="E17" s="527">
        <v>0</v>
      </c>
      <c r="F17" s="527">
        <v>0</v>
      </c>
    </row>
    <row r="18" spans="1:6" ht="15.75" customHeight="1">
      <c r="A18" s="273" t="s">
        <v>1361</v>
      </c>
      <c r="B18" s="210">
        <v>8</v>
      </c>
      <c r="C18" s="527">
        <v>0</v>
      </c>
      <c r="D18" s="527">
        <v>0</v>
      </c>
      <c r="E18" s="527">
        <v>0</v>
      </c>
      <c r="F18" s="527">
        <v>0</v>
      </c>
    </row>
    <row r="19" spans="1:6" ht="15.75" customHeight="1">
      <c r="A19" s="273" t="s">
        <v>1361</v>
      </c>
      <c r="B19" s="210">
        <v>9</v>
      </c>
      <c r="C19" s="527">
        <v>0</v>
      </c>
      <c r="D19" s="527">
        <v>0</v>
      </c>
      <c r="E19" s="527">
        <v>0</v>
      </c>
      <c r="F19" s="527">
        <v>0</v>
      </c>
    </row>
    <row r="20" spans="1:6" ht="15.75" customHeight="1">
      <c r="A20" s="270" t="s">
        <v>1361</v>
      </c>
      <c r="B20" s="210">
        <v>10</v>
      </c>
      <c r="C20" s="527">
        <v>0</v>
      </c>
      <c r="D20" s="527">
        <v>0</v>
      </c>
      <c r="E20" s="527">
        <v>0</v>
      </c>
      <c r="F20" s="527">
        <v>0</v>
      </c>
    </row>
    <row r="21" spans="1:6" ht="15.75" customHeight="1">
      <c r="A21" s="169"/>
      <c r="C21" s="274" t="s">
        <v>1362</v>
      </c>
      <c r="D21" s="274" t="s">
        <v>1362</v>
      </c>
      <c r="E21" s="274" t="s">
        <v>1362</v>
      </c>
      <c r="F21" s="274" t="s">
        <v>1362</v>
      </c>
    </row>
    <row r="22" spans="1:6" ht="15.75" customHeight="1">
      <c r="A22" s="270" t="s">
        <v>73</v>
      </c>
      <c r="B22" s="210">
        <v>11</v>
      </c>
      <c r="C22" s="528">
        <f>SUM(C11:C20)</f>
        <v>553772666.46263027</v>
      </c>
      <c r="D22" s="528">
        <f>SUM(D11:D20)</f>
        <v>545824012.94844007</v>
      </c>
      <c r="E22" s="528">
        <f>SUM(E11:E20)</f>
        <v>0</v>
      </c>
      <c r="F22" s="528">
        <f>SUM(F11:F20)</f>
        <v>0</v>
      </c>
    </row>
    <row r="23" spans="1:6" ht="15.75" customHeight="1">
      <c r="A23" s="273"/>
      <c r="B23" s="119"/>
      <c r="C23" s="168"/>
      <c r="D23" s="168"/>
      <c r="E23" s="168"/>
      <c r="F23" s="168"/>
    </row>
    <row r="24" spans="1:6" ht="15.75" customHeight="1">
      <c r="A24" s="275" t="s">
        <v>1363</v>
      </c>
      <c r="B24" s="14"/>
      <c r="C24" s="168"/>
      <c r="D24" s="168"/>
      <c r="E24" s="168"/>
      <c r="F24" s="168"/>
    </row>
    <row r="25" spans="1:6" ht="15.75" customHeight="1">
      <c r="A25" s="271" t="s">
        <v>75</v>
      </c>
      <c r="B25" s="210">
        <v>12</v>
      </c>
      <c r="C25" s="527">
        <v>0</v>
      </c>
      <c r="D25" s="527">
        <v>0</v>
      </c>
      <c r="E25" s="527">
        <v>0</v>
      </c>
      <c r="F25" s="527">
        <v>0</v>
      </c>
    </row>
    <row r="26" spans="1:6" ht="15.75" customHeight="1">
      <c r="A26" s="271" t="s">
        <v>77</v>
      </c>
      <c r="B26" s="210">
        <v>13</v>
      </c>
      <c r="C26" s="527">
        <v>93304805.607808024</v>
      </c>
      <c r="D26" s="527">
        <v>42181870.944969907</v>
      </c>
      <c r="E26" s="527">
        <v>0</v>
      </c>
      <c r="F26" s="527">
        <v>0</v>
      </c>
    </row>
    <row r="27" spans="1:6" ht="15.75" customHeight="1">
      <c r="A27" s="271" t="s">
        <v>79</v>
      </c>
      <c r="B27" s="210">
        <v>14</v>
      </c>
      <c r="C27" s="527">
        <v>0</v>
      </c>
      <c r="D27" s="527">
        <v>0</v>
      </c>
      <c r="E27" s="527">
        <v>0</v>
      </c>
      <c r="F27" s="527">
        <v>0</v>
      </c>
    </row>
    <row r="28" spans="1:6" ht="15.75" customHeight="1">
      <c r="A28" s="271" t="s">
        <v>81</v>
      </c>
      <c r="B28" s="210">
        <v>15</v>
      </c>
      <c r="C28" s="527">
        <v>23517489.100000001</v>
      </c>
      <c r="D28" s="527">
        <v>21689115.130000003</v>
      </c>
      <c r="E28" s="527">
        <v>0</v>
      </c>
      <c r="F28" s="527">
        <v>0</v>
      </c>
    </row>
    <row r="29" spans="1:6" ht="15.75" customHeight="1">
      <c r="A29" s="271" t="s">
        <v>83</v>
      </c>
      <c r="B29" s="210">
        <v>16</v>
      </c>
      <c r="C29" s="527">
        <v>3769771.3500000006</v>
      </c>
      <c r="D29" s="527">
        <v>5412038.7400000002</v>
      </c>
      <c r="E29" s="527">
        <v>0</v>
      </c>
      <c r="F29" s="527">
        <v>0</v>
      </c>
    </row>
    <row r="30" spans="1:6" ht="15.75" customHeight="1">
      <c r="A30" s="271" t="s">
        <v>85</v>
      </c>
      <c r="B30" s="210">
        <v>17</v>
      </c>
      <c r="C30" s="527">
        <v>7189384.8599999994</v>
      </c>
      <c r="D30" s="527">
        <v>12103.61</v>
      </c>
      <c r="E30" s="527">
        <v>0</v>
      </c>
      <c r="F30" s="527">
        <v>0</v>
      </c>
    </row>
    <row r="31" spans="1:6" ht="15.75" customHeight="1">
      <c r="A31" s="272" t="s">
        <v>1364</v>
      </c>
      <c r="B31" s="210">
        <v>18</v>
      </c>
      <c r="C31" s="527">
        <v>38678795.890000001</v>
      </c>
      <c r="D31" s="527">
        <v>36731214.539999999</v>
      </c>
      <c r="E31" s="527">
        <v>0</v>
      </c>
      <c r="F31" s="527">
        <v>0</v>
      </c>
    </row>
    <row r="32" spans="1:6" ht="15.75" customHeight="1">
      <c r="A32" s="272" t="s">
        <v>1361</v>
      </c>
      <c r="B32" s="210">
        <v>19</v>
      </c>
      <c r="C32" s="527">
        <v>0</v>
      </c>
      <c r="D32" s="527">
        <v>0</v>
      </c>
      <c r="E32" s="527">
        <v>0</v>
      </c>
      <c r="F32" s="527">
        <v>0</v>
      </c>
    </row>
    <row r="33" spans="1:6" ht="15.75" customHeight="1">
      <c r="A33" s="271" t="s">
        <v>1361</v>
      </c>
      <c r="B33" s="210">
        <v>20</v>
      </c>
      <c r="C33" s="527">
        <v>0</v>
      </c>
      <c r="D33" s="527">
        <v>0</v>
      </c>
      <c r="E33" s="527">
        <v>0</v>
      </c>
      <c r="F33" s="527">
        <v>0</v>
      </c>
    </row>
    <row r="34" spans="1:6" ht="15.75" customHeight="1">
      <c r="A34" s="273"/>
      <c r="B34" s="119"/>
      <c r="C34" s="274" t="s">
        <v>1362</v>
      </c>
      <c r="D34" s="274" t="s">
        <v>1362</v>
      </c>
      <c r="E34" s="274" t="s">
        <v>1362</v>
      </c>
      <c r="F34" s="274" t="s">
        <v>1362</v>
      </c>
    </row>
    <row r="35" spans="1:6" ht="15.75" customHeight="1">
      <c r="A35" s="270" t="s">
        <v>90</v>
      </c>
      <c r="B35" s="210">
        <v>21</v>
      </c>
      <c r="C35" s="528">
        <f>SUM(C25:C33)</f>
        <v>166460246.80780801</v>
      </c>
      <c r="D35" s="528">
        <f>SUM(D25:D33)</f>
        <v>106026342.9649699</v>
      </c>
      <c r="E35" s="528">
        <f>SUM(E25:E33)</f>
        <v>0</v>
      </c>
      <c r="F35" s="528">
        <f>SUM(F25:F33)</f>
        <v>0</v>
      </c>
    </row>
    <row r="36" spans="1:6" ht="15.75" customHeight="1">
      <c r="A36" s="270" t="s">
        <v>1365</v>
      </c>
      <c r="B36" s="16"/>
      <c r="C36" s="168"/>
      <c r="D36" s="168"/>
      <c r="E36" s="168"/>
      <c r="F36" s="168"/>
    </row>
    <row r="37" spans="1:6" ht="15.75" customHeight="1">
      <c r="A37" s="271" t="s">
        <v>92</v>
      </c>
      <c r="B37" s="210">
        <v>22</v>
      </c>
      <c r="C37" s="527">
        <v>119297.97</v>
      </c>
      <c r="D37" s="527">
        <v>119297.97</v>
      </c>
      <c r="E37" s="527">
        <v>0</v>
      </c>
      <c r="F37" s="527">
        <v>0</v>
      </c>
    </row>
    <row r="38" spans="1:6" ht="15.75" customHeight="1">
      <c r="A38" s="271" t="s">
        <v>94</v>
      </c>
      <c r="B38" s="210">
        <v>23</v>
      </c>
      <c r="C38" s="527">
        <v>2141018.44</v>
      </c>
      <c r="D38" s="527">
        <v>2108833.42</v>
      </c>
      <c r="E38" s="527">
        <v>0</v>
      </c>
      <c r="F38" s="527">
        <v>0</v>
      </c>
    </row>
    <row r="39" spans="1:6" ht="15.75" customHeight="1">
      <c r="A39" s="271" t="s">
        <v>96</v>
      </c>
      <c r="B39" s="210">
        <v>24</v>
      </c>
      <c r="C39" s="527">
        <v>1007185.69</v>
      </c>
      <c r="D39" s="527">
        <v>1331750.1399999999</v>
      </c>
      <c r="E39" s="527">
        <v>0</v>
      </c>
      <c r="F39" s="527">
        <v>0</v>
      </c>
    </row>
    <row r="40" spans="1:6" ht="15.75" customHeight="1">
      <c r="A40" s="271" t="s">
        <v>98</v>
      </c>
      <c r="B40" s="210">
        <v>25</v>
      </c>
      <c r="C40" s="527">
        <v>33684467.369999997</v>
      </c>
      <c r="D40" s="527">
        <v>32974247.850000001</v>
      </c>
      <c r="E40" s="527">
        <v>0</v>
      </c>
      <c r="F40" s="527">
        <v>0</v>
      </c>
    </row>
    <row r="41" spans="1:6" ht="15.75" customHeight="1">
      <c r="A41" s="271" t="s">
        <v>100</v>
      </c>
      <c r="B41" s="210">
        <v>26</v>
      </c>
      <c r="C41" s="527">
        <v>2176928.0700000003</v>
      </c>
      <c r="D41" s="527">
        <v>1667970.08</v>
      </c>
      <c r="E41" s="527">
        <v>0</v>
      </c>
      <c r="F41" s="527">
        <v>0</v>
      </c>
    </row>
    <row r="42" spans="1:6" ht="15.75" customHeight="1">
      <c r="A42" s="272" t="s">
        <v>103</v>
      </c>
      <c r="B42" s="210">
        <v>27</v>
      </c>
      <c r="C42" s="527">
        <v>0</v>
      </c>
      <c r="D42" s="527">
        <v>0</v>
      </c>
      <c r="E42" s="527">
        <v>0</v>
      </c>
      <c r="F42" s="527">
        <v>0</v>
      </c>
    </row>
    <row r="43" spans="1:6" ht="15.75" customHeight="1">
      <c r="A43" s="272" t="s">
        <v>1361</v>
      </c>
      <c r="B43" s="210">
        <v>28</v>
      </c>
      <c r="C43" s="527">
        <v>0</v>
      </c>
      <c r="D43" s="527">
        <v>0</v>
      </c>
      <c r="E43" s="527">
        <v>0</v>
      </c>
      <c r="F43" s="527">
        <v>0</v>
      </c>
    </row>
    <row r="44" spans="1:6" ht="15.75" customHeight="1">
      <c r="A44" s="272" t="s">
        <v>1361</v>
      </c>
      <c r="B44" s="210">
        <v>29</v>
      </c>
      <c r="C44" s="527">
        <v>0</v>
      </c>
      <c r="D44" s="527">
        <v>0</v>
      </c>
      <c r="E44" s="527">
        <v>0</v>
      </c>
      <c r="F44" s="527">
        <v>0</v>
      </c>
    </row>
    <row r="45" spans="1:6" ht="15.75" customHeight="1">
      <c r="A45" s="270"/>
      <c r="B45" s="16"/>
      <c r="C45" s="274" t="s">
        <v>1362</v>
      </c>
      <c r="D45" s="274" t="s">
        <v>1362</v>
      </c>
      <c r="E45" s="274" t="s">
        <v>1362</v>
      </c>
      <c r="F45" s="274" t="s">
        <v>1362</v>
      </c>
    </row>
    <row r="46" spans="1:6" ht="15.75" customHeight="1">
      <c r="A46" s="270" t="s">
        <v>105</v>
      </c>
      <c r="B46" s="210">
        <v>30</v>
      </c>
      <c r="C46" s="528">
        <f>SUM(C37:C44)</f>
        <v>39128897.539999999</v>
      </c>
      <c r="D46" s="528">
        <f>SUM(D37:D44)</f>
        <v>38202099.460000001</v>
      </c>
      <c r="E46" s="528">
        <f>SUM(E37:E44)</f>
        <v>0</v>
      </c>
      <c r="F46" s="528">
        <f>SUM(F37:F44)</f>
        <v>0</v>
      </c>
    </row>
    <row r="47" spans="1:6" ht="15.75" customHeight="1">
      <c r="A47" s="169"/>
      <c r="C47" s="276" t="s">
        <v>1362</v>
      </c>
      <c r="D47" s="276" t="s">
        <v>1362</v>
      </c>
      <c r="E47" s="276" t="s">
        <v>1362</v>
      </c>
      <c r="F47" s="277" t="s">
        <v>1362</v>
      </c>
    </row>
    <row r="48" spans="1:6" ht="15.75" customHeight="1">
      <c r="A48" s="270" t="s">
        <v>107</v>
      </c>
      <c r="B48" s="210">
        <v>31</v>
      </c>
      <c r="C48" s="528">
        <f>C22+C35+C46</f>
        <v>759361810.81043828</v>
      </c>
      <c r="D48" s="528">
        <f>D22+D35+D46</f>
        <v>690052455.37340999</v>
      </c>
      <c r="E48" s="528">
        <f>E22+E35+E46</f>
        <v>0</v>
      </c>
      <c r="F48" s="528">
        <f>F22+F35+F46</f>
        <v>0</v>
      </c>
    </row>
    <row r="49" spans="1:24" ht="15.75" customHeight="1">
      <c r="A49" s="169"/>
      <c r="C49" s="277" t="s">
        <v>1366</v>
      </c>
      <c r="D49" s="277" t="s">
        <v>1366</v>
      </c>
      <c r="E49" s="277" t="s">
        <v>1366</v>
      </c>
      <c r="F49" s="277" t="s">
        <v>1366</v>
      </c>
    </row>
    <row r="50" spans="1:24" ht="15.75" customHeight="1">
      <c r="A50" s="270" t="s">
        <v>109</v>
      </c>
      <c r="B50" s="16"/>
    </row>
    <row r="51" spans="1:24" ht="15.75" customHeight="1">
      <c r="A51" s="169"/>
    </row>
    <row r="52" spans="1:24" ht="15.75" customHeight="1">
      <c r="A52" s="270" t="s">
        <v>1367</v>
      </c>
      <c r="B52" s="16"/>
    </row>
    <row r="53" spans="1:24" ht="15.75" customHeight="1">
      <c r="A53" s="271" t="s">
        <v>110</v>
      </c>
      <c r="B53" s="210">
        <v>32</v>
      </c>
      <c r="C53" s="527">
        <v>98045094.405099988</v>
      </c>
      <c r="D53" s="527">
        <v>57590371.046699986</v>
      </c>
      <c r="E53" s="527">
        <v>0</v>
      </c>
      <c r="F53" s="527">
        <v>0</v>
      </c>
    </row>
    <row r="54" spans="1:24" ht="15.75" customHeight="1">
      <c r="A54" s="271" t="s">
        <v>112</v>
      </c>
      <c r="B54" s="210">
        <v>33</v>
      </c>
      <c r="C54" s="527">
        <v>48694365.830586076</v>
      </c>
      <c r="D54" s="527">
        <v>47947256.741410464</v>
      </c>
      <c r="E54" s="527">
        <v>0</v>
      </c>
      <c r="F54" s="527">
        <v>0</v>
      </c>
    </row>
    <row r="55" spans="1:24" ht="15.75" customHeight="1">
      <c r="A55" s="271" t="s">
        <v>114</v>
      </c>
      <c r="B55" s="210">
        <v>34</v>
      </c>
      <c r="C55" s="527">
        <v>128571728.51722403</v>
      </c>
      <c r="D55" s="527">
        <v>126599075.10347116</v>
      </c>
      <c r="E55" s="527">
        <v>0</v>
      </c>
      <c r="F55" s="527">
        <v>0</v>
      </c>
      <c r="H55" s="89"/>
      <c r="I55" s="89"/>
    </row>
    <row r="56" spans="1:24" ht="15.75" customHeight="1">
      <c r="A56" s="271" t="s">
        <v>116</v>
      </c>
      <c r="B56" s="210">
        <v>35</v>
      </c>
      <c r="C56" s="527">
        <v>71089644.010889903</v>
      </c>
      <c r="D56" s="527">
        <v>69998928.108118385</v>
      </c>
      <c r="E56" s="527">
        <v>0</v>
      </c>
      <c r="F56" s="527">
        <v>0</v>
      </c>
      <c r="G56" s="278"/>
      <c r="H56" s="278"/>
      <c r="I56" s="278"/>
      <c r="J56" s="278"/>
      <c r="K56" s="278"/>
      <c r="L56" s="278"/>
      <c r="M56" s="278"/>
      <c r="N56" s="278"/>
      <c r="O56" s="278"/>
      <c r="P56" s="278"/>
      <c r="Q56" s="278"/>
      <c r="R56" s="278"/>
      <c r="S56" s="278"/>
      <c r="T56" s="278"/>
      <c r="U56" s="278"/>
      <c r="V56" s="278"/>
      <c r="W56" s="278"/>
      <c r="X56" s="278">
        <f>L56+L57</f>
        <v>0</v>
      </c>
    </row>
    <row r="57" spans="1:24" ht="15.75" customHeight="1">
      <c r="A57" s="271" t="s">
        <v>118</v>
      </c>
      <c r="B57" s="210">
        <v>36</v>
      </c>
      <c r="C57" s="527">
        <v>0</v>
      </c>
      <c r="D57" s="527">
        <v>0</v>
      </c>
      <c r="E57" s="527">
        <v>0</v>
      </c>
      <c r="F57" s="527">
        <v>0</v>
      </c>
    </row>
    <row r="58" spans="1:24" ht="15.75" customHeight="1">
      <c r="A58" s="271" t="s">
        <v>120</v>
      </c>
      <c r="B58" s="210">
        <v>37</v>
      </c>
      <c r="C58" s="527">
        <v>16919833.120000001</v>
      </c>
      <c r="D58" s="527">
        <v>17926226.009599999</v>
      </c>
      <c r="E58" s="527">
        <v>0</v>
      </c>
      <c r="F58" s="527">
        <v>0</v>
      </c>
    </row>
    <row r="59" spans="1:24" ht="15.75" customHeight="1">
      <c r="A59" s="271" t="s">
        <v>122</v>
      </c>
      <c r="B59" s="210">
        <v>38</v>
      </c>
      <c r="C59" s="527">
        <v>3923734.82333</v>
      </c>
      <c r="D59" s="527">
        <v>2450212.9333299999</v>
      </c>
      <c r="E59" s="527">
        <v>0</v>
      </c>
      <c r="F59" s="527">
        <v>0</v>
      </c>
    </row>
    <row r="60" spans="1:24" ht="15.75" customHeight="1">
      <c r="A60" s="271" t="s">
        <v>124</v>
      </c>
      <c r="B60" s="210">
        <v>39</v>
      </c>
      <c r="C60" s="527">
        <v>11798124.056999998</v>
      </c>
      <c r="D60" s="527">
        <v>3745095.8870099997</v>
      </c>
      <c r="E60" s="527">
        <v>0</v>
      </c>
      <c r="F60" s="527">
        <v>0</v>
      </c>
      <c r="H60" s="279"/>
    </row>
    <row r="61" spans="1:24" ht="15.75" customHeight="1">
      <c r="A61" s="271" t="s">
        <v>126</v>
      </c>
      <c r="B61" s="210">
        <v>40</v>
      </c>
      <c r="C61" s="527">
        <v>120000000.36</v>
      </c>
      <c r="D61" s="527">
        <v>120000000.36</v>
      </c>
      <c r="E61" s="527">
        <v>0</v>
      </c>
      <c r="F61" s="527">
        <v>0</v>
      </c>
      <c r="G61" s="89"/>
    </row>
    <row r="62" spans="1:24" ht="15.75" customHeight="1">
      <c r="A62" s="272" t="s">
        <v>1368</v>
      </c>
      <c r="B62" s="210">
        <v>41</v>
      </c>
      <c r="C62" s="527">
        <v>6294191.4699999997</v>
      </c>
      <c r="D62" s="527">
        <v>3000679.93</v>
      </c>
      <c r="E62" s="527">
        <v>0</v>
      </c>
      <c r="F62" s="527">
        <v>0</v>
      </c>
      <c r="G62" s="278"/>
      <c r="H62" s="278"/>
      <c r="I62" s="278"/>
      <c r="J62" s="278"/>
      <c r="K62" s="278"/>
      <c r="L62" s="278"/>
      <c r="M62" s="278"/>
      <c r="N62" s="278"/>
      <c r="O62" s="278"/>
      <c r="P62" s="278"/>
      <c r="Q62" s="278"/>
      <c r="R62" s="278"/>
    </row>
    <row r="63" spans="1:24" ht="15.75" customHeight="1">
      <c r="A63" s="272" t="s">
        <v>1361</v>
      </c>
      <c r="B63" s="210">
        <v>42</v>
      </c>
      <c r="C63" s="527">
        <v>0</v>
      </c>
      <c r="D63" s="527">
        <v>0</v>
      </c>
      <c r="E63" s="527">
        <v>0</v>
      </c>
      <c r="F63" s="527">
        <v>0</v>
      </c>
      <c r="G63" s="278"/>
      <c r="H63" s="278"/>
      <c r="I63" s="278"/>
      <c r="J63" s="278"/>
      <c r="K63" s="278"/>
      <c r="L63" s="278"/>
      <c r="M63" s="278"/>
      <c r="N63" s="278"/>
      <c r="O63" s="278"/>
      <c r="P63" s="278"/>
      <c r="Q63" s="278"/>
      <c r="R63" s="278"/>
    </row>
    <row r="64" spans="1:24" ht="15.75" customHeight="1">
      <c r="A64" s="272" t="s">
        <v>1361</v>
      </c>
      <c r="B64" s="210">
        <v>43</v>
      </c>
      <c r="C64" s="527">
        <v>0</v>
      </c>
      <c r="D64" s="527">
        <v>0</v>
      </c>
      <c r="E64" s="527">
        <v>0</v>
      </c>
      <c r="F64" s="527">
        <v>0</v>
      </c>
      <c r="G64" s="278"/>
      <c r="H64" s="278"/>
      <c r="I64" s="278"/>
      <c r="J64" s="278"/>
      <c r="K64" s="278"/>
      <c r="L64" s="278"/>
      <c r="M64" s="278"/>
      <c r="N64" s="278"/>
      <c r="O64" s="278"/>
      <c r="P64" s="278"/>
      <c r="Q64" s="278"/>
      <c r="R64" s="278"/>
    </row>
    <row r="65" spans="1:8" ht="15.75" customHeight="1">
      <c r="A65" s="271" t="s">
        <v>1361</v>
      </c>
      <c r="B65" s="210">
        <v>44</v>
      </c>
      <c r="C65" s="527">
        <v>0</v>
      </c>
      <c r="D65" s="527">
        <v>0</v>
      </c>
      <c r="E65" s="527">
        <v>0</v>
      </c>
      <c r="F65" s="527">
        <v>0</v>
      </c>
    </row>
    <row r="66" spans="1:8" ht="15.75" customHeight="1">
      <c r="A66" s="169"/>
      <c r="C66" s="276" t="s">
        <v>1362</v>
      </c>
      <c r="D66" s="276" t="s">
        <v>1362</v>
      </c>
      <c r="E66" s="276" t="s">
        <v>1362</v>
      </c>
      <c r="F66" s="277" t="s">
        <v>1362</v>
      </c>
    </row>
    <row r="67" spans="1:8" ht="15.75" customHeight="1">
      <c r="A67" s="270" t="s">
        <v>131</v>
      </c>
      <c r="B67" s="210">
        <v>45</v>
      </c>
      <c r="C67" s="528">
        <f>SUM(C53:C65)</f>
        <v>505336716.59412998</v>
      </c>
      <c r="D67" s="528">
        <f>SUM(D53:D65)</f>
        <v>449257846.11963993</v>
      </c>
      <c r="E67" s="528">
        <f>SUM(E53:E65)</f>
        <v>0</v>
      </c>
      <c r="F67" s="528">
        <f>SUM(F53:F65)</f>
        <v>0</v>
      </c>
    </row>
    <row r="68" spans="1:8" ht="15.75" customHeight="1">
      <c r="A68" s="270" t="s">
        <v>1369</v>
      </c>
      <c r="B68" s="16"/>
    </row>
    <row r="69" spans="1:8" ht="15.75" customHeight="1">
      <c r="A69" s="271" t="s">
        <v>133</v>
      </c>
      <c r="B69" s="210">
        <v>46</v>
      </c>
      <c r="C69" s="527">
        <v>0</v>
      </c>
      <c r="D69" s="527">
        <v>0</v>
      </c>
      <c r="E69" s="527">
        <v>0</v>
      </c>
      <c r="F69" s="527">
        <v>0</v>
      </c>
    </row>
    <row r="70" spans="1:8" ht="15.75" customHeight="1">
      <c r="A70" s="271" t="s">
        <v>135</v>
      </c>
      <c r="B70" s="210">
        <v>47</v>
      </c>
      <c r="C70" s="527">
        <v>0</v>
      </c>
      <c r="D70" s="527">
        <v>0</v>
      </c>
      <c r="E70" s="527">
        <v>0</v>
      </c>
      <c r="F70" s="527">
        <v>0</v>
      </c>
    </row>
    <row r="71" spans="1:8" ht="15.75" customHeight="1">
      <c r="A71" s="272" t="s">
        <v>138</v>
      </c>
      <c r="B71" s="210">
        <v>48</v>
      </c>
      <c r="C71" s="527">
        <v>46647204.109999999</v>
      </c>
      <c r="D71" s="527">
        <v>47018495.030000001</v>
      </c>
      <c r="E71" s="527">
        <v>0</v>
      </c>
      <c r="F71" s="527">
        <v>0</v>
      </c>
    </row>
    <row r="72" spans="1:8" ht="15.75" customHeight="1">
      <c r="A72" s="272" t="s">
        <v>1361</v>
      </c>
      <c r="B72" s="210">
        <v>49</v>
      </c>
      <c r="C72" s="527">
        <v>122281268.49839</v>
      </c>
      <c r="D72" s="527">
        <v>128901526.70947999</v>
      </c>
      <c r="E72" s="527">
        <v>0</v>
      </c>
      <c r="F72" s="527">
        <v>0</v>
      </c>
    </row>
    <row r="73" spans="1:8" ht="15.75" customHeight="1">
      <c r="A73" s="272" t="s">
        <v>1361</v>
      </c>
      <c r="B73" s="210">
        <v>50</v>
      </c>
      <c r="C73" s="527">
        <v>0</v>
      </c>
      <c r="D73" s="527">
        <v>0</v>
      </c>
      <c r="E73" s="527">
        <v>0</v>
      </c>
      <c r="F73" s="527">
        <v>0</v>
      </c>
    </row>
    <row r="74" spans="1:8" ht="15.75" customHeight="1">
      <c r="A74" s="271" t="s">
        <v>1361</v>
      </c>
      <c r="B74" s="210">
        <v>51</v>
      </c>
      <c r="C74" s="527">
        <v>0</v>
      </c>
      <c r="D74" s="527">
        <v>0</v>
      </c>
      <c r="E74" s="527">
        <v>0</v>
      </c>
      <c r="F74" s="527">
        <v>0</v>
      </c>
    </row>
    <row r="75" spans="1:8" ht="15.75" customHeight="1">
      <c r="A75" s="273"/>
      <c r="B75" s="119"/>
      <c r="C75" s="276" t="s">
        <v>1362</v>
      </c>
      <c r="D75" s="276" t="s">
        <v>1362</v>
      </c>
      <c r="E75" s="276" t="s">
        <v>1362</v>
      </c>
      <c r="F75" s="276" t="s">
        <v>1362</v>
      </c>
    </row>
    <row r="76" spans="1:8" ht="15.75" customHeight="1">
      <c r="A76" s="270" t="s">
        <v>140</v>
      </c>
      <c r="B76" s="210">
        <v>52</v>
      </c>
      <c r="C76" s="528">
        <f>SUM(C69:C74)</f>
        <v>168928472.60839</v>
      </c>
      <c r="D76" s="528">
        <f>SUM(D69:D74)</f>
        <v>175920021.73947999</v>
      </c>
      <c r="E76" s="528">
        <f>SUM(E69:E74)</f>
        <v>0</v>
      </c>
      <c r="F76" s="528">
        <f>SUM(F69:F74)</f>
        <v>0</v>
      </c>
      <c r="G76" s="89"/>
      <c r="H76" s="89"/>
    </row>
    <row r="77" spans="1:8" ht="15.75" customHeight="1">
      <c r="A77" s="169"/>
      <c r="C77" s="276" t="s">
        <v>1362</v>
      </c>
      <c r="D77" s="276" t="s">
        <v>1362</v>
      </c>
      <c r="E77" s="276" t="s">
        <v>1362</v>
      </c>
      <c r="F77" s="276" t="s">
        <v>1362</v>
      </c>
    </row>
    <row r="78" spans="1:8" ht="15.75" customHeight="1">
      <c r="A78" s="270" t="s">
        <v>142</v>
      </c>
      <c r="B78" s="210">
        <v>53</v>
      </c>
      <c r="C78" s="528">
        <f>C67+C76</f>
        <v>674265189.20252001</v>
      </c>
      <c r="D78" s="528">
        <f>D67+D76</f>
        <v>625177867.85911989</v>
      </c>
      <c r="E78" s="528">
        <f>E67+E76</f>
        <v>0</v>
      </c>
      <c r="F78" s="528">
        <f>F67+F76</f>
        <v>0</v>
      </c>
    </row>
    <row r="79" spans="1:8" ht="15.75" customHeight="1">
      <c r="A79" s="169"/>
      <c r="C79" s="276" t="s">
        <v>1366</v>
      </c>
      <c r="D79" s="276" t="s">
        <v>1366</v>
      </c>
      <c r="E79" s="276" t="s">
        <v>1366</v>
      </c>
      <c r="F79" s="276" t="s">
        <v>1366</v>
      </c>
    </row>
    <row r="80" spans="1:8" ht="15.75" customHeight="1">
      <c r="A80" s="270" t="s">
        <v>144</v>
      </c>
      <c r="B80" s="16"/>
      <c r="C80" s="279"/>
      <c r="D80" s="279"/>
      <c r="E80" s="279"/>
    </row>
    <row r="81" spans="1:8" ht="15.75" customHeight="1">
      <c r="A81" s="271" t="s">
        <v>145</v>
      </c>
      <c r="B81" s="210">
        <v>54</v>
      </c>
      <c r="C81" s="527">
        <v>0</v>
      </c>
      <c r="D81" s="527">
        <v>0</v>
      </c>
      <c r="E81" s="527">
        <v>0</v>
      </c>
      <c r="F81" s="527">
        <v>0</v>
      </c>
    </row>
    <row r="82" spans="1:8" ht="15.75" customHeight="1">
      <c r="A82" s="271" t="s">
        <v>147</v>
      </c>
      <c r="B82" s="210">
        <v>55</v>
      </c>
      <c r="C82" s="527">
        <v>82596621.177917957</v>
      </c>
      <c r="D82" s="527">
        <v>62374587.514289908</v>
      </c>
      <c r="E82" s="527">
        <v>0</v>
      </c>
      <c r="F82" s="527">
        <v>0</v>
      </c>
    </row>
    <row r="83" spans="1:8" ht="15.75" customHeight="1">
      <c r="A83" s="271" t="s">
        <v>149</v>
      </c>
      <c r="B83" s="210">
        <v>56</v>
      </c>
      <c r="C83" s="527">
        <v>0</v>
      </c>
      <c r="D83" s="527">
        <v>0</v>
      </c>
      <c r="E83" s="527">
        <v>0</v>
      </c>
      <c r="F83" s="527">
        <v>0</v>
      </c>
      <c r="H83" s="89"/>
    </row>
    <row r="84" spans="1:8" ht="15.75" customHeight="1">
      <c r="A84" s="271" t="s">
        <v>151</v>
      </c>
      <c r="B84" s="210">
        <v>57</v>
      </c>
      <c r="C84" s="527">
        <v>2500000</v>
      </c>
      <c r="D84" s="527">
        <v>2500000</v>
      </c>
      <c r="E84" s="527">
        <v>0</v>
      </c>
      <c r="F84" s="527">
        <v>0</v>
      </c>
    </row>
    <row r="85" spans="1:8" ht="15.75" customHeight="1">
      <c r="A85" s="272" t="s">
        <v>1370</v>
      </c>
      <c r="B85" s="210">
        <v>58</v>
      </c>
      <c r="C85" s="527">
        <v>0</v>
      </c>
      <c r="D85" s="527">
        <v>0</v>
      </c>
      <c r="E85" s="527">
        <v>0</v>
      </c>
      <c r="F85" s="527">
        <v>0</v>
      </c>
    </row>
    <row r="86" spans="1:8" ht="15.75" customHeight="1">
      <c r="A86" s="272" t="s">
        <v>1361</v>
      </c>
      <c r="B86" s="210">
        <v>59</v>
      </c>
      <c r="C86" s="527">
        <v>0</v>
      </c>
      <c r="D86" s="527">
        <v>0</v>
      </c>
      <c r="E86" s="527">
        <v>0</v>
      </c>
      <c r="F86" s="527">
        <v>0</v>
      </c>
    </row>
    <row r="87" spans="1:8" ht="15.75" customHeight="1">
      <c r="A87" s="272" t="s">
        <v>1361</v>
      </c>
      <c r="B87" s="210">
        <v>60</v>
      </c>
      <c r="C87" s="527">
        <v>0</v>
      </c>
      <c r="D87" s="527">
        <v>0</v>
      </c>
      <c r="E87" s="527">
        <v>0</v>
      </c>
      <c r="F87" s="527">
        <v>0</v>
      </c>
    </row>
    <row r="88" spans="1:8" ht="15.75" customHeight="1">
      <c r="A88" s="272" t="s">
        <v>1361</v>
      </c>
      <c r="B88" s="210">
        <v>61</v>
      </c>
      <c r="C88" s="527">
        <v>0</v>
      </c>
      <c r="D88" s="527">
        <v>0</v>
      </c>
      <c r="E88" s="527">
        <v>0</v>
      </c>
      <c r="F88" s="527">
        <v>0</v>
      </c>
    </row>
    <row r="89" spans="1:8" ht="15.75" customHeight="1">
      <c r="A89" s="271" t="s">
        <v>156</v>
      </c>
      <c r="B89" s="210">
        <v>62</v>
      </c>
      <c r="C89" s="527">
        <v>0</v>
      </c>
      <c r="D89" s="527">
        <v>0</v>
      </c>
      <c r="E89" s="527">
        <v>0</v>
      </c>
      <c r="F89" s="527">
        <v>0</v>
      </c>
      <c r="H89" s="89"/>
    </row>
    <row r="90" spans="1:8" ht="15.75" customHeight="1">
      <c r="A90" s="169"/>
      <c r="C90" s="276" t="s">
        <v>1362</v>
      </c>
      <c r="D90" s="276" t="s">
        <v>1362</v>
      </c>
      <c r="E90" s="276" t="s">
        <v>1362</v>
      </c>
      <c r="F90" s="276" t="s">
        <v>1362</v>
      </c>
    </row>
    <row r="91" spans="1:8" ht="15.75" customHeight="1">
      <c r="A91" s="270" t="s">
        <v>158</v>
      </c>
      <c r="B91" s="210">
        <v>63</v>
      </c>
      <c r="C91" s="528">
        <f>SUM(C81:C88)</f>
        <v>85096621.177917957</v>
      </c>
      <c r="D91" s="528">
        <f t="shared" ref="D91:F91" si="0">SUM(D81:D88)</f>
        <v>64874587.514289908</v>
      </c>
      <c r="E91" s="528">
        <f t="shared" si="0"/>
        <v>0</v>
      </c>
      <c r="F91" s="528">
        <f t="shared" si="0"/>
        <v>0</v>
      </c>
      <c r="H91" s="89"/>
    </row>
    <row r="92" spans="1:8" ht="15.75" customHeight="1">
      <c r="A92" s="270" t="s">
        <v>160</v>
      </c>
      <c r="B92" s="210">
        <v>64</v>
      </c>
      <c r="C92" s="528">
        <f>C78+C91</f>
        <v>759361810.38043797</v>
      </c>
      <c r="D92" s="528">
        <f>D78+D91</f>
        <v>690052455.37340975</v>
      </c>
      <c r="E92" s="528">
        <f>E78+E91</f>
        <v>0</v>
      </c>
      <c r="F92" s="528">
        <f>F78+F91</f>
        <v>0</v>
      </c>
    </row>
    <row r="93" spans="1:8" ht="15.75" customHeight="1">
      <c r="A93" s="270" t="s">
        <v>162</v>
      </c>
      <c r="B93" s="210">
        <v>65</v>
      </c>
      <c r="C93" s="528">
        <f>C48-C78</f>
        <v>85096621.607918262</v>
      </c>
      <c r="D93" s="528">
        <f>D48-D78</f>
        <v>64874587.514290094</v>
      </c>
      <c r="E93" s="528">
        <f>E48-E78</f>
        <v>0</v>
      </c>
      <c r="F93" s="528">
        <f>F48-F78</f>
        <v>0</v>
      </c>
    </row>
    <row r="94" spans="1:8" ht="15.75" customHeight="1">
      <c r="A94" s="270" t="s">
        <v>164</v>
      </c>
      <c r="B94" s="210">
        <v>66</v>
      </c>
      <c r="C94" s="528">
        <f>C78+C93</f>
        <v>759361810.81043828</v>
      </c>
      <c r="D94" s="528">
        <f>D78+D93</f>
        <v>690052455.37340999</v>
      </c>
      <c r="E94" s="528">
        <f>E78+E93</f>
        <v>0</v>
      </c>
      <c r="F94" s="528">
        <f>F78+F93</f>
        <v>0</v>
      </c>
    </row>
    <row r="95" spans="1:8" ht="12" customHeight="1">
      <c r="C95" s="276" t="s">
        <v>1366</v>
      </c>
      <c r="D95" s="276" t="s">
        <v>1366</v>
      </c>
      <c r="E95" s="276" t="s">
        <v>1366</v>
      </c>
      <c r="F95" s="276" t="s">
        <v>1366</v>
      </c>
    </row>
    <row r="96" spans="1:8">
      <c r="C96" s="280"/>
      <c r="D96" s="280"/>
      <c r="E96" s="280"/>
      <c r="F96" s="281"/>
    </row>
    <row r="97" spans="3:6">
      <c r="F97" s="162"/>
    </row>
    <row r="98" spans="3:6">
      <c r="E98" s="162"/>
      <c r="F98" s="162"/>
    </row>
    <row r="100" spans="3:6">
      <c r="F100" s="162"/>
    </row>
    <row r="101" spans="3:6">
      <c r="D101" s="119"/>
      <c r="E101" s="119"/>
      <c r="F101" s="119"/>
    </row>
    <row r="102" spans="3:6">
      <c r="E102" s="282"/>
      <c r="F102" s="162"/>
    </row>
    <row r="103" spans="3:6">
      <c r="E103" s="282"/>
      <c r="F103" s="162"/>
    </row>
    <row r="106" spans="3:6">
      <c r="C106" s="279"/>
    </row>
    <row r="109" spans="3:6">
      <c r="C109" s="279"/>
      <c r="D109" s="279"/>
      <c r="E109" s="279"/>
      <c r="F109" s="279"/>
    </row>
  </sheetData>
  <sheetProtection algorithmName="SHA-512" hashValue="gGMsHkGk+hq58T0V2PC9J7+knnIgP88gQCZ/U7YVexzkPyJNNt1s7Zm9KjR9EAIo3w3JwIT6lmiTe1m0Peqy8Q==" saltValue="cawNcKZgTdciXUK4Z2uVNA==" spinCount="100000" sheet="1" formatColumns="0"/>
  <mergeCells count="8">
    <mergeCell ref="G6:H6"/>
    <mergeCell ref="E1:F1"/>
    <mergeCell ref="G1:H1"/>
    <mergeCell ref="C3:F3"/>
    <mergeCell ref="C4:F4"/>
    <mergeCell ref="C2:F2"/>
    <mergeCell ref="C5:F5"/>
    <mergeCell ref="C6:F6"/>
  </mergeCells>
  <phoneticPr fontId="0" type="noConversion"/>
  <dataValidations count="1">
    <dataValidation type="list" allowBlank="1" showInputMessage="1" showErrorMessage="1" sqref="C4:F4" xr:uid="{00000000-0002-0000-0800-000000000000}">
      <formula1>"3/31/2022, 6/30/2022, 9/30/2022, 12/31/2022, 3/31/2023, 6/30/2023, 9/30/2023, 12/31/2023, 3/31/2024, 6/30/2024, 9/30/2024, 12/31/2024"</formula1>
    </dataValidation>
  </dataValidations>
  <pageMargins left="0.75" right="0.75" top="0.89" bottom="0.83" header="0.5" footer="0.5"/>
  <pageSetup scale="43"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opicofOutreach xmlns="6f41c3f9-0ddd-4792-9cc5-2aa494f8de60" xsi:nil="true"/>
    <Dateoutreachsent xmlns="6f41c3f9-0ddd-4792-9cc5-2aa494f8de60" xsi:nil="true"/>
    <Reviewed xmlns="6f41c3f9-0ddd-4792-9cc5-2aa494f8de60">false</Reviewed>
    <lcf76f155ced4ddcb4097134ff3c332f xmlns="6f41c3f9-0ddd-4792-9cc5-2aa494f8de60">
      <Terms xmlns="http://schemas.microsoft.com/office/infopath/2007/PartnerControls"/>
    </lcf76f155ced4ddcb4097134ff3c332f>
    <TaxCatchAll xmlns="3efdb8b0-c47e-4c3c-846a-2bf99d413b35" xsi:nil="true"/>
    <Program xmlns="6f41c3f9-0ddd-4792-9cc5-2aa494f8de60" xsi:nil="true"/>
    <CompleteorNo_x003f_ xmlns="6f41c3f9-0ddd-4792-9cc5-2aa494f8de6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642FC5B8B920D4BB6C445E99411392A" ma:contentTypeVersion="21" ma:contentTypeDescription="Create a new document." ma:contentTypeScope="" ma:versionID="598d83c8d5cc8588e411bfec4547a831">
  <xsd:schema xmlns:xsd="http://www.w3.org/2001/XMLSchema" xmlns:xs="http://www.w3.org/2001/XMLSchema" xmlns:p="http://schemas.microsoft.com/office/2006/metadata/properties" xmlns:ns2="6f41c3f9-0ddd-4792-9cc5-2aa494f8de60" xmlns:ns3="3efdb8b0-c47e-4c3c-846a-2bf99d413b35" targetNamespace="http://schemas.microsoft.com/office/2006/metadata/properties" ma:root="true" ma:fieldsID="948c543ea909ea80c5ff6b0faeacd521" ns2:_="" ns3:_="">
    <xsd:import namespace="6f41c3f9-0ddd-4792-9cc5-2aa494f8de60"/>
    <xsd:import namespace="3efdb8b0-c47e-4c3c-846a-2bf99d413b3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LengthInSeconds" minOccurs="0"/>
                <xsd:element ref="ns2:lcf76f155ced4ddcb4097134ff3c332f" minOccurs="0"/>
                <xsd:element ref="ns3:TaxCatchAll" minOccurs="0"/>
                <xsd:element ref="ns2:TopicofOutreach" minOccurs="0"/>
                <xsd:element ref="ns2:Dateoutreachsent" minOccurs="0"/>
                <xsd:element ref="ns2:Reviewed" minOccurs="0"/>
                <xsd:element ref="ns2:MediaServiceObjectDetectorVersions" minOccurs="0"/>
                <xsd:element ref="ns2:MediaServiceSearchProperties" minOccurs="0"/>
                <xsd:element ref="ns2:Program" minOccurs="0"/>
                <xsd:element ref="ns2:CompleteorNo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41c3f9-0ddd-4792-9cc5-2aa494f8de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TopicofOutreach" ma:index="22" nillable="true" ma:displayName="Topic of Outreach" ma:format="Dropdown" ma:internalName="TopicofOutreach">
      <xsd:simpleType>
        <xsd:restriction base="dms:Note">
          <xsd:maxLength value="255"/>
        </xsd:restriction>
      </xsd:simpleType>
    </xsd:element>
    <xsd:element name="Dateoutreachsent" ma:index="23" nillable="true" ma:displayName="Date outreach sent " ma:format="DateOnly" ma:internalName="Dateoutreachsent">
      <xsd:simpleType>
        <xsd:restriction base="dms:DateTime"/>
      </xsd:simpleType>
    </xsd:element>
    <xsd:element name="Reviewed" ma:index="24" nillable="true" ma:displayName="Reviewed" ma:default="0" ma:format="Dropdown" ma:internalName="Reviewed">
      <xsd:simpleType>
        <xsd:restriction base="dms:Boolea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Program" ma:index="27" nillable="true" ma:displayName="Program" ma:format="Dropdown" ma:internalName="Program">
      <xsd:simpleType>
        <xsd:restriction base="dms:Choice">
          <xsd:enumeration value="One Care "/>
          <xsd:enumeration value="SCO"/>
          <xsd:enumeration value="PACE"/>
        </xsd:restriction>
      </xsd:simpleType>
    </xsd:element>
    <xsd:element name="CompleteorNo_x003f_" ma:index="28" nillable="true" ma:displayName="Complete or No?" ma:format="Dropdown" ma:internalName="CompleteorNo_x003f_">
      <xsd:simpleType>
        <xsd:restriction base="dms:Choice">
          <xsd:enumeration value="Complete"/>
        </xsd:restriction>
      </xsd:simpleType>
    </xsd:element>
  </xsd:schema>
  <xsd:schema xmlns:xsd="http://www.w3.org/2001/XMLSchema" xmlns:xs="http://www.w3.org/2001/XMLSchema" xmlns:dms="http://schemas.microsoft.com/office/2006/documentManagement/types" xmlns:pc="http://schemas.microsoft.com/office/infopath/2007/PartnerControls" targetNamespace="3efdb8b0-c47e-4c3c-846a-2bf99d413b3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18b40b15-145b-42ce-8af4-d69715b8fbd9}" ma:internalName="TaxCatchAll" ma:showField="CatchAllData" ma:web="3efdb8b0-c47e-4c3c-846a-2bf99d413b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59A2A3-A3AA-44EF-BCE7-331A0CC861B4}"/>
</file>

<file path=customXml/itemProps2.xml><?xml version="1.0" encoding="utf-8"?>
<ds:datastoreItem xmlns:ds="http://schemas.openxmlformats.org/officeDocument/2006/customXml" ds:itemID="{6BDB2AB4-7B2F-4352-9B8B-5B1D570FA7A8}"/>
</file>

<file path=customXml/itemProps3.xml><?xml version="1.0" encoding="utf-8"?>
<ds:datastoreItem xmlns:ds="http://schemas.openxmlformats.org/officeDocument/2006/customXml" ds:itemID="{BCBE0B37-4AFB-4456-972F-DBA8219A2660}"/>
</file>

<file path=docProps/app.xml><?xml version="1.0" encoding="utf-8"?>
<Properties xmlns="http://schemas.openxmlformats.org/officeDocument/2006/extended-properties" xmlns:vt="http://schemas.openxmlformats.org/officeDocument/2006/docPropsVTypes">
  <Application>Microsoft Excel Online</Application>
  <Manager/>
  <Company>Marsh &amp; McLennan Companies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Prentiss, Ryan (ELD)</dc:creator>
  <cp:keywords>Updated COS Specs</cp:keywords>
  <dc:description/>
  <cp:lastModifiedBy>Smith, Christine L. (EHS)</cp:lastModifiedBy>
  <cp:revision/>
  <dcterms:created xsi:type="dcterms:W3CDTF">2012-07-31T22:32:51Z</dcterms:created>
  <dcterms:modified xsi:type="dcterms:W3CDTF">2025-12-08T14:14:05Z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2021-09-21T17:46:43Z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d9d170d8-2016-47a9-8549-7780fdfb15ef</vt:lpwstr>
  </property>
  <property fmtid="{D5CDD505-2E9C-101B-9397-08002B2CF9AE}" pid="8" name="MSIP_Label_38f1469a-2c2a-4aee-b92b-090d4c5468ff_ContentBits">
    <vt:lpwstr>0</vt:lpwstr>
  </property>
  <property fmtid="{D5CDD505-2E9C-101B-9397-08002B2CF9AE}" pid="9" name="ContentTypeId">
    <vt:lpwstr>0x010100B642FC5B8B920D4BB6C445E99411392A</vt:lpwstr>
  </property>
  <property fmtid="{D5CDD505-2E9C-101B-9397-08002B2CF9AE}" pid="10" name="MediaServiceImageTags">
    <vt:lpwstr/>
  </property>
</Properties>
</file>